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C:\Users\Jeremy\Desktop\MiRXES\Products\Analysis Template\Beta Test Zone\"/>
    </mc:Choice>
  </mc:AlternateContent>
  <bookViews>
    <workbookView xWindow="0" yWindow="0" windowWidth="20490" windowHeight="7755" tabRatio="924" activeTab="1"/>
  </bookViews>
  <sheets>
    <sheet name="Workflow" sheetId="42" r:id="rId1"/>
    <sheet name="miRNA Table" sheetId="1" r:id="rId2"/>
    <sheet name="Plate Layout" sheetId="8" r:id="rId3"/>
    <sheet name="User Input" sheetId="43" r:id="rId4"/>
    <sheet name="Thresholded Ct" sheetId="3" r:id="rId5"/>
    <sheet name="Results" sheetId="9" r:id="rId6"/>
    <sheet name="Scatter Plot" sheetId="40" r:id="rId7"/>
    <sheet name="3D Plot" sheetId="41" r:id="rId8"/>
    <sheet name="Volcano Plot" sheetId="12" r:id="rId9"/>
    <sheet name="IPC Normalized Ct" sheetId="4" r:id="rId10"/>
    <sheet name="RNA Spike-in Normalized Ct" sheetId="5" r:id="rId11"/>
    <sheet name="Normalization Selection" sheetId="16" r:id="rId12"/>
    <sheet name="Global Normalized Ct" sheetId="13" r:id="rId13"/>
    <sheet name="Global Normalized Data" sheetId="17" r:id="rId14"/>
    <sheet name="Normfinder Calculations" sheetId="39" r:id="rId15"/>
    <sheet name="Ref miR Selection" sheetId="14" r:id="rId16"/>
    <sheet name="Ref miR Normalized Data" sheetId="7" r:id="rId17"/>
  </sheets>
  <definedNames>
    <definedName name="_xlnm._FilterDatabase" localSheetId="1" hidden="1">'miRNA Table'!$A$2:$F$194</definedName>
    <definedName name="_xlnm._FilterDatabase" localSheetId="6" hidden="1">'Scatter Plot'!$B$24:$D$200</definedName>
    <definedName name="_xlnm._FilterDatabase" localSheetId="8" hidden="1">'Volcano Plot'!$C$19:$E$371</definedName>
  </definedNames>
  <calcPr calcId="152511"/>
</workbook>
</file>

<file path=xl/calcChain.xml><?xml version="1.0" encoding="utf-8"?>
<calcChain xmlns="http://schemas.openxmlformats.org/spreadsheetml/2006/main">
  <c r="C183" i="16" l="1"/>
  <c r="C182" i="16"/>
  <c r="C181" i="16"/>
  <c r="C180" i="16"/>
  <c r="C179" i="16"/>
  <c r="N183" i="16"/>
  <c r="I182" i="16"/>
  <c r="M179" i="16"/>
  <c r="G183" i="16"/>
  <c r="O183" i="16"/>
  <c r="J183" i="16"/>
  <c r="N181" i="16"/>
  <c r="I179" i="16"/>
  <c r="G179" i="16"/>
  <c r="H179" i="16"/>
  <c r="K179" i="16"/>
  <c r="F179" i="16"/>
  <c r="H180" i="16"/>
  <c r="J180" i="16"/>
  <c r="L183" i="16"/>
  <c r="F180" i="16"/>
  <c r="D179" i="16"/>
  <c r="J179" i="16"/>
  <c r="D180" i="16"/>
  <c r="O181" i="16"/>
  <c r="L182" i="16"/>
  <c r="K182" i="16"/>
  <c r="M183" i="16"/>
  <c r="H183" i="16"/>
  <c r="E180" i="16"/>
  <c r="H182" i="16"/>
  <c r="G182" i="16"/>
  <c r="I183" i="16"/>
  <c r="M182" i="16"/>
  <c r="H181" i="16"/>
  <c r="K183" i="16"/>
  <c r="F183" i="16"/>
  <c r="F181" i="16"/>
  <c r="E179" i="16"/>
  <c r="O182" i="16"/>
  <c r="N179" i="16"/>
  <c r="O179" i="16"/>
  <c r="M181" i="16"/>
  <c r="I180" i="16"/>
  <c r="N182" i="16"/>
  <c r="I181" i="16"/>
  <c r="D181" i="16"/>
  <c r="J182" i="16"/>
  <c r="O180" i="16"/>
  <c r="K181" i="16"/>
  <c r="E181" i="16"/>
  <c r="M180" i="16"/>
  <c r="F182" i="16"/>
  <c r="G180" i="16"/>
  <c r="K180" i="16"/>
  <c r="D182" i="16"/>
  <c r="L181" i="16"/>
  <c r="E183" i="16"/>
  <c r="E182" i="16"/>
  <c r="D183" i="16"/>
  <c r="G181" i="16"/>
  <c r="J181" i="16"/>
  <c r="L180" i="16"/>
  <c r="N180" i="16"/>
  <c r="L179" i="16"/>
  <c r="O194" i="3" l="1"/>
  <c r="N194" i="3"/>
  <c r="M194" i="3"/>
  <c r="L194" i="3"/>
  <c r="K194" i="3"/>
  <c r="J194" i="3"/>
  <c r="I194" i="3"/>
  <c r="H194" i="3"/>
  <c r="G194" i="3"/>
  <c r="F194" i="3"/>
  <c r="E194" i="3"/>
  <c r="D194" i="3"/>
  <c r="O193" i="3"/>
  <c r="N193" i="3"/>
  <c r="M193" i="3"/>
  <c r="L193" i="3"/>
  <c r="K193" i="3"/>
  <c r="J193" i="3"/>
  <c r="I193" i="3"/>
  <c r="H193" i="3"/>
  <c r="G193" i="3"/>
  <c r="F193" i="3"/>
  <c r="E193" i="3"/>
  <c r="D193" i="3"/>
  <c r="O192" i="3"/>
  <c r="N192" i="3"/>
  <c r="M192" i="3"/>
  <c r="L192" i="3"/>
  <c r="K192" i="3"/>
  <c r="J192" i="3"/>
  <c r="I192" i="3"/>
  <c r="H192" i="3"/>
  <c r="G192" i="3"/>
  <c r="F192" i="3"/>
  <c r="E192" i="3"/>
  <c r="D192" i="3"/>
  <c r="O191" i="3"/>
  <c r="N191" i="3"/>
  <c r="M191" i="3"/>
  <c r="L191" i="3"/>
  <c r="K191" i="3"/>
  <c r="J191" i="3"/>
  <c r="I191" i="3"/>
  <c r="H191" i="3"/>
  <c r="G191" i="3"/>
  <c r="F191" i="3"/>
  <c r="E191" i="3"/>
  <c r="D191" i="3"/>
  <c r="O190" i="3"/>
  <c r="N190" i="3"/>
  <c r="M190" i="3"/>
  <c r="L190" i="3"/>
  <c r="K190" i="3"/>
  <c r="J190" i="3"/>
  <c r="I190" i="3"/>
  <c r="H190" i="3"/>
  <c r="G190" i="3"/>
  <c r="F190" i="3"/>
  <c r="E190" i="3"/>
  <c r="D190" i="3"/>
  <c r="O189" i="3"/>
  <c r="N189" i="3"/>
  <c r="M189" i="3"/>
  <c r="L189" i="3"/>
  <c r="K189" i="3"/>
  <c r="J189" i="3"/>
  <c r="I189" i="3"/>
  <c r="H189" i="3"/>
  <c r="G189" i="3"/>
  <c r="F189" i="3"/>
  <c r="E189" i="3"/>
  <c r="D189" i="3"/>
  <c r="O188" i="3"/>
  <c r="N188" i="3"/>
  <c r="M188" i="3"/>
  <c r="L188" i="3"/>
  <c r="K188" i="3"/>
  <c r="J188" i="3"/>
  <c r="I188" i="3"/>
  <c r="H188" i="3"/>
  <c r="G188" i="3"/>
  <c r="F188" i="3"/>
  <c r="E188" i="3"/>
  <c r="D188" i="3"/>
  <c r="O187" i="3"/>
  <c r="N187" i="3"/>
  <c r="M187" i="3"/>
  <c r="L187" i="3"/>
  <c r="K187" i="3"/>
  <c r="J187" i="3"/>
  <c r="I187" i="3"/>
  <c r="H187" i="3"/>
  <c r="G187" i="3"/>
  <c r="F187" i="3"/>
  <c r="E187" i="3"/>
  <c r="D187" i="3"/>
  <c r="O186" i="3"/>
  <c r="N186" i="3"/>
  <c r="M186" i="3"/>
  <c r="L186" i="3"/>
  <c r="K186" i="3"/>
  <c r="J186" i="3"/>
  <c r="I186" i="3"/>
  <c r="H186" i="3"/>
  <c r="G186" i="3"/>
  <c r="F186" i="3"/>
  <c r="E186" i="3"/>
  <c r="D186" i="3"/>
  <c r="O185" i="3"/>
  <c r="N185" i="3"/>
  <c r="M185" i="3"/>
  <c r="L185" i="3"/>
  <c r="K185" i="3"/>
  <c r="J185" i="3"/>
  <c r="I185" i="3"/>
  <c r="H185" i="3"/>
  <c r="G185" i="3"/>
  <c r="F185" i="3"/>
  <c r="E185" i="3"/>
  <c r="D185" i="3"/>
  <c r="O184" i="3"/>
  <c r="N184" i="3"/>
  <c r="M184" i="3"/>
  <c r="L184" i="3"/>
  <c r="K184" i="3"/>
  <c r="J184" i="3"/>
  <c r="I184" i="3"/>
  <c r="H184" i="3"/>
  <c r="G184" i="3"/>
  <c r="F184" i="3"/>
  <c r="E184" i="3"/>
  <c r="D184" i="3"/>
  <c r="O183" i="3"/>
  <c r="N183" i="3"/>
  <c r="M183" i="3"/>
  <c r="L183" i="3"/>
  <c r="K183" i="3"/>
  <c r="J183" i="3"/>
  <c r="I183" i="3"/>
  <c r="H183" i="3"/>
  <c r="G183" i="3"/>
  <c r="F183" i="3"/>
  <c r="E183" i="3"/>
  <c r="D183" i="3"/>
  <c r="O182" i="3"/>
  <c r="N182" i="3"/>
  <c r="M182" i="3"/>
  <c r="L182" i="3"/>
  <c r="K182" i="3"/>
  <c r="J182" i="3"/>
  <c r="I182" i="3"/>
  <c r="H182" i="3"/>
  <c r="G182" i="3"/>
  <c r="F182" i="3"/>
  <c r="E182" i="3"/>
  <c r="D182" i="3"/>
  <c r="O181" i="3"/>
  <c r="N181" i="3"/>
  <c r="M181" i="3"/>
  <c r="L181" i="3"/>
  <c r="K181" i="3"/>
  <c r="J181" i="3"/>
  <c r="I181" i="3"/>
  <c r="H181" i="3"/>
  <c r="G181" i="3"/>
  <c r="F181" i="3"/>
  <c r="E181" i="3"/>
  <c r="D181" i="3"/>
  <c r="O180" i="3"/>
  <c r="N180" i="3"/>
  <c r="M180" i="3"/>
  <c r="L180" i="3"/>
  <c r="K180" i="3"/>
  <c r="J180" i="3"/>
  <c r="I180" i="3"/>
  <c r="H180" i="3"/>
  <c r="G180" i="3"/>
  <c r="F180" i="3"/>
  <c r="E180" i="3"/>
  <c r="D180" i="3"/>
  <c r="O179" i="3"/>
  <c r="N179" i="3"/>
  <c r="M179" i="3"/>
  <c r="L179" i="3"/>
  <c r="K179" i="3"/>
  <c r="J179" i="3"/>
  <c r="I179" i="3"/>
  <c r="H179" i="3"/>
  <c r="G179" i="3"/>
  <c r="F179" i="3"/>
  <c r="E179" i="3"/>
  <c r="D179" i="3"/>
  <c r="O178" i="3"/>
  <c r="N178" i="3"/>
  <c r="M178" i="3"/>
  <c r="L178" i="3"/>
  <c r="K178" i="3"/>
  <c r="J178" i="3"/>
  <c r="I178" i="3"/>
  <c r="H178" i="3"/>
  <c r="G178" i="3"/>
  <c r="F178" i="3"/>
  <c r="E178" i="3"/>
  <c r="D178" i="3"/>
  <c r="O177" i="3"/>
  <c r="N177" i="3"/>
  <c r="M177" i="3"/>
  <c r="L177" i="3"/>
  <c r="K177" i="3"/>
  <c r="J177" i="3"/>
  <c r="I177" i="3"/>
  <c r="H177" i="3"/>
  <c r="G177" i="3"/>
  <c r="F177" i="3"/>
  <c r="E177" i="3"/>
  <c r="D177" i="3"/>
  <c r="O176" i="3"/>
  <c r="N176" i="3"/>
  <c r="M176" i="3"/>
  <c r="L176" i="3"/>
  <c r="K176" i="3"/>
  <c r="J176" i="3"/>
  <c r="I176" i="3"/>
  <c r="H176" i="3"/>
  <c r="G176" i="3"/>
  <c r="F176" i="3"/>
  <c r="E176" i="3"/>
  <c r="D176" i="3"/>
  <c r="O175" i="3"/>
  <c r="N175" i="3"/>
  <c r="M175" i="3"/>
  <c r="L175" i="3"/>
  <c r="K175" i="3"/>
  <c r="J175" i="3"/>
  <c r="I175" i="3"/>
  <c r="H175" i="3"/>
  <c r="G175" i="3"/>
  <c r="F175" i="3"/>
  <c r="E175" i="3"/>
  <c r="D175" i="3"/>
  <c r="O174" i="3"/>
  <c r="N174" i="3"/>
  <c r="M174" i="3"/>
  <c r="L174" i="3"/>
  <c r="K174" i="3"/>
  <c r="J174" i="3"/>
  <c r="I174" i="3"/>
  <c r="H174" i="3"/>
  <c r="G174" i="3"/>
  <c r="F174" i="3"/>
  <c r="E174" i="3"/>
  <c r="D174" i="3"/>
  <c r="O173" i="3"/>
  <c r="N173" i="3"/>
  <c r="M173" i="3"/>
  <c r="L173" i="3"/>
  <c r="K173" i="3"/>
  <c r="J173" i="3"/>
  <c r="I173" i="3"/>
  <c r="H173" i="3"/>
  <c r="G173" i="3"/>
  <c r="F173" i="3"/>
  <c r="E173" i="3"/>
  <c r="D173" i="3"/>
  <c r="O172" i="3"/>
  <c r="N172" i="3"/>
  <c r="M172" i="3"/>
  <c r="L172" i="3"/>
  <c r="K172" i="3"/>
  <c r="J172" i="3"/>
  <c r="I172" i="3"/>
  <c r="H172" i="3"/>
  <c r="G172" i="3"/>
  <c r="F172" i="3"/>
  <c r="E172" i="3"/>
  <c r="D172" i="3"/>
  <c r="O171" i="3"/>
  <c r="N171" i="3"/>
  <c r="M171" i="3"/>
  <c r="L171" i="3"/>
  <c r="K171" i="3"/>
  <c r="J171" i="3"/>
  <c r="I171" i="3"/>
  <c r="H171" i="3"/>
  <c r="G171" i="3"/>
  <c r="F171" i="3"/>
  <c r="E171" i="3"/>
  <c r="D171" i="3"/>
  <c r="O170" i="3"/>
  <c r="N170" i="3"/>
  <c r="M170" i="3"/>
  <c r="L170" i="3"/>
  <c r="K170" i="3"/>
  <c r="J170" i="3"/>
  <c r="I170" i="3"/>
  <c r="H170" i="3"/>
  <c r="G170" i="3"/>
  <c r="F170" i="3"/>
  <c r="E170" i="3"/>
  <c r="D170" i="3"/>
  <c r="O169" i="3"/>
  <c r="N169" i="3"/>
  <c r="M169" i="3"/>
  <c r="L169" i="3"/>
  <c r="K169" i="3"/>
  <c r="J169" i="3"/>
  <c r="I169" i="3"/>
  <c r="H169" i="3"/>
  <c r="G169" i="3"/>
  <c r="F169" i="3"/>
  <c r="E169" i="3"/>
  <c r="D169" i="3"/>
  <c r="O168" i="3"/>
  <c r="N168" i="3"/>
  <c r="M168" i="3"/>
  <c r="L168" i="3"/>
  <c r="K168" i="3"/>
  <c r="J168" i="3"/>
  <c r="I168" i="3"/>
  <c r="H168" i="3"/>
  <c r="G168" i="3"/>
  <c r="F168" i="3"/>
  <c r="E168" i="3"/>
  <c r="D168" i="3"/>
  <c r="O167" i="3"/>
  <c r="N167" i="3"/>
  <c r="M167" i="3"/>
  <c r="L167" i="3"/>
  <c r="K167" i="3"/>
  <c r="J167" i="3"/>
  <c r="I167" i="3"/>
  <c r="H167" i="3"/>
  <c r="G167" i="3"/>
  <c r="F167" i="3"/>
  <c r="E167" i="3"/>
  <c r="D167" i="3"/>
  <c r="O166" i="3"/>
  <c r="N166" i="3"/>
  <c r="M166" i="3"/>
  <c r="L166" i="3"/>
  <c r="K166" i="3"/>
  <c r="J166" i="3"/>
  <c r="I166" i="3"/>
  <c r="H166" i="3"/>
  <c r="G166" i="3"/>
  <c r="F166" i="3"/>
  <c r="E166" i="3"/>
  <c r="D166" i="3"/>
  <c r="O165" i="3"/>
  <c r="N165" i="3"/>
  <c r="M165" i="3"/>
  <c r="L165" i="3"/>
  <c r="K165" i="3"/>
  <c r="J165" i="3"/>
  <c r="I165" i="3"/>
  <c r="H165" i="3"/>
  <c r="G165" i="3"/>
  <c r="F165" i="3"/>
  <c r="E165" i="3"/>
  <c r="D165" i="3"/>
  <c r="O164" i="3"/>
  <c r="N164" i="3"/>
  <c r="M164" i="3"/>
  <c r="L164" i="3"/>
  <c r="K164" i="3"/>
  <c r="J164" i="3"/>
  <c r="I164" i="3"/>
  <c r="H164" i="3"/>
  <c r="G164" i="3"/>
  <c r="F164" i="3"/>
  <c r="E164" i="3"/>
  <c r="D164" i="3"/>
  <c r="O163" i="3"/>
  <c r="N163" i="3"/>
  <c r="M163" i="3"/>
  <c r="L163" i="3"/>
  <c r="K163" i="3"/>
  <c r="J163" i="3"/>
  <c r="I163" i="3"/>
  <c r="H163" i="3"/>
  <c r="G163" i="3"/>
  <c r="F163" i="3"/>
  <c r="E163" i="3"/>
  <c r="D163" i="3"/>
  <c r="O162" i="3"/>
  <c r="N162" i="3"/>
  <c r="M162" i="3"/>
  <c r="L162" i="3"/>
  <c r="K162" i="3"/>
  <c r="J162" i="3"/>
  <c r="I162" i="3"/>
  <c r="H162" i="3"/>
  <c r="G162" i="3"/>
  <c r="F162" i="3"/>
  <c r="E162" i="3"/>
  <c r="D162" i="3"/>
  <c r="O161" i="3"/>
  <c r="N161" i="3"/>
  <c r="M161" i="3"/>
  <c r="L161" i="3"/>
  <c r="K161" i="3"/>
  <c r="J161" i="3"/>
  <c r="I161" i="3"/>
  <c r="H161" i="3"/>
  <c r="G161" i="3"/>
  <c r="F161" i="3"/>
  <c r="E161" i="3"/>
  <c r="D161" i="3"/>
  <c r="O160" i="3"/>
  <c r="N160" i="3"/>
  <c r="M160" i="3"/>
  <c r="L160" i="3"/>
  <c r="K160" i="3"/>
  <c r="J160" i="3"/>
  <c r="I160" i="3"/>
  <c r="H160" i="3"/>
  <c r="G160" i="3"/>
  <c r="F160" i="3"/>
  <c r="E160" i="3"/>
  <c r="D160" i="3"/>
  <c r="O159" i="3"/>
  <c r="N159" i="3"/>
  <c r="M159" i="3"/>
  <c r="L159" i="3"/>
  <c r="K159" i="3"/>
  <c r="J159" i="3"/>
  <c r="I159" i="3"/>
  <c r="H159" i="3"/>
  <c r="G159" i="3"/>
  <c r="F159" i="3"/>
  <c r="E159" i="3"/>
  <c r="D159" i="3"/>
  <c r="O158" i="3"/>
  <c r="N158" i="3"/>
  <c r="M158" i="3"/>
  <c r="L158" i="3"/>
  <c r="K158" i="3"/>
  <c r="J158" i="3"/>
  <c r="I158" i="3"/>
  <c r="H158" i="3"/>
  <c r="G158" i="3"/>
  <c r="F158" i="3"/>
  <c r="E158" i="3"/>
  <c r="D158" i="3"/>
  <c r="O157" i="3"/>
  <c r="N157" i="3"/>
  <c r="M157" i="3"/>
  <c r="L157" i="3"/>
  <c r="K157" i="3"/>
  <c r="J157" i="3"/>
  <c r="I157" i="3"/>
  <c r="H157" i="3"/>
  <c r="G157" i="3"/>
  <c r="F157" i="3"/>
  <c r="E157" i="3"/>
  <c r="D157" i="3"/>
  <c r="O156" i="3"/>
  <c r="N156" i="3"/>
  <c r="M156" i="3"/>
  <c r="L156" i="3"/>
  <c r="K156" i="3"/>
  <c r="J156" i="3"/>
  <c r="I156" i="3"/>
  <c r="H156" i="3"/>
  <c r="G156" i="3"/>
  <c r="F156" i="3"/>
  <c r="E156" i="3"/>
  <c r="D156" i="3"/>
  <c r="O155" i="3"/>
  <c r="N155" i="3"/>
  <c r="M155" i="3"/>
  <c r="L155" i="3"/>
  <c r="K155" i="3"/>
  <c r="J155" i="3"/>
  <c r="I155" i="3"/>
  <c r="H155" i="3"/>
  <c r="G155" i="3"/>
  <c r="F155" i="3"/>
  <c r="E155" i="3"/>
  <c r="D155" i="3"/>
  <c r="O154" i="3"/>
  <c r="N154" i="3"/>
  <c r="M154" i="3"/>
  <c r="L154" i="3"/>
  <c r="K154" i="3"/>
  <c r="J154" i="3"/>
  <c r="I154" i="3"/>
  <c r="H154" i="3"/>
  <c r="G154" i="3"/>
  <c r="F154" i="3"/>
  <c r="E154" i="3"/>
  <c r="D154" i="3"/>
  <c r="O153" i="3"/>
  <c r="N153" i="3"/>
  <c r="M153" i="3"/>
  <c r="L153" i="3"/>
  <c r="K153" i="3"/>
  <c r="J153" i="3"/>
  <c r="I153" i="3"/>
  <c r="H153" i="3"/>
  <c r="G153" i="3"/>
  <c r="F153" i="3"/>
  <c r="E153" i="3"/>
  <c r="D153" i="3"/>
  <c r="O152" i="3"/>
  <c r="N152" i="3"/>
  <c r="M152" i="3"/>
  <c r="L152" i="3"/>
  <c r="K152" i="3"/>
  <c r="J152" i="3"/>
  <c r="I152" i="3"/>
  <c r="H152" i="3"/>
  <c r="G152" i="3"/>
  <c r="F152" i="3"/>
  <c r="E152" i="3"/>
  <c r="D152" i="3"/>
  <c r="O151" i="3"/>
  <c r="N151" i="3"/>
  <c r="M151" i="3"/>
  <c r="L151" i="3"/>
  <c r="K151" i="3"/>
  <c r="J151" i="3"/>
  <c r="I151" i="3"/>
  <c r="H151" i="3"/>
  <c r="G151" i="3"/>
  <c r="F151" i="3"/>
  <c r="E151" i="3"/>
  <c r="D151" i="3"/>
  <c r="O150" i="3"/>
  <c r="N150" i="3"/>
  <c r="M150" i="3"/>
  <c r="L150" i="3"/>
  <c r="K150" i="3"/>
  <c r="J150" i="3"/>
  <c r="I150" i="3"/>
  <c r="H150" i="3"/>
  <c r="G150" i="3"/>
  <c r="F150" i="3"/>
  <c r="E150" i="3"/>
  <c r="D150" i="3"/>
  <c r="O149" i="3"/>
  <c r="N149" i="3"/>
  <c r="M149" i="3"/>
  <c r="L149" i="3"/>
  <c r="K149" i="3"/>
  <c r="J149" i="3"/>
  <c r="I149" i="3"/>
  <c r="H149" i="3"/>
  <c r="G149" i="3"/>
  <c r="F149" i="3"/>
  <c r="E149" i="3"/>
  <c r="D149" i="3"/>
  <c r="O148" i="3"/>
  <c r="N148" i="3"/>
  <c r="M148" i="3"/>
  <c r="L148" i="3"/>
  <c r="K148" i="3"/>
  <c r="J148" i="3"/>
  <c r="I148" i="3"/>
  <c r="H148" i="3"/>
  <c r="G148" i="3"/>
  <c r="F148" i="3"/>
  <c r="E148" i="3"/>
  <c r="D148" i="3"/>
  <c r="O147" i="3"/>
  <c r="N147" i="3"/>
  <c r="M147" i="3"/>
  <c r="L147" i="3"/>
  <c r="K147" i="3"/>
  <c r="J147" i="3"/>
  <c r="I147" i="3"/>
  <c r="H147" i="3"/>
  <c r="G147" i="3"/>
  <c r="F147" i="3"/>
  <c r="E147" i="3"/>
  <c r="D147" i="3"/>
  <c r="O146" i="3"/>
  <c r="N146" i="3"/>
  <c r="M146" i="3"/>
  <c r="L146" i="3"/>
  <c r="K146" i="3"/>
  <c r="J146" i="3"/>
  <c r="I146" i="3"/>
  <c r="H146" i="3"/>
  <c r="G146" i="3"/>
  <c r="F146" i="3"/>
  <c r="E146" i="3"/>
  <c r="D146" i="3"/>
  <c r="O145" i="3"/>
  <c r="N145" i="3"/>
  <c r="M145" i="3"/>
  <c r="L145" i="3"/>
  <c r="K145" i="3"/>
  <c r="J145" i="3"/>
  <c r="I145" i="3"/>
  <c r="H145" i="3"/>
  <c r="G145" i="3"/>
  <c r="F145" i="3"/>
  <c r="E145" i="3"/>
  <c r="D145" i="3"/>
  <c r="O144" i="3"/>
  <c r="N144" i="3"/>
  <c r="M144" i="3"/>
  <c r="L144" i="3"/>
  <c r="K144" i="3"/>
  <c r="J144" i="3"/>
  <c r="I144" i="3"/>
  <c r="H144" i="3"/>
  <c r="G144" i="3"/>
  <c r="F144" i="3"/>
  <c r="E144" i="3"/>
  <c r="D144" i="3"/>
  <c r="O143" i="3"/>
  <c r="N143" i="3"/>
  <c r="M143" i="3"/>
  <c r="L143" i="3"/>
  <c r="K143" i="3"/>
  <c r="J143" i="3"/>
  <c r="I143" i="3"/>
  <c r="H143" i="3"/>
  <c r="G143" i="3"/>
  <c r="F143" i="3"/>
  <c r="E143" i="3"/>
  <c r="D143" i="3"/>
  <c r="O142" i="3"/>
  <c r="N142" i="3"/>
  <c r="M142" i="3"/>
  <c r="L142" i="3"/>
  <c r="K142" i="3"/>
  <c r="J142" i="3"/>
  <c r="I142" i="3"/>
  <c r="H142" i="3"/>
  <c r="G142" i="3"/>
  <c r="F142" i="3"/>
  <c r="E142" i="3"/>
  <c r="D142" i="3"/>
  <c r="O141" i="3"/>
  <c r="N141" i="3"/>
  <c r="M141" i="3"/>
  <c r="L141" i="3"/>
  <c r="K141" i="3"/>
  <c r="J141" i="3"/>
  <c r="I141" i="3"/>
  <c r="H141" i="3"/>
  <c r="G141" i="3"/>
  <c r="F141" i="3"/>
  <c r="E141" i="3"/>
  <c r="D141" i="3"/>
  <c r="O140" i="3"/>
  <c r="N140" i="3"/>
  <c r="M140" i="3"/>
  <c r="L140" i="3"/>
  <c r="K140" i="3"/>
  <c r="J140" i="3"/>
  <c r="I140" i="3"/>
  <c r="H140" i="3"/>
  <c r="G140" i="3"/>
  <c r="F140" i="3"/>
  <c r="E140" i="3"/>
  <c r="D140" i="3"/>
  <c r="O139" i="3"/>
  <c r="N139" i="3"/>
  <c r="M139" i="3"/>
  <c r="L139" i="3"/>
  <c r="K139" i="3"/>
  <c r="J139" i="3"/>
  <c r="I139" i="3"/>
  <c r="H139" i="3"/>
  <c r="G139" i="3"/>
  <c r="F139" i="3"/>
  <c r="E139" i="3"/>
  <c r="D139" i="3"/>
  <c r="O138" i="3"/>
  <c r="N138" i="3"/>
  <c r="M138" i="3"/>
  <c r="L138" i="3"/>
  <c r="K138" i="3"/>
  <c r="J138" i="3"/>
  <c r="I138" i="3"/>
  <c r="H138" i="3"/>
  <c r="G138" i="3"/>
  <c r="F138" i="3"/>
  <c r="E138" i="3"/>
  <c r="D138" i="3"/>
  <c r="O137" i="3"/>
  <c r="N137" i="3"/>
  <c r="M137" i="3"/>
  <c r="L137" i="3"/>
  <c r="K137" i="3"/>
  <c r="J137" i="3"/>
  <c r="I137" i="3"/>
  <c r="H137" i="3"/>
  <c r="G137" i="3"/>
  <c r="F137" i="3"/>
  <c r="E137" i="3"/>
  <c r="D137" i="3"/>
  <c r="O136" i="3"/>
  <c r="N136" i="3"/>
  <c r="M136" i="3"/>
  <c r="L136" i="3"/>
  <c r="K136" i="3"/>
  <c r="J136" i="3"/>
  <c r="I136" i="3"/>
  <c r="H136" i="3"/>
  <c r="G136" i="3"/>
  <c r="F136" i="3"/>
  <c r="E136" i="3"/>
  <c r="D136" i="3"/>
  <c r="O135" i="3"/>
  <c r="N135" i="3"/>
  <c r="M135" i="3"/>
  <c r="L135" i="3"/>
  <c r="K135" i="3"/>
  <c r="J135" i="3"/>
  <c r="I135" i="3"/>
  <c r="H135" i="3"/>
  <c r="G135" i="3"/>
  <c r="F135" i="3"/>
  <c r="E135" i="3"/>
  <c r="D135" i="3"/>
  <c r="O134" i="3"/>
  <c r="N134" i="3"/>
  <c r="M134" i="3"/>
  <c r="L134" i="3"/>
  <c r="K134" i="3"/>
  <c r="J134" i="3"/>
  <c r="I134" i="3"/>
  <c r="H134" i="3"/>
  <c r="G134" i="3"/>
  <c r="F134" i="3"/>
  <c r="E134" i="3"/>
  <c r="D134" i="3"/>
  <c r="O133" i="3"/>
  <c r="N133" i="3"/>
  <c r="M133" i="3"/>
  <c r="L133" i="3"/>
  <c r="K133" i="3"/>
  <c r="J133" i="3"/>
  <c r="I133" i="3"/>
  <c r="H133" i="3"/>
  <c r="G133" i="3"/>
  <c r="F133" i="3"/>
  <c r="E133" i="3"/>
  <c r="D133" i="3"/>
  <c r="O132" i="3"/>
  <c r="N132" i="3"/>
  <c r="M132" i="3"/>
  <c r="L132" i="3"/>
  <c r="K132" i="3"/>
  <c r="J132" i="3"/>
  <c r="I132" i="3"/>
  <c r="H132" i="3"/>
  <c r="G132" i="3"/>
  <c r="F132" i="3"/>
  <c r="E132" i="3"/>
  <c r="D132" i="3"/>
  <c r="O131" i="3"/>
  <c r="N131" i="3"/>
  <c r="M131" i="3"/>
  <c r="L131" i="3"/>
  <c r="K131" i="3"/>
  <c r="J131" i="3"/>
  <c r="I131" i="3"/>
  <c r="H131" i="3"/>
  <c r="G131" i="3"/>
  <c r="F131" i="3"/>
  <c r="E131" i="3"/>
  <c r="D131" i="3"/>
  <c r="O130" i="3"/>
  <c r="N130" i="3"/>
  <c r="M130" i="3"/>
  <c r="L130" i="3"/>
  <c r="K130" i="3"/>
  <c r="J130" i="3"/>
  <c r="I130" i="3"/>
  <c r="H130" i="3"/>
  <c r="G130" i="3"/>
  <c r="F130" i="3"/>
  <c r="E130" i="3"/>
  <c r="D130" i="3"/>
  <c r="O129" i="3"/>
  <c r="N129" i="3"/>
  <c r="M129" i="3"/>
  <c r="L129" i="3"/>
  <c r="K129" i="3"/>
  <c r="J129" i="3"/>
  <c r="I129" i="3"/>
  <c r="H129" i="3"/>
  <c r="G129" i="3"/>
  <c r="F129" i="3"/>
  <c r="E129" i="3"/>
  <c r="D129" i="3"/>
  <c r="O128" i="3"/>
  <c r="N128" i="3"/>
  <c r="M128" i="3"/>
  <c r="L128" i="3"/>
  <c r="K128" i="3"/>
  <c r="J128" i="3"/>
  <c r="I128" i="3"/>
  <c r="H128" i="3"/>
  <c r="G128" i="3"/>
  <c r="F128" i="3"/>
  <c r="E128" i="3"/>
  <c r="D128" i="3"/>
  <c r="O127" i="3"/>
  <c r="N127" i="3"/>
  <c r="M127" i="3"/>
  <c r="L127" i="3"/>
  <c r="K127" i="3"/>
  <c r="J127" i="3"/>
  <c r="I127" i="3"/>
  <c r="H127" i="3"/>
  <c r="G127" i="3"/>
  <c r="F127" i="3"/>
  <c r="E127" i="3"/>
  <c r="D127" i="3"/>
  <c r="O126" i="3"/>
  <c r="N126" i="3"/>
  <c r="M126" i="3"/>
  <c r="L126" i="3"/>
  <c r="K126" i="3"/>
  <c r="J126" i="3"/>
  <c r="I126" i="3"/>
  <c r="H126" i="3"/>
  <c r="G126" i="3"/>
  <c r="F126" i="3"/>
  <c r="E126" i="3"/>
  <c r="D126" i="3"/>
  <c r="O125" i="3"/>
  <c r="N125" i="3"/>
  <c r="M125" i="3"/>
  <c r="L125" i="3"/>
  <c r="K125" i="3"/>
  <c r="J125" i="3"/>
  <c r="I125" i="3"/>
  <c r="H125" i="3"/>
  <c r="G125" i="3"/>
  <c r="F125" i="3"/>
  <c r="E125" i="3"/>
  <c r="D125" i="3"/>
  <c r="O124" i="3"/>
  <c r="N124" i="3"/>
  <c r="M124" i="3"/>
  <c r="L124" i="3"/>
  <c r="K124" i="3"/>
  <c r="J124" i="3"/>
  <c r="I124" i="3"/>
  <c r="H124" i="3"/>
  <c r="G124" i="3"/>
  <c r="F124" i="3"/>
  <c r="E124" i="3"/>
  <c r="D124" i="3"/>
  <c r="O123" i="3"/>
  <c r="N123" i="3"/>
  <c r="M123" i="3"/>
  <c r="L123" i="3"/>
  <c r="K123" i="3"/>
  <c r="J123" i="3"/>
  <c r="I123" i="3"/>
  <c r="H123" i="3"/>
  <c r="G123" i="3"/>
  <c r="F123" i="3"/>
  <c r="E123" i="3"/>
  <c r="D123" i="3"/>
  <c r="O122" i="3"/>
  <c r="N122" i="3"/>
  <c r="M122" i="3"/>
  <c r="L122" i="3"/>
  <c r="K122" i="3"/>
  <c r="J122" i="3"/>
  <c r="I122" i="3"/>
  <c r="H122" i="3"/>
  <c r="G122" i="3"/>
  <c r="F122" i="3"/>
  <c r="E122" i="3"/>
  <c r="D122" i="3"/>
  <c r="O121" i="3"/>
  <c r="N121" i="3"/>
  <c r="M121" i="3"/>
  <c r="L121" i="3"/>
  <c r="K121" i="3"/>
  <c r="J121" i="3"/>
  <c r="I121" i="3"/>
  <c r="H121" i="3"/>
  <c r="G121" i="3"/>
  <c r="F121" i="3"/>
  <c r="E121" i="3"/>
  <c r="D121" i="3"/>
  <c r="O120" i="3"/>
  <c r="N120" i="3"/>
  <c r="M120" i="3"/>
  <c r="L120" i="3"/>
  <c r="K120" i="3"/>
  <c r="J120" i="3"/>
  <c r="I120" i="3"/>
  <c r="H120" i="3"/>
  <c r="G120" i="3"/>
  <c r="F120" i="3"/>
  <c r="E120" i="3"/>
  <c r="D120" i="3"/>
  <c r="O119" i="3"/>
  <c r="N119" i="3"/>
  <c r="M119" i="3"/>
  <c r="L119" i="3"/>
  <c r="K119" i="3"/>
  <c r="J119" i="3"/>
  <c r="I119" i="3"/>
  <c r="H119" i="3"/>
  <c r="G119" i="3"/>
  <c r="F119" i="3"/>
  <c r="E119" i="3"/>
  <c r="D119" i="3"/>
  <c r="O118" i="3"/>
  <c r="N118" i="3"/>
  <c r="M118" i="3"/>
  <c r="L118" i="3"/>
  <c r="K118" i="3"/>
  <c r="J118" i="3"/>
  <c r="I118" i="3"/>
  <c r="H118" i="3"/>
  <c r="G118" i="3"/>
  <c r="F118" i="3"/>
  <c r="E118" i="3"/>
  <c r="D118" i="3"/>
  <c r="O117" i="3"/>
  <c r="N117" i="3"/>
  <c r="M117" i="3"/>
  <c r="L117" i="3"/>
  <c r="K117" i="3"/>
  <c r="J117" i="3"/>
  <c r="I117" i="3"/>
  <c r="H117" i="3"/>
  <c r="G117" i="3"/>
  <c r="F117" i="3"/>
  <c r="E117" i="3"/>
  <c r="D117" i="3"/>
  <c r="O116" i="3"/>
  <c r="N116" i="3"/>
  <c r="M116" i="3"/>
  <c r="L116" i="3"/>
  <c r="K116" i="3"/>
  <c r="J116" i="3"/>
  <c r="I116" i="3"/>
  <c r="H116" i="3"/>
  <c r="G116" i="3"/>
  <c r="F116" i="3"/>
  <c r="E116" i="3"/>
  <c r="D116" i="3"/>
  <c r="O115" i="3"/>
  <c r="N115" i="3"/>
  <c r="M115" i="3"/>
  <c r="L115" i="3"/>
  <c r="K115" i="3"/>
  <c r="J115" i="3"/>
  <c r="I115" i="3"/>
  <c r="H115" i="3"/>
  <c r="G115" i="3"/>
  <c r="F115" i="3"/>
  <c r="E115" i="3"/>
  <c r="D115" i="3"/>
  <c r="O114" i="3"/>
  <c r="N114" i="3"/>
  <c r="M114" i="3"/>
  <c r="L114" i="3"/>
  <c r="K114" i="3"/>
  <c r="J114" i="3"/>
  <c r="I114" i="3"/>
  <c r="H114" i="3"/>
  <c r="G114" i="3"/>
  <c r="F114" i="3"/>
  <c r="E114" i="3"/>
  <c r="D114" i="3"/>
  <c r="O113" i="3"/>
  <c r="N113" i="3"/>
  <c r="M113" i="3"/>
  <c r="L113" i="3"/>
  <c r="K113" i="3"/>
  <c r="J113" i="3"/>
  <c r="I113" i="3"/>
  <c r="H113" i="3"/>
  <c r="G113" i="3"/>
  <c r="F113" i="3"/>
  <c r="E113" i="3"/>
  <c r="D113" i="3"/>
  <c r="O112" i="3"/>
  <c r="N112" i="3"/>
  <c r="M112" i="3"/>
  <c r="L112" i="3"/>
  <c r="K112" i="3"/>
  <c r="J112" i="3"/>
  <c r="I112" i="3"/>
  <c r="H112" i="3"/>
  <c r="G112" i="3"/>
  <c r="F112" i="3"/>
  <c r="E112" i="3"/>
  <c r="D112" i="3"/>
  <c r="O111" i="3"/>
  <c r="N111" i="3"/>
  <c r="M111" i="3"/>
  <c r="L111" i="3"/>
  <c r="K111" i="3"/>
  <c r="J111" i="3"/>
  <c r="I111" i="3"/>
  <c r="H111" i="3"/>
  <c r="G111" i="3"/>
  <c r="F111" i="3"/>
  <c r="E111" i="3"/>
  <c r="D111" i="3"/>
  <c r="O110" i="3"/>
  <c r="N110" i="3"/>
  <c r="M110" i="3"/>
  <c r="L110" i="3"/>
  <c r="K110" i="3"/>
  <c r="J110" i="3"/>
  <c r="I110" i="3"/>
  <c r="H110" i="3"/>
  <c r="G110" i="3"/>
  <c r="F110" i="3"/>
  <c r="E110" i="3"/>
  <c r="D110" i="3"/>
  <c r="O109" i="3"/>
  <c r="N109" i="3"/>
  <c r="M109" i="3"/>
  <c r="L109" i="3"/>
  <c r="K109" i="3"/>
  <c r="J109" i="3"/>
  <c r="I109" i="3"/>
  <c r="H109" i="3"/>
  <c r="G109" i="3"/>
  <c r="F109" i="3"/>
  <c r="E109" i="3"/>
  <c r="D109" i="3"/>
  <c r="O108" i="3"/>
  <c r="N108" i="3"/>
  <c r="M108" i="3"/>
  <c r="L108" i="3"/>
  <c r="K108" i="3"/>
  <c r="J108" i="3"/>
  <c r="I108" i="3"/>
  <c r="H108" i="3"/>
  <c r="G108" i="3"/>
  <c r="F108" i="3"/>
  <c r="E108" i="3"/>
  <c r="D108" i="3"/>
  <c r="O107" i="3"/>
  <c r="N107" i="3"/>
  <c r="M107" i="3"/>
  <c r="L107" i="3"/>
  <c r="K107" i="3"/>
  <c r="J107" i="3"/>
  <c r="I107" i="3"/>
  <c r="H107" i="3"/>
  <c r="G107" i="3"/>
  <c r="F107" i="3"/>
  <c r="E107" i="3"/>
  <c r="D107" i="3"/>
  <c r="O106" i="3"/>
  <c r="N106" i="3"/>
  <c r="M106" i="3"/>
  <c r="L106" i="3"/>
  <c r="K106" i="3"/>
  <c r="J106" i="3"/>
  <c r="I106" i="3"/>
  <c r="H106" i="3"/>
  <c r="G106" i="3"/>
  <c r="F106" i="3"/>
  <c r="E106" i="3"/>
  <c r="D106" i="3"/>
  <c r="O105" i="3"/>
  <c r="N105" i="3"/>
  <c r="M105" i="3"/>
  <c r="L105" i="3"/>
  <c r="K105" i="3"/>
  <c r="J105" i="3"/>
  <c r="I105" i="3"/>
  <c r="H105" i="3"/>
  <c r="G105" i="3"/>
  <c r="F105" i="3"/>
  <c r="E105" i="3"/>
  <c r="D105" i="3"/>
  <c r="O104" i="3"/>
  <c r="N104" i="3"/>
  <c r="M104" i="3"/>
  <c r="L104" i="3"/>
  <c r="K104" i="3"/>
  <c r="J104" i="3"/>
  <c r="I104" i="3"/>
  <c r="H104" i="3"/>
  <c r="G104" i="3"/>
  <c r="F104" i="3"/>
  <c r="E104" i="3"/>
  <c r="D104" i="3"/>
  <c r="O103" i="3"/>
  <c r="N103" i="3"/>
  <c r="M103" i="3"/>
  <c r="L103" i="3"/>
  <c r="K103" i="3"/>
  <c r="J103" i="3"/>
  <c r="I103" i="3"/>
  <c r="H103" i="3"/>
  <c r="G103" i="3"/>
  <c r="F103" i="3"/>
  <c r="E103" i="3"/>
  <c r="D103" i="3"/>
  <c r="O102" i="3"/>
  <c r="N102" i="3"/>
  <c r="M102" i="3"/>
  <c r="L102" i="3"/>
  <c r="K102" i="3"/>
  <c r="J102" i="3"/>
  <c r="I102" i="3"/>
  <c r="H102" i="3"/>
  <c r="G102" i="3"/>
  <c r="F102" i="3"/>
  <c r="E102" i="3"/>
  <c r="D102" i="3"/>
  <c r="O101" i="3"/>
  <c r="N101" i="3"/>
  <c r="M101" i="3"/>
  <c r="L101" i="3"/>
  <c r="K101" i="3"/>
  <c r="J101" i="3"/>
  <c r="I101" i="3"/>
  <c r="H101" i="3"/>
  <c r="G101" i="3"/>
  <c r="F101" i="3"/>
  <c r="E101" i="3"/>
  <c r="D101" i="3"/>
  <c r="O100" i="3"/>
  <c r="N100" i="3"/>
  <c r="M100" i="3"/>
  <c r="L100" i="3"/>
  <c r="K100" i="3"/>
  <c r="J100" i="3"/>
  <c r="I100" i="3"/>
  <c r="H100" i="3"/>
  <c r="G100" i="3"/>
  <c r="F100" i="3"/>
  <c r="E100" i="3"/>
  <c r="D100" i="3"/>
  <c r="O99" i="3"/>
  <c r="N99" i="3"/>
  <c r="M99" i="3"/>
  <c r="L99" i="3"/>
  <c r="K99" i="3"/>
  <c r="J99" i="3"/>
  <c r="I99" i="3"/>
  <c r="H99" i="3"/>
  <c r="G99" i="3"/>
  <c r="F99" i="3"/>
  <c r="E99" i="3"/>
  <c r="D99" i="3"/>
  <c r="O98" i="3"/>
  <c r="N98" i="3"/>
  <c r="M98" i="3"/>
  <c r="L98" i="3"/>
  <c r="K98" i="3"/>
  <c r="J98" i="3"/>
  <c r="I98" i="3"/>
  <c r="H98" i="3"/>
  <c r="G98" i="3"/>
  <c r="F98" i="3"/>
  <c r="E98" i="3"/>
  <c r="D98" i="3"/>
  <c r="O97" i="3"/>
  <c r="N97" i="3"/>
  <c r="M97" i="3"/>
  <c r="L97" i="3"/>
  <c r="K97" i="3"/>
  <c r="J97" i="3"/>
  <c r="I97" i="3"/>
  <c r="H97" i="3"/>
  <c r="G97" i="3"/>
  <c r="F97" i="3"/>
  <c r="E97" i="3"/>
  <c r="D97" i="3"/>
  <c r="O96" i="3"/>
  <c r="N96" i="3"/>
  <c r="M96" i="3"/>
  <c r="L96" i="3"/>
  <c r="K96" i="3"/>
  <c r="J96" i="3"/>
  <c r="I96" i="3"/>
  <c r="H96" i="3"/>
  <c r="G96" i="3"/>
  <c r="F96" i="3"/>
  <c r="E96" i="3"/>
  <c r="D96" i="3"/>
  <c r="O95" i="3"/>
  <c r="N95" i="3"/>
  <c r="M95" i="3"/>
  <c r="L95" i="3"/>
  <c r="K95" i="3"/>
  <c r="J95" i="3"/>
  <c r="I95" i="3"/>
  <c r="H95" i="3"/>
  <c r="G95" i="3"/>
  <c r="F95" i="3"/>
  <c r="E95" i="3"/>
  <c r="D95" i="3"/>
  <c r="O94" i="3"/>
  <c r="N94" i="3"/>
  <c r="M94" i="3"/>
  <c r="L94" i="3"/>
  <c r="K94" i="3"/>
  <c r="J94" i="3"/>
  <c r="I94" i="3"/>
  <c r="H94" i="3"/>
  <c r="G94" i="3"/>
  <c r="F94" i="3"/>
  <c r="E94" i="3"/>
  <c r="D94" i="3"/>
  <c r="O93" i="3"/>
  <c r="N93" i="3"/>
  <c r="M93" i="3"/>
  <c r="L93" i="3"/>
  <c r="K93" i="3"/>
  <c r="J93" i="3"/>
  <c r="I93" i="3"/>
  <c r="H93" i="3"/>
  <c r="G93" i="3"/>
  <c r="F93" i="3"/>
  <c r="E93" i="3"/>
  <c r="D93" i="3"/>
  <c r="O92" i="3"/>
  <c r="N92" i="3"/>
  <c r="M92" i="3"/>
  <c r="L92" i="3"/>
  <c r="K92" i="3"/>
  <c r="J92" i="3"/>
  <c r="I92" i="3"/>
  <c r="H92" i="3"/>
  <c r="G92" i="3"/>
  <c r="F92" i="3"/>
  <c r="E92" i="3"/>
  <c r="D92" i="3"/>
  <c r="O91" i="3"/>
  <c r="N91" i="3"/>
  <c r="M91" i="3"/>
  <c r="L91" i="3"/>
  <c r="K91" i="3"/>
  <c r="J91" i="3"/>
  <c r="I91" i="3"/>
  <c r="H91" i="3"/>
  <c r="G91" i="3"/>
  <c r="F91" i="3"/>
  <c r="E91" i="3"/>
  <c r="D91" i="3"/>
  <c r="O90" i="3"/>
  <c r="N90" i="3"/>
  <c r="M90" i="3"/>
  <c r="L90" i="3"/>
  <c r="K90" i="3"/>
  <c r="J90" i="3"/>
  <c r="I90" i="3"/>
  <c r="H90" i="3"/>
  <c r="G90" i="3"/>
  <c r="F90" i="3"/>
  <c r="E90" i="3"/>
  <c r="D90" i="3"/>
  <c r="O89" i="3"/>
  <c r="N89" i="3"/>
  <c r="M89" i="3"/>
  <c r="L89" i="3"/>
  <c r="K89" i="3"/>
  <c r="J89" i="3"/>
  <c r="I89" i="3"/>
  <c r="H89" i="3"/>
  <c r="G89" i="3"/>
  <c r="F89" i="3"/>
  <c r="E89" i="3"/>
  <c r="D89" i="3"/>
  <c r="O88" i="3"/>
  <c r="N88" i="3"/>
  <c r="M88" i="3"/>
  <c r="L88" i="3"/>
  <c r="K88" i="3"/>
  <c r="J88" i="3"/>
  <c r="I88" i="3"/>
  <c r="H88" i="3"/>
  <c r="G88" i="3"/>
  <c r="F88" i="3"/>
  <c r="E88" i="3"/>
  <c r="D88" i="3"/>
  <c r="O87" i="3"/>
  <c r="N87" i="3"/>
  <c r="M87" i="3"/>
  <c r="L87" i="3"/>
  <c r="K87" i="3"/>
  <c r="J87" i="3"/>
  <c r="I87" i="3"/>
  <c r="H87" i="3"/>
  <c r="G87" i="3"/>
  <c r="F87" i="3"/>
  <c r="E87" i="3"/>
  <c r="D87" i="3"/>
  <c r="O86" i="3"/>
  <c r="N86" i="3"/>
  <c r="M86" i="3"/>
  <c r="L86" i="3"/>
  <c r="K86" i="3"/>
  <c r="J86" i="3"/>
  <c r="I86" i="3"/>
  <c r="H86" i="3"/>
  <c r="G86" i="3"/>
  <c r="F86" i="3"/>
  <c r="E86" i="3"/>
  <c r="D86" i="3"/>
  <c r="O85" i="3"/>
  <c r="N85" i="3"/>
  <c r="M85" i="3"/>
  <c r="L85" i="3"/>
  <c r="K85" i="3"/>
  <c r="J85" i="3"/>
  <c r="I85" i="3"/>
  <c r="H85" i="3"/>
  <c r="G85" i="3"/>
  <c r="F85" i="3"/>
  <c r="E85" i="3"/>
  <c r="D85" i="3"/>
  <c r="O84" i="3"/>
  <c r="N84" i="3"/>
  <c r="M84" i="3"/>
  <c r="L84" i="3"/>
  <c r="K84" i="3"/>
  <c r="J84" i="3"/>
  <c r="I84" i="3"/>
  <c r="H84" i="3"/>
  <c r="G84" i="3"/>
  <c r="F84" i="3"/>
  <c r="E84" i="3"/>
  <c r="D84" i="3"/>
  <c r="O83" i="3"/>
  <c r="N83" i="3"/>
  <c r="M83" i="3"/>
  <c r="L83" i="3"/>
  <c r="K83" i="3"/>
  <c r="J83" i="3"/>
  <c r="I83" i="3"/>
  <c r="H83" i="3"/>
  <c r="G83" i="3"/>
  <c r="F83" i="3"/>
  <c r="E83" i="3"/>
  <c r="D83" i="3"/>
  <c r="O82" i="3"/>
  <c r="N82" i="3"/>
  <c r="M82" i="3"/>
  <c r="L82" i="3"/>
  <c r="K82" i="3"/>
  <c r="J82" i="3"/>
  <c r="I82" i="3"/>
  <c r="H82" i="3"/>
  <c r="G82" i="3"/>
  <c r="F82" i="3"/>
  <c r="E82" i="3"/>
  <c r="D82" i="3"/>
  <c r="O81" i="3"/>
  <c r="N81" i="3"/>
  <c r="M81" i="3"/>
  <c r="L81" i="3"/>
  <c r="K81" i="3"/>
  <c r="J81" i="3"/>
  <c r="I81" i="3"/>
  <c r="H81" i="3"/>
  <c r="G81" i="3"/>
  <c r="F81" i="3"/>
  <c r="E81" i="3"/>
  <c r="D81" i="3"/>
  <c r="O80" i="3"/>
  <c r="N80" i="3"/>
  <c r="M80" i="3"/>
  <c r="L80" i="3"/>
  <c r="K80" i="3"/>
  <c r="J80" i="3"/>
  <c r="I80" i="3"/>
  <c r="H80" i="3"/>
  <c r="G80" i="3"/>
  <c r="F80" i="3"/>
  <c r="E80" i="3"/>
  <c r="D80" i="3"/>
  <c r="O79" i="3"/>
  <c r="N79" i="3"/>
  <c r="M79" i="3"/>
  <c r="L79" i="3"/>
  <c r="K79" i="3"/>
  <c r="J79" i="3"/>
  <c r="I79" i="3"/>
  <c r="H79" i="3"/>
  <c r="G79" i="3"/>
  <c r="F79" i="3"/>
  <c r="E79" i="3"/>
  <c r="D79" i="3"/>
  <c r="O78" i="3"/>
  <c r="N78" i="3"/>
  <c r="M78" i="3"/>
  <c r="L78" i="3"/>
  <c r="K78" i="3"/>
  <c r="J78" i="3"/>
  <c r="I78" i="3"/>
  <c r="H78" i="3"/>
  <c r="G78" i="3"/>
  <c r="F78" i="3"/>
  <c r="E78" i="3"/>
  <c r="D78" i="3"/>
  <c r="O77" i="3"/>
  <c r="N77" i="3"/>
  <c r="M77" i="3"/>
  <c r="L77" i="3"/>
  <c r="K77" i="3"/>
  <c r="J77" i="3"/>
  <c r="I77" i="3"/>
  <c r="H77" i="3"/>
  <c r="G77" i="3"/>
  <c r="F77" i="3"/>
  <c r="E77" i="3"/>
  <c r="D77" i="3"/>
  <c r="O76" i="3"/>
  <c r="N76" i="3"/>
  <c r="M76" i="3"/>
  <c r="L76" i="3"/>
  <c r="K76" i="3"/>
  <c r="J76" i="3"/>
  <c r="I76" i="3"/>
  <c r="H76" i="3"/>
  <c r="G76" i="3"/>
  <c r="F76" i="3"/>
  <c r="E76" i="3"/>
  <c r="D76" i="3"/>
  <c r="O75" i="3"/>
  <c r="N75" i="3"/>
  <c r="M75" i="3"/>
  <c r="L75" i="3"/>
  <c r="K75" i="3"/>
  <c r="J75" i="3"/>
  <c r="I75" i="3"/>
  <c r="H75" i="3"/>
  <c r="G75" i="3"/>
  <c r="F75" i="3"/>
  <c r="E75" i="3"/>
  <c r="D75" i="3"/>
  <c r="O74" i="3"/>
  <c r="N74" i="3"/>
  <c r="M74" i="3"/>
  <c r="L74" i="3"/>
  <c r="K74" i="3"/>
  <c r="J74" i="3"/>
  <c r="I74" i="3"/>
  <c r="H74" i="3"/>
  <c r="G74" i="3"/>
  <c r="F74" i="3"/>
  <c r="E74" i="3"/>
  <c r="D74" i="3"/>
  <c r="O73" i="3"/>
  <c r="N73" i="3"/>
  <c r="M73" i="3"/>
  <c r="L73" i="3"/>
  <c r="K73" i="3"/>
  <c r="J73" i="3"/>
  <c r="I73" i="3"/>
  <c r="H73" i="3"/>
  <c r="G73" i="3"/>
  <c r="F73" i="3"/>
  <c r="E73" i="3"/>
  <c r="D73" i="3"/>
  <c r="O72" i="3"/>
  <c r="N72" i="3"/>
  <c r="M72" i="3"/>
  <c r="L72" i="3"/>
  <c r="K72" i="3"/>
  <c r="J72" i="3"/>
  <c r="I72" i="3"/>
  <c r="H72" i="3"/>
  <c r="G72" i="3"/>
  <c r="F72" i="3"/>
  <c r="E72" i="3"/>
  <c r="D72" i="3"/>
  <c r="O71" i="3"/>
  <c r="N71" i="3"/>
  <c r="M71" i="3"/>
  <c r="L71" i="3"/>
  <c r="K71" i="3"/>
  <c r="J71" i="3"/>
  <c r="I71" i="3"/>
  <c r="H71" i="3"/>
  <c r="G71" i="3"/>
  <c r="F71" i="3"/>
  <c r="E71" i="3"/>
  <c r="D71" i="3"/>
  <c r="O70" i="3"/>
  <c r="N70" i="3"/>
  <c r="M70" i="3"/>
  <c r="L70" i="3"/>
  <c r="K70" i="3"/>
  <c r="J70" i="3"/>
  <c r="I70" i="3"/>
  <c r="H70" i="3"/>
  <c r="G70" i="3"/>
  <c r="F70" i="3"/>
  <c r="E70" i="3"/>
  <c r="D70" i="3"/>
  <c r="O69" i="3"/>
  <c r="N69" i="3"/>
  <c r="M69" i="3"/>
  <c r="L69" i="3"/>
  <c r="K69" i="3"/>
  <c r="J69" i="3"/>
  <c r="I69" i="3"/>
  <c r="H69" i="3"/>
  <c r="G69" i="3"/>
  <c r="F69" i="3"/>
  <c r="E69" i="3"/>
  <c r="D69" i="3"/>
  <c r="O68" i="3"/>
  <c r="N68" i="3"/>
  <c r="M68" i="3"/>
  <c r="L68" i="3"/>
  <c r="K68" i="3"/>
  <c r="J68" i="3"/>
  <c r="I68" i="3"/>
  <c r="H68" i="3"/>
  <c r="G68" i="3"/>
  <c r="F68" i="3"/>
  <c r="E68" i="3"/>
  <c r="D68" i="3"/>
  <c r="O67" i="3"/>
  <c r="N67" i="3"/>
  <c r="M67" i="3"/>
  <c r="L67" i="3"/>
  <c r="K67" i="3"/>
  <c r="J67" i="3"/>
  <c r="I67" i="3"/>
  <c r="H67" i="3"/>
  <c r="G67" i="3"/>
  <c r="F67" i="3"/>
  <c r="E67" i="3"/>
  <c r="D67" i="3"/>
  <c r="O66" i="3"/>
  <c r="N66" i="3"/>
  <c r="M66" i="3"/>
  <c r="L66" i="3"/>
  <c r="K66" i="3"/>
  <c r="J66" i="3"/>
  <c r="I66" i="3"/>
  <c r="H66" i="3"/>
  <c r="G66" i="3"/>
  <c r="F66" i="3"/>
  <c r="E66" i="3"/>
  <c r="D66" i="3"/>
  <c r="O65" i="3"/>
  <c r="N65" i="3"/>
  <c r="M65" i="3"/>
  <c r="L65" i="3"/>
  <c r="K65" i="3"/>
  <c r="J65" i="3"/>
  <c r="I65" i="3"/>
  <c r="H65" i="3"/>
  <c r="G65" i="3"/>
  <c r="F65" i="3"/>
  <c r="E65" i="3"/>
  <c r="D65" i="3"/>
  <c r="O64" i="3"/>
  <c r="N64" i="3"/>
  <c r="M64" i="3"/>
  <c r="L64" i="3"/>
  <c r="K64" i="3"/>
  <c r="J64" i="3"/>
  <c r="I64" i="3"/>
  <c r="H64" i="3"/>
  <c r="G64" i="3"/>
  <c r="F64" i="3"/>
  <c r="E64" i="3"/>
  <c r="D64" i="3"/>
  <c r="O63" i="3"/>
  <c r="N63" i="3"/>
  <c r="M63" i="3"/>
  <c r="L63" i="3"/>
  <c r="K63" i="3"/>
  <c r="J63" i="3"/>
  <c r="I63" i="3"/>
  <c r="H63" i="3"/>
  <c r="G63" i="3"/>
  <c r="F63" i="3"/>
  <c r="E63" i="3"/>
  <c r="D63" i="3"/>
  <c r="O62" i="3"/>
  <c r="N62" i="3"/>
  <c r="M62" i="3"/>
  <c r="L62" i="3"/>
  <c r="K62" i="3"/>
  <c r="J62" i="3"/>
  <c r="I62" i="3"/>
  <c r="H62" i="3"/>
  <c r="G62" i="3"/>
  <c r="F62" i="3"/>
  <c r="E62" i="3"/>
  <c r="D62" i="3"/>
  <c r="O61" i="3"/>
  <c r="N61" i="3"/>
  <c r="M61" i="3"/>
  <c r="L61" i="3"/>
  <c r="K61" i="3"/>
  <c r="J61" i="3"/>
  <c r="I61" i="3"/>
  <c r="H61" i="3"/>
  <c r="G61" i="3"/>
  <c r="F61" i="3"/>
  <c r="E61" i="3"/>
  <c r="D61" i="3"/>
  <c r="O60" i="3"/>
  <c r="N60" i="3"/>
  <c r="M60" i="3"/>
  <c r="L60" i="3"/>
  <c r="K60" i="3"/>
  <c r="J60" i="3"/>
  <c r="I60" i="3"/>
  <c r="H60" i="3"/>
  <c r="G60" i="3"/>
  <c r="F60" i="3"/>
  <c r="E60" i="3"/>
  <c r="D60" i="3"/>
  <c r="O59" i="3"/>
  <c r="N59" i="3"/>
  <c r="M59" i="3"/>
  <c r="L59" i="3"/>
  <c r="K59" i="3"/>
  <c r="J59" i="3"/>
  <c r="I59" i="3"/>
  <c r="H59" i="3"/>
  <c r="G59" i="3"/>
  <c r="F59" i="3"/>
  <c r="E59" i="3"/>
  <c r="D59" i="3"/>
  <c r="O58" i="3"/>
  <c r="N58" i="3"/>
  <c r="M58" i="3"/>
  <c r="L58" i="3"/>
  <c r="K58" i="3"/>
  <c r="J58" i="3"/>
  <c r="I58" i="3"/>
  <c r="H58" i="3"/>
  <c r="G58" i="3"/>
  <c r="F58" i="3"/>
  <c r="E58" i="3"/>
  <c r="D58" i="3"/>
  <c r="O57" i="3"/>
  <c r="N57" i="3"/>
  <c r="M57" i="3"/>
  <c r="L57" i="3"/>
  <c r="K57" i="3"/>
  <c r="J57" i="3"/>
  <c r="I57" i="3"/>
  <c r="H57" i="3"/>
  <c r="G57" i="3"/>
  <c r="F57" i="3"/>
  <c r="E57" i="3"/>
  <c r="D57" i="3"/>
  <c r="O56" i="3"/>
  <c r="N56" i="3"/>
  <c r="M56" i="3"/>
  <c r="L56" i="3"/>
  <c r="K56" i="3"/>
  <c r="J56" i="3"/>
  <c r="I56" i="3"/>
  <c r="H56" i="3"/>
  <c r="G56" i="3"/>
  <c r="F56" i="3"/>
  <c r="E56" i="3"/>
  <c r="D56" i="3"/>
  <c r="O55" i="3"/>
  <c r="N55" i="3"/>
  <c r="M55" i="3"/>
  <c r="L55" i="3"/>
  <c r="K55" i="3"/>
  <c r="J55" i="3"/>
  <c r="I55" i="3"/>
  <c r="H55" i="3"/>
  <c r="G55" i="3"/>
  <c r="F55" i="3"/>
  <c r="E55" i="3"/>
  <c r="D55" i="3"/>
  <c r="O54" i="3"/>
  <c r="N54" i="3"/>
  <c r="M54" i="3"/>
  <c r="L54" i="3"/>
  <c r="K54" i="3"/>
  <c r="J54" i="3"/>
  <c r="I54" i="3"/>
  <c r="H54" i="3"/>
  <c r="G54" i="3"/>
  <c r="F54" i="3"/>
  <c r="E54" i="3"/>
  <c r="D54" i="3"/>
  <c r="O53" i="3"/>
  <c r="N53" i="3"/>
  <c r="M53" i="3"/>
  <c r="L53" i="3"/>
  <c r="K53" i="3"/>
  <c r="J53" i="3"/>
  <c r="I53" i="3"/>
  <c r="H53" i="3"/>
  <c r="G53" i="3"/>
  <c r="F53" i="3"/>
  <c r="E53" i="3"/>
  <c r="D53" i="3"/>
  <c r="O52" i="3"/>
  <c r="N52" i="3"/>
  <c r="M52" i="3"/>
  <c r="L52" i="3"/>
  <c r="K52" i="3"/>
  <c r="J52" i="3"/>
  <c r="I52" i="3"/>
  <c r="H52" i="3"/>
  <c r="G52" i="3"/>
  <c r="F52" i="3"/>
  <c r="E52" i="3"/>
  <c r="D52" i="3"/>
  <c r="O51" i="3"/>
  <c r="N51" i="3"/>
  <c r="M51" i="3"/>
  <c r="L51" i="3"/>
  <c r="K51" i="3"/>
  <c r="J51" i="3"/>
  <c r="I51" i="3"/>
  <c r="H51" i="3"/>
  <c r="G51" i="3"/>
  <c r="F51" i="3"/>
  <c r="E51" i="3"/>
  <c r="D51" i="3"/>
  <c r="O50" i="3"/>
  <c r="N50" i="3"/>
  <c r="M50" i="3"/>
  <c r="L50" i="3"/>
  <c r="K50" i="3"/>
  <c r="J50" i="3"/>
  <c r="I50" i="3"/>
  <c r="H50" i="3"/>
  <c r="G50" i="3"/>
  <c r="F50" i="3"/>
  <c r="E50" i="3"/>
  <c r="D50" i="3"/>
  <c r="O49" i="3"/>
  <c r="N49" i="3"/>
  <c r="M49" i="3"/>
  <c r="L49" i="3"/>
  <c r="K49" i="3"/>
  <c r="J49" i="3"/>
  <c r="I49" i="3"/>
  <c r="H49" i="3"/>
  <c r="G49" i="3"/>
  <c r="F49" i="3"/>
  <c r="E49" i="3"/>
  <c r="D49" i="3"/>
  <c r="O48" i="3"/>
  <c r="N48" i="3"/>
  <c r="M48" i="3"/>
  <c r="L48" i="3"/>
  <c r="K48" i="3"/>
  <c r="J48" i="3"/>
  <c r="I48" i="3"/>
  <c r="H48" i="3"/>
  <c r="G48" i="3"/>
  <c r="F48" i="3"/>
  <c r="E48" i="3"/>
  <c r="D48" i="3"/>
  <c r="O47" i="3"/>
  <c r="N47" i="3"/>
  <c r="M47" i="3"/>
  <c r="L47" i="3"/>
  <c r="K47" i="3"/>
  <c r="J47" i="3"/>
  <c r="I47" i="3"/>
  <c r="H47" i="3"/>
  <c r="G47" i="3"/>
  <c r="F47" i="3"/>
  <c r="E47" i="3"/>
  <c r="D47" i="3"/>
  <c r="O46" i="3"/>
  <c r="N46" i="3"/>
  <c r="M46" i="3"/>
  <c r="L46" i="3"/>
  <c r="K46" i="3"/>
  <c r="J46" i="3"/>
  <c r="I46" i="3"/>
  <c r="H46" i="3"/>
  <c r="G46" i="3"/>
  <c r="F46" i="3"/>
  <c r="E46" i="3"/>
  <c r="D46" i="3"/>
  <c r="O45" i="3"/>
  <c r="N45" i="3"/>
  <c r="M45" i="3"/>
  <c r="L45" i="3"/>
  <c r="K45" i="3"/>
  <c r="J45" i="3"/>
  <c r="I45" i="3"/>
  <c r="H45" i="3"/>
  <c r="G45" i="3"/>
  <c r="F45" i="3"/>
  <c r="E45" i="3"/>
  <c r="D45" i="3"/>
  <c r="O44" i="3"/>
  <c r="N44" i="3"/>
  <c r="M44" i="3"/>
  <c r="L44" i="3"/>
  <c r="K44" i="3"/>
  <c r="J44" i="3"/>
  <c r="I44" i="3"/>
  <c r="H44" i="3"/>
  <c r="G44" i="3"/>
  <c r="F44" i="3"/>
  <c r="E44" i="3"/>
  <c r="D44" i="3"/>
  <c r="O43" i="3"/>
  <c r="N43" i="3"/>
  <c r="M43" i="3"/>
  <c r="L43" i="3"/>
  <c r="K43" i="3"/>
  <c r="J43" i="3"/>
  <c r="I43" i="3"/>
  <c r="H43" i="3"/>
  <c r="G43" i="3"/>
  <c r="F43" i="3"/>
  <c r="E43" i="3"/>
  <c r="D43" i="3"/>
  <c r="O42" i="3"/>
  <c r="N42" i="3"/>
  <c r="M42" i="3"/>
  <c r="L42" i="3"/>
  <c r="K42" i="3"/>
  <c r="J42" i="3"/>
  <c r="I42" i="3"/>
  <c r="H42" i="3"/>
  <c r="G42" i="3"/>
  <c r="F42" i="3"/>
  <c r="E42" i="3"/>
  <c r="D42" i="3"/>
  <c r="O41" i="3"/>
  <c r="N41" i="3"/>
  <c r="M41" i="3"/>
  <c r="L41" i="3"/>
  <c r="K41" i="3"/>
  <c r="J41" i="3"/>
  <c r="I41" i="3"/>
  <c r="H41" i="3"/>
  <c r="G41" i="3"/>
  <c r="F41" i="3"/>
  <c r="E41" i="3"/>
  <c r="D41" i="3"/>
  <c r="O40" i="3"/>
  <c r="N40" i="3"/>
  <c r="M40" i="3"/>
  <c r="L40" i="3"/>
  <c r="K40" i="3"/>
  <c r="J40" i="3"/>
  <c r="I40" i="3"/>
  <c r="H40" i="3"/>
  <c r="G40" i="3"/>
  <c r="F40" i="3"/>
  <c r="E40" i="3"/>
  <c r="D40" i="3"/>
  <c r="O39" i="3"/>
  <c r="N39" i="3"/>
  <c r="M39" i="3"/>
  <c r="L39" i="3"/>
  <c r="K39" i="3"/>
  <c r="J39" i="3"/>
  <c r="I39" i="3"/>
  <c r="H39" i="3"/>
  <c r="G39" i="3"/>
  <c r="F39" i="3"/>
  <c r="E39" i="3"/>
  <c r="D39" i="3"/>
  <c r="O38" i="3"/>
  <c r="N38" i="3"/>
  <c r="M38" i="3"/>
  <c r="L38" i="3"/>
  <c r="K38" i="3"/>
  <c r="J38" i="3"/>
  <c r="I38" i="3"/>
  <c r="H38" i="3"/>
  <c r="G38" i="3"/>
  <c r="F38" i="3"/>
  <c r="E38" i="3"/>
  <c r="D38" i="3"/>
  <c r="O37" i="3"/>
  <c r="N37" i="3"/>
  <c r="M37" i="3"/>
  <c r="L37" i="3"/>
  <c r="K37" i="3"/>
  <c r="J37" i="3"/>
  <c r="I37" i="3"/>
  <c r="H37" i="3"/>
  <c r="G37" i="3"/>
  <c r="F37" i="3"/>
  <c r="E37" i="3"/>
  <c r="D37" i="3"/>
  <c r="O36" i="3"/>
  <c r="N36" i="3"/>
  <c r="M36" i="3"/>
  <c r="L36" i="3"/>
  <c r="K36" i="3"/>
  <c r="J36" i="3"/>
  <c r="I36" i="3"/>
  <c r="H36" i="3"/>
  <c r="G36" i="3"/>
  <c r="F36" i="3"/>
  <c r="E36" i="3"/>
  <c r="D36" i="3"/>
  <c r="O35" i="3"/>
  <c r="N35" i="3"/>
  <c r="M35" i="3"/>
  <c r="L35" i="3"/>
  <c r="K35" i="3"/>
  <c r="J35" i="3"/>
  <c r="I35" i="3"/>
  <c r="H35" i="3"/>
  <c r="G35" i="3"/>
  <c r="F35" i="3"/>
  <c r="E35" i="3"/>
  <c r="D35" i="3"/>
  <c r="O34" i="3"/>
  <c r="N34" i="3"/>
  <c r="M34" i="3"/>
  <c r="L34" i="3"/>
  <c r="K34" i="3"/>
  <c r="J34" i="3"/>
  <c r="I34" i="3"/>
  <c r="H34" i="3"/>
  <c r="G34" i="3"/>
  <c r="F34" i="3"/>
  <c r="E34" i="3"/>
  <c r="D34" i="3"/>
  <c r="O33" i="3"/>
  <c r="N33" i="3"/>
  <c r="M33" i="3"/>
  <c r="L33" i="3"/>
  <c r="K33" i="3"/>
  <c r="J33" i="3"/>
  <c r="I33" i="3"/>
  <c r="H33" i="3"/>
  <c r="G33" i="3"/>
  <c r="F33" i="3"/>
  <c r="E33" i="3"/>
  <c r="D33" i="3"/>
  <c r="O32" i="3"/>
  <c r="N32" i="3"/>
  <c r="M32" i="3"/>
  <c r="L32" i="3"/>
  <c r="K32" i="3"/>
  <c r="J32" i="3"/>
  <c r="I32" i="3"/>
  <c r="H32" i="3"/>
  <c r="G32" i="3"/>
  <c r="F32" i="3"/>
  <c r="E32" i="3"/>
  <c r="D32" i="3"/>
  <c r="O31" i="3"/>
  <c r="N31" i="3"/>
  <c r="M31" i="3"/>
  <c r="L31" i="3"/>
  <c r="K31" i="3"/>
  <c r="J31" i="3"/>
  <c r="I31" i="3"/>
  <c r="H31" i="3"/>
  <c r="G31" i="3"/>
  <c r="F31" i="3"/>
  <c r="E31" i="3"/>
  <c r="D31" i="3"/>
  <c r="O30" i="3"/>
  <c r="N30" i="3"/>
  <c r="M30" i="3"/>
  <c r="L30" i="3"/>
  <c r="K30" i="3"/>
  <c r="J30" i="3"/>
  <c r="I30" i="3"/>
  <c r="H30" i="3"/>
  <c r="G30" i="3"/>
  <c r="F30" i="3"/>
  <c r="E30" i="3"/>
  <c r="D30" i="3"/>
  <c r="O29" i="3"/>
  <c r="N29" i="3"/>
  <c r="M29" i="3"/>
  <c r="L29" i="3"/>
  <c r="K29" i="3"/>
  <c r="J29" i="3"/>
  <c r="I29" i="3"/>
  <c r="H29" i="3"/>
  <c r="G29" i="3"/>
  <c r="F29" i="3"/>
  <c r="E29" i="3"/>
  <c r="D29" i="3"/>
  <c r="O28" i="3"/>
  <c r="N28" i="3"/>
  <c r="M28" i="3"/>
  <c r="L28" i="3"/>
  <c r="K28" i="3"/>
  <c r="J28" i="3"/>
  <c r="I28" i="3"/>
  <c r="H28" i="3"/>
  <c r="G28" i="3"/>
  <c r="F28" i="3"/>
  <c r="E28" i="3"/>
  <c r="D28" i="3"/>
  <c r="O27" i="3"/>
  <c r="N27" i="3"/>
  <c r="M27" i="3"/>
  <c r="L27" i="3"/>
  <c r="K27" i="3"/>
  <c r="J27" i="3"/>
  <c r="I27" i="3"/>
  <c r="H27" i="3"/>
  <c r="G27" i="3"/>
  <c r="F27" i="3"/>
  <c r="E27" i="3"/>
  <c r="D27" i="3"/>
  <c r="O26" i="3"/>
  <c r="N26" i="3"/>
  <c r="M26" i="3"/>
  <c r="L26" i="3"/>
  <c r="K26" i="3"/>
  <c r="J26" i="3"/>
  <c r="I26" i="3"/>
  <c r="H26" i="3"/>
  <c r="G26" i="3"/>
  <c r="F26" i="3"/>
  <c r="E26" i="3"/>
  <c r="D26" i="3"/>
  <c r="O25" i="3"/>
  <c r="N25" i="3"/>
  <c r="M25" i="3"/>
  <c r="L25" i="3"/>
  <c r="K25" i="3"/>
  <c r="J25" i="3"/>
  <c r="I25" i="3"/>
  <c r="H25" i="3"/>
  <c r="G25" i="3"/>
  <c r="F25" i="3"/>
  <c r="E25" i="3"/>
  <c r="D25" i="3"/>
  <c r="O24" i="3"/>
  <c r="N24" i="3"/>
  <c r="M24" i="3"/>
  <c r="L24" i="3"/>
  <c r="K24" i="3"/>
  <c r="J24" i="3"/>
  <c r="I24" i="3"/>
  <c r="H24" i="3"/>
  <c r="G24" i="3"/>
  <c r="F24" i="3"/>
  <c r="E24" i="3"/>
  <c r="D24" i="3"/>
  <c r="O23" i="3"/>
  <c r="N23" i="3"/>
  <c r="M23" i="3"/>
  <c r="L23" i="3"/>
  <c r="K23" i="3"/>
  <c r="J23" i="3"/>
  <c r="I23" i="3"/>
  <c r="H23" i="3"/>
  <c r="G23" i="3"/>
  <c r="F23" i="3"/>
  <c r="E23" i="3"/>
  <c r="D23" i="3"/>
  <c r="O22" i="3"/>
  <c r="N22" i="3"/>
  <c r="M22" i="3"/>
  <c r="L22" i="3"/>
  <c r="K22" i="3"/>
  <c r="J22" i="3"/>
  <c r="I22" i="3"/>
  <c r="H22" i="3"/>
  <c r="G22" i="3"/>
  <c r="F22" i="3"/>
  <c r="E22" i="3"/>
  <c r="D22" i="3"/>
  <c r="O21" i="3"/>
  <c r="N21" i="3"/>
  <c r="M21" i="3"/>
  <c r="L21" i="3"/>
  <c r="K21" i="3"/>
  <c r="J21" i="3"/>
  <c r="I21" i="3"/>
  <c r="H21" i="3"/>
  <c r="G21" i="3"/>
  <c r="F21" i="3"/>
  <c r="E21" i="3"/>
  <c r="D21" i="3"/>
  <c r="O20" i="3"/>
  <c r="N20" i="3"/>
  <c r="M20" i="3"/>
  <c r="L20" i="3"/>
  <c r="K20" i="3"/>
  <c r="J20" i="3"/>
  <c r="I20" i="3"/>
  <c r="H20" i="3"/>
  <c r="G20" i="3"/>
  <c r="F20" i="3"/>
  <c r="E20" i="3"/>
  <c r="D20" i="3"/>
  <c r="O19" i="3"/>
  <c r="N19" i="3"/>
  <c r="M19" i="3"/>
  <c r="L19" i="3"/>
  <c r="K19" i="3"/>
  <c r="J19" i="3"/>
  <c r="I19" i="3"/>
  <c r="H19" i="3"/>
  <c r="G19" i="3"/>
  <c r="F19" i="3"/>
  <c r="E19" i="3"/>
  <c r="D19" i="3"/>
  <c r="O18" i="3"/>
  <c r="N18" i="3"/>
  <c r="M18" i="3"/>
  <c r="L18" i="3"/>
  <c r="K18" i="3"/>
  <c r="J18" i="3"/>
  <c r="I18" i="3"/>
  <c r="H18" i="3"/>
  <c r="G18" i="3"/>
  <c r="F18" i="3"/>
  <c r="E18" i="3"/>
  <c r="D18" i="3"/>
  <c r="O17" i="3"/>
  <c r="N17" i="3"/>
  <c r="M17" i="3"/>
  <c r="L17" i="3"/>
  <c r="K17" i="3"/>
  <c r="J17" i="3"/>
  <c r="I17" i="3"/>
  <c r="H17" i="3"/>
  <c r="G17" i="3"/>
  <c r="F17" i="3"/>
  <c r="E17" i="3"/>
  <c r="D17" i="3"/>
  <c r="O16" i="3"/>
  <c r="N16" i="3"/>
  <c r="M16" i="3"/>
  <c r="L16" i="3"/>
  <c r="K16" i="3"/>
  <c r="J16" i="3"/>
  <c r="I16" i="3"/>
  <c r="H16" i="3"/>
  <c r="G16" i="3"/>
  <c r="F16" i="3"/>
  <c r="E16" i="3"/>
  <c r="D16" i="3"/>
  <c r="O15" i="3"/>
  <c r="N15" i="3"/>
  <c r="M15" i="3"/>
  <c r="L15" i="3"/>
  <c r="K15" i="3"/>
  <c r="J15" i="3"/>
  <c r="I15" i="3"/>
  <c r="H15" i="3"/>
  <c r="G15" i="3"/>
  <c r="F15" i="3"/>
  <c r="E15" i="3"/>
  <c r="D15" i="3"/>
  <c r="O14" i="3"/>
  <c r="N14" i="3"/>
  <c r="M14" i="3"/>
  <c r="L14" i="3"/>
  <c r="K14" i="3"/>
  <c r="J14" i="3"/>
  <c r="I14" i="3"/>
  <c r="H14" i="3"/>
  <c r="G14" i="3"/>
  <c r="F14" i="3"/>
  <c r="E14" i="3"/>
  <c r="D14" i="3"/>
  <c r="O13" i="3"/>
  <c r="N13" i="3"/>
  <c r="M13" i="3"/>
  <c r="L13" i="3"/>
  <c r="K13" i="3"/>
  <c r="J13" i="3"/>
  <c r="I13" i="3"/>
  <c r="H13" i="3"/>
  <c r="G13" i="3"/>
  <c r="F13" i="3"/>
  <c r="E13" i="3"/>
  <c r="D13" i="3"/>
  <c r="O12" i="3"/>
  <c r="N12" i="3"/>
  <c r="M12" i="3"/>
  <c r="L12" i="3"/>
  <c r="K12" i="3"/>
  <c r="J12" i="3"/>
  <c r="I12" i="3"/>
  <c r="H12" i="3"/>
  <c r="G12" i="3"/>
  <c r="F12" i="3"/>
  <c r="E12" i="3"/>
  <c r="D12" i="3"/>
  <c r="O11" i="3"/>
  <c r="N11" i="3"/>
  <c r="M11" i="3"/>
  <c r="L11" i="3"/>
  <c r="K11" i="3"/>
  <c r="J11" i="3"/>
  <c r="I11" i="3"/>
  <c r="H11" i="3"/>
  <c r="G11" i="3"/>
  <c r="F11" i="3"/>
  <c r="E11" i="3"/>
  <c r="D11" i="3"/>
  <c r="O10" i="3"/>
  <c r="N10" i="3"/>
  <c r="M10" i="3"/>
  <c r="L10" i="3"/>
  <c r="K10" i="3"/>
  <c r="J10" i="3"/>
  <c r="I10" i="3"/>
  <c r="H10" i="3"/>
  <c r="G10" i="3"/>
  <c r="F10" i="3"/>
  <c r="E10" i="3"/>
  <c r="D10" i="3"/>
  <c r="O9" i="3"/>
  <c r="N9" i="3"/>
  <c r="M9" i="3"/>
  <c r="L9" i="3"/>
  <c r="K9" i="3"/>
  <c r="J9" i="3"/>
  <c r="I9" i="3"/>
  <c r="H9" i="3"/>
  <c r="G9" i="3"/>
  <c r="F9" i="3"/>
  <c r="E9" i="3"/>
  <c r="D9" i="3"/>
  <c r="O8" i="3"/>
  <c r="N8" i="3"/>
  <c r="M8" i="3"/>
  <c r="L8" i="3"/>
  <c r="K8" i="3"/>
  <c r="J8" i="3"/>
  <c r="I8" i="3"/>
  <c r="H8" i="3"/>
  <c r="G8" i="3"/>
  <c r="F8" i="3"/>
  <c r="E8" i="3"/>
  <c r="D8" i="3"/>
  <c r="O7" i="3"/>
  <c r="N7" i="3"/>
  <c r="M7" i="3"/>
  <c r="L7" i="3"/>
  <c r="K7" i="3"/>
  <c r="J7" i="3"/>
  <c r="I7" i="3"/>
  <c r="H7" i="3"/>
  <c r="G7" i="3"/>
  <c r="F7" i="3"/>
  <c r="E7" i="3"/>
  <c r="D7" i="3"/>
  <c r="O6" i="3"/>
  <c r="N6" i="3"/>
  <c r="M6" i="3"/>
  <c r="L6" i="3"/>
  <c r="K6" i="3"/>
  <c r="J6" i="3"/>
  <c r="I6" i="3"/>
  <c r="H6" i="3"/>
  <c r="G6" i="3"/>
  <c r="F6" i="3"/>
  <c r="E6" i="3"/>
  <c r="D6" i="3"/>
  <c r="O5" i="3"/>
  <c r="N5" i="3"/>
  <c r="M5" i="3"/>
  <c r="L5" i="3"/>
  <c r="K5" i="3"/>
  <c r="J5" i="3"/>
  <c r="I5" i="3"/>
  <c r="H5" i="3"/>
  <c r="G5" i="3"/>
  <c r="F5" i="3"/>
  <c r="E5" i="3"/>
  <c r="D5" i="3"/>
  <c r="O4" i="3"/>
  <c r="N4" i="3"/>
  <c r="M4" i="3"/>
  <c r="L4" i="3"/>
  <c r="K4" i="3"/>
  <c r="J4" i="3"/>
  <c r="I4" i="3"/>
  <c r="H4" i="3"/>
  <c r="G4" i="3"/>
  <c r="F4" i="3"/>
  <c r="E4" i="3"/>
  <c r="D4" i="3"/>
  <c r="O3" i="3"/>
  <c r="N3" i="3"/>
  <c r="M3" i="3"/>
  <c r="L3" i="3"/>
  <c r="K3" i="3"/>
  <c r="J3" i="3"/>
  <c r="I3" i="3"/>
  <c r="H3" i="3"/>
  <c r="G3" i="3"/>
  <c r="F3" i="3"/>
  <c r="E3" i="3"/>
  <c r="D3" i="3"/>
  <c r="C194" i="43" l="1"/>
  <c r="C193" i="43"/>
  <c r="C192" i="43"/>
  <c r="C191" i="43"/>
  <c r="C190" i="43"/>
  <c r="C189" i="43"/>
  <c r="C188" i="43"/>
  <c r="C187" i="43"/>
  <c r="C186" i="43"/>
  <c r="C185" i="43"/>
  <c r="C184" i="43"/>
  <c r="C183" i="43"/>
  <c r="C182" i="43"/>
  <c r="C181" i="43"/>
  <c r="C180" i="43"/>
  <c r="C179" i="43"/>
  <c r="C178" i="43"/>
  <c r="C177" i="43"/>
  <c r="C176" i="43"/>
  <c r="C175" i="43"/>
  <c r="C174" i="43"/>
  <c r="C173" i="43"/>
  <c r="C172" i="43"/>
  <c r="C171" i="43"/>
  <c r="C170" i="43"/>
  <c r="C169" i="43"/>
  <c r="C168" i="43"/>
  <c r="C167" i="43"/>
  <c r="C166" i="43"/>
  <c r="C165" i="43"/>
  <c r="C164" i="43"/>
  <c r="C163" i="43"/>
  <c r="C162" i="43"/>
  <c r="C161" i="43"/>
  <c r="C160" i="43"/>
  <c r="C159" i="43"/>
  <c r="C158" i="43"/>
  <c r="C157" i="43"/>
  <c r="C156" i="43"/>
  <c r="C155" i="43"/>
  <c r="C154" i="43"/>
  <c r="C153" i="43"/>
  <c r="C152" i="43"/>
  <c r="C151" i="43"/>
  <c r="C150" i="43"/>
  <c r="C149" i="43"/>
  <c r="C148" i="43"/>
  <c r="C147" i="43"/>
  <c r="C146" i="43"/>
  <c r="C145" i="43"/>
  <c r="C144" i="43"/>
  <c r="C143" i="43"/>
  <c r="C142" i="43"/>
  <c r="C141" i="43"/>
  <c r="C140" i="43"/>
  <c r="C139" i="43"/>
  <c r="C138" i="43"/>
  <c r="C137" i="43"/>
  <c r="C136" i="43"/>
  <c r="C135" i="43"/>
  <c r="C134" i="43"/>
  <c r="C133" i="43"/>
  <c r="C132" i="43"/>
  <c r="C131" i="43"/>
  <c r="C130" i="43"/>
  <c r="C129" i="43"/>
  <c r="C128" i="43"/>
  <c r="C127" i="43"/>
  <c r="C126" i="43"/>
  <c r="C125" i="43"/>
  <c r="C124" i="43"/>
  <c r="C123" i="43"/>
  <c r="C122" i="43"/>
  <c r="C121" i="43"/>
  <c r="C120" i="43"/>
  <c r="C119" i="43"/>
  <c r="C118" i="43"/>
  <c r="C117" i="43"/>
  <c r="C116" i="43"/>
  <c r="C115" i="43"/>
  <c r="C114" i="43"/>
  <c r="C113" i="43"/>
  <c r="C112" i="43"/>
  <c r="C111" i="43"/>
  <c r="C110" i="43"/>
  <c r="C109" i="43"/>
  <c r="C108" i="43"/>
  <c r="C107" i="43"/>
  <c r="C106" i="43"/>
  <c r="C105" i="43"/>
  <c r="C104" i="43"/>
  <c r="C103" i="43"/>
  <c r="C102" i="43"/>
  <c r="C101" i="43"/>
  <c r="C100" i="43"/>
  <c r="C99" i="43"/>
  <c r="C98" i="43"/>
  <c r="C97" i="43"/>
  <c r="C96" i="43"/>
  <c r="C95" i="43"/>
  <c r="C94" i="43"/>
  <c r="C93" i="43"/>
  <c r="C92" i="43"/>
  <c r="C91" i="43"/>
  <c r="C90" i="43"/>
  <c r="C89" i="43"/>
  <c r="C88" i="43"/>
  <c r="C87" i="43"/>
  <c r="C86" i="43"/>
  <c r="C85" i="43"/>
  <c r="C84" i="43"/>
  <c r="C83" i="43"/>
  <c r="C82" i="43"/>
  <c r="C81" i="43"/>
  <c r="C80" i="43"/>
  <c r="C79" i="43"/>
  <c r="C78" i="43"/>
  <c r="C77" i="43"/>
  <c r="C76" i="43"/>
  <c r="C75" i="43"/>
  <c r="C74" i="43"/>
  <c r="C73" i="43"/>
  <c r="C72" i="43"/>
  <c r="C71" i="43"/>
  <c r="C70" i="43"/>
  <c r="C69" i="43"/>
  <c r="C68" i="43"/>
  <c r="C67" i="43"/>
  <c r="C66" i="43"/>
  <c r="C65" i="43"/>
  <c r="C64" i="43"/>
  <c r="C63" i="43"/>
  <c r="C62" i="43"/>
  <c r="C61" i="43"/>
  <c r="C60" i="43"/>
  <c r="C59" i="43"/>
  <c r="C58" i="43"/>
  <c r="C57" i="43"/>
  <c r="C56" i="43"/>
  <c r="C55" i="43"/>
  <c r="C54" i="43"/>
  <c r="C53" i="43"/>
  <c r="C52" i="43"/>
  <c r="C51" i="43"/>
  <c r="C50" i="43"/>
  <c r="C49" i="43"/>
  <c r="C48" i="43"/>
  <c r="C47" i="43"/>
  <c r="C46" i="43"/>
  <c r="C45" i="43"/>
  <c r="C44" i="43"/>
  <c r="C43" i="43"/>
  <c r="C42" i="43"/>
  <c r="C41" i="43"/>
  <c r="C40" i="43"/>
  <c r="C39" i="43"/>
  <c r="C38" i="43"/>
  <c r="C37" i="43"/>
  <c r="C36" i="43"/>
  <c r="C35" i="43"/>
  <c r="C34" i="43"/>
  <c r="C33" i="43"/>
  <c r="C32" i="43"/>
  <c r="C31" i="43"/>
  <c r="C30" i="43"/>
  <c r="C29" i="43"/>
  <c r="C28" i="43"/>
  <c r="C27" i="43"/>
  <c r="C26" i="43"/>
  <c r="C25" i="43"/>
  <c r="C24" i="43"/>
  <c r="C23" i="43"/>
  <c r="C22" i="43"/>
  <c r="C21" i="43"/>
  <c r="C20" i="43"/>
  <c r="C19" i="43"/>
  <c r="C18" i="43"/>
  <c r="C17" i="43"/>
  <c r="C16" i="43"/>
  <c r="C15" i="43"/>
  <c r="C14" i="43"/>
  <c r="C13" i="43"/>
  <c r="C12" i="43"/>
  <c r="C11" i="43"/>
  <c r="C10" i="43"/>
  <c r="C9" i="43"/>
  <c r="C8" i="43"/>
  <c r="C7" i="43"/>
  <c r="C6" i="43"/>
  <c r="C5" i="43"/>
  <c r="C4" i="43"/>
  <c r="C3" i="43"/>
  <c r="A1" i="43"/>
  <c r="C19" i="12" l="1"/>
  <c r="E19" i="12"/>
  <c r="C194" i="3"/>
  <c r="C193" i="3"/>
  <c r="C192" i="3"/>
  <c r="C191" i="3"/>
  <c r="C190" i="3"/>
  <c r="C189" i="3"/>
  <c r="C188" i="3"/>
  <c r="C187" i="3"/>
  <c r="C186" i="3"/>
  <c r="C185" i="3"/>
  <c r="C184" i="3"/>
  <c r="C183" i="3"/>
  <c r="C182" i="3"/>
  <c r="C181" i="3"/>
  <c r="B178" i="39" s="1"/>
  <c r="C180" i="3"/>
  <c r="B177" i="39" s="1"/>
  <c r="C179" i="3"/>
  <c r="B176" i="39" s="1"/>
  <c r="C178" i="3"/>
  <c r="B175" i="39" s="1"/>
  <c r="C177" i="3"/>
  <c r="B174" i="39" s="1"/>
  <c r="C176" i="3"/>
  <c r="B173" i="39" s="1"/>
  <c r="C175" i="3"/>
  <c r="B172" i="39" s="1"/>
  <c r="C174" i="3"/>
  <c r="B171" i="39" s="1"/>
  <c r="C173" i="3"/>
  <c r="B170" i="39" s="1"/>
  <c r="C172" i="3"/>
  <c r="B169" i="39" s="1"/>
  <c r="C171" i="3"/>
  <c r="B168" i="39" s="1"/>
  <c r="C170" i="3"/>
  <c r="C169" i="3"/>
  <c r="B167" i="39" s="1"/>
  <c r="C168" i="3"/>
  <c r="B166" i="39" s="1"/>
  <c r="C167" i="3"/>
  <c r="B165" i="39" s="1"/>
  <c r="C166" i="3"/>
  <c r="B164" i="39" s="1"/>
  <c r="C165" i="3"/>
  <c r="B163" i="39" s="1"/>
  <c r="C164" i="3"/>
  <c r="B162" i="39" s="1"/>
  <c r="C163" i="3"/>
  <c r="B161" i="39" s="1"/>
  <c r="C162" i="3"/>
  <c r="B160" i="39" s="1"/>
  <c r="C161" i="3"/>
  <c r="B159" i="39" s="1"/>
  <c r="C160" i="3"/>
  <c r="B158" i="39" s="1"/>
  <c r="C159" i="3"/>
  <c r="B157" i="39" s="1"/>
  <c r="C158" i="3"/>
  <c r="C157" i="3"/>
  <c r="B156" i="39" s="1"/>
  <c r="C156" i="3"/>
  <c r="B155" i="39" s="1"/>
  <c r="C155" i="3"/>
  <c r="B154" i="39" s="1"/>
  <c r="C154" i="3"/>
  <c r="B153" i="39" s="1"/>
  <c r="C153" i="3"/>
  <c r="B152" i="39" s="1"/>
  <c r="C152" i="3"/>
  <c r="B151" i="39" s="1"/>
  <c r="C151" i="3"/>
  <c r="B150" i="39" s="1"/>
  <c r="C150" i="3"/>
  <c r="B149" i="39" s="1"/>
  <c r="C149" i="3"/>
  <c r="B148" i="39" s="1"/>
  <c r="C148" i="3"/>
  <c r="B147" i="39" s="1"/>
  <c r="C147" i="3"/>
  <c r="B146" i="39" s="1"/>
  <c r="C146" i="3"/>
  <c r="C145" i="3"/>
  <c r="B145" i="39" s="1"/>
  <c r="C144" i="3"/>
  <c r="B144" i="39" s="1"/>
  <c r="C143" i="3"/>
  <c r="B143" i="39" s="1"/>
  <c r="C142" i="3"/>
  <c r="B142" i="39" s="1"/>
  <c r="C141" i="3"/>
  <c r="B141" i="39" s="1"/>
  <c r="C140" i="3"/>
  <c r="B140" i="39" s="1"/>
  <c r="C139" i="3"/>
  <c r="B139" i="39" s="1"/>
  <c r="C138" i="3"/>
  <c r="B138" i="39" s="1"/>
  <c r="C137" i="3"/>
  <c r="B137" i="39" s="1"/>
  <c r="C136" i="3"/>
  <c r="B136" i="39" s="1"/>
  <c r="C135" i="3"/>
  <c r="B135" i="39" s="1"/>
  <c r="C134" i="3"/>
  <c r="C133" i="3"/>
  <c r="B134" i="39" s="1"/>
  <c r="C132" i="3"/>
  <c r="B133" i="39" s="1"/>
  <c r="C131" i="3"/>
  <c r="B132" i="39" s="1"/>
  <c r="C130" i="3"/>
  <c r="B131" i="39" s="1"/>
  <c r="C129" i="3"/>
  <c r="B130" i="39" s="1"/>
  <c r="C128" i="3"/>
  <c r="B129" i="39" s="1"/>
  <c r="C127" i="3"/>
  <c r="B128" i="39" s="1"/>
  <c r="C126" i="3"/>
  <c r="B127" i="39" s="1"/>
  <c r="C125" i="3"/>
  <c r="B126" i="39" s="1"/>
  <c r="C124" i="3"/>
  <c r="B125" i="39" s="1"/>
  <c r="C123" i="3"/>
  <c r="B124" i="39" s="1"/>
  <c r="C122" i="3"/>
  <c r="C121" i="3"/>
  <c r="B123" i="39" s="1"/>
  <c r="C120" i="3"/>
  <c r="B122" i="39" s="1"/>
  <c r="C119" i="3"/>
  <c r="B121" i="39" s="1"/>
  <c r="C118" i="3"/>
  <c r="B120" i="39" s="1"/>
  <c r="C117" i="3"/>
  <c r="B119" i="39" s="1"/>
  <c r="C116" i="3"/>
  <c r="B118" i="39" s="1"/>
  <c r="C115" i="3"/>
  <c r="B117" i="39" s="1"/>
  <c r="C114" i="3"/>
  <c r="B116" i="39" s="1"/>
  <c r="C113" i="3"/>
  <c r="B115" i="39" s="1"/>
  <c r="C112" i="3"/>
  <c r="B114" i="39" s="1"/>
  <c r="C111" i="3"/>
  <c r="B113" i="39" s="1"/>
  <c r="C110" i="3"/>
  <c r="C109" i="3"/>
  <c r="B112" i="39" s="1"/>
  <c r="C108" i="3"/>
  <c r="B111" i="39" s="1"/>
  <c r="C107" i="3"/>
  <c r="B110" i="39" s="1"/>
  <c r="C106" i="3"/>
  <c r="B109" i="39" s="1"/>
  <c r="C105" i="3"/>
  <c r="B108" i="39" s="1"/>
  <c r="C104" i="3"/>
  <c r="B107" i="39" s="1"/>
  <c r="C103" i="3"/>
  <c r="B106" i="39" s="1"/>
  <c r="C102" i="3"/>
  <c r="B105" i="39" s="1"/>
  <c r="C101" i="3"/>
  <c r="B104" i="39" s="1"/>
  <c r="C100" i="3"/>
  <c r="B103" i="39" s="1"/>
  <c r="C99" i="3"/>
  <c r="B102" i="39" s="1"/>
  <c r="C98" i="3"/>
  <c r="C97" i="3"/>
  <c r="B101" i="39" s="1"/>
  <c r="C96" i="3"/>
  <c r="B100" i="39" s="1"/>
  <c r="C95" i="3"/>
  <c r="B99" i="39" s="1"/>
  <c r="C94" i="3"/>
  <c r="B98" i="39" s="1"/>
  <c r="C93" i="3"/>
  <c r="B97" i="39" s="1"/>
  <c r="C92" i="3"/>
  <c r="B96" i="39" s="1"/>
  <c r="C91" i="3"/>
  <c r="B95" i="39" s="1"/>
  <c r="C90" i="3"/>
  <c r="B94" i="39" s="1"/>
  <c r="C89" i="3"/>
  <c r="B93" i="39" s="1"/>
  <c r="C88" i="3"/>
  <c r="B92" i="39" s="1"/>
  <c r="C87" i="3"/>
  <c r="B91" i="39" s="1"/>
  <c r="C86" i="3"/>
  <c r="C85" i="3"/>
  <c r="B90" i="39" s="1"/>
  <c r="C84" i="3"/>
  <c r="B89" i="39" s="1"/>
  <c r="C83" i="3"/>
  <c r="B88" i="39" s="1"/>
  <c r="C82" i="3"/>
  <c r="B87" i="39" s="1"/>
  <c r="C81" i="3"/>
  <c r="B86" i="39" s="1"/>
  <c r="C80" i="3"/>
  <c r="B85" i="39" s="1"/>
  <c r="C79" i="3"/>
  <c r="B84" i="39" s="1"/>
  <c r="C78" i="3"/>
  <c r="B83" i="39" s="1"/>
  <c r="C77" i="3"/>
  <c r="B82" i="39" s="1"/>
  <c r="C76" i="3"/>
  <c r="B81" i="39" s="1"/>
  <c r="C75" i="3"/>
  <c r="B80" i="39" s="1"/>
  <c r="C74" i="3"/>
  <c r="C73" i="3"/>
  <c r="B79" i="39" s="1"/>
  <c r="C72" i="3"/>
  <c r="B78" i="39" s="1"/>
  <c r="C71" i="3"/>
  <c r="B77" i="39" s="1"/>
  <c r="C70" i="3"/>
  <c r="B76" i="39" s="1"/>
  <c r="C69" i="3"/>
  <c r="B75" i="39" s="1"/>
  <c r="C68" i="3"/>
  <c r="B74" i="39" s="1"/>
  <c r="C67" i="3"/>
  <c r="B73" i="39" s="1"/>
  <c r="C66" i="3"/>
  <c r="B72" i="39" s="1"/>
  <c r="C65" i="3"/>
  <c r="B71" i="39" s="1"/>
  <c r="C64" i="3"/>
  <c r="B70" i="39" s="1"/>
  <c r="C63" i="3"/>
  <c r="B69" i="39" s="1"/>
  <c r="C62" i="3"/>
  <c r="C61" i="3"/>
  <c r="B68" i="39" s="1"/>
  <c r="C60" i="3"/>
  <c r="B67" i="39" s="1"/>
  <c r="C59" i="3"/>
  <c r="B66" i="39" s="1"/>
  <c r="C58" i="3"/>
  <c r="B65" i="39" s="1"/>
  <c r="C57" i="3"/>
  <c r="B64" i="39" s="1"/>
  <c r="C56" i="3"/>
  <c r="B63" i="39" s="1"/>
  <c r="C55" i="3"/>
  <c r="B62" i="39" s="1"/>
  <c r="C54" i="3"/>
  <c r="B61" i="39" s="1"/>
  <c r="C53" i="3"/>
  <c r="B60" i="39" s="1"/>
  <c r="C52" i="3"/>
  <c r="B59" i="39" s="1"/>
  <c r="C51" i="3"/>
  <c r="B58" i="39" s="1"/>
  <c r="C50" i="3"/>
  <c r="C49" i="3"/>
  <c r="B57" i="39" s="1"/>
  <c r="C48" i="3"/>
  <c r="B56" i="39" s="1"/>
  <c r="C47" i="3"/>
  <c r="B55" i="39" s="1"/>
  <c r="C46" i="3"/>
  <c r="B54" i="39" s="1"/>
  <c r="C45" i="3"/>
  <c r="B53" i="39" s="1"/>
  <c r="C44" i="3"/>
  <c r="B52" i="39" s="1"/>
  <c r="C43" i="3"/>
  <c r="B51" i="39" s="1"/>
  <c r="C42" i="3"/>
  <c r="B50" i="39" s="1"/>
  <c r="C41" i="3"/>
  <c r="B49" i="39" s="1"/>
  <c r="C40" i="3"/>
  <c r="B48" i="39" s="1"/>
  <c r="C39" i="3"/>
  <c r="B47" i="39" s="1"/>
  <c r="C38" i="3"/>
  <c r="C37" i="3"/>
  <c r="B46" i="39" s="1"/>
  <c r="C36" i="3"/>
  <c r="B45" i="39" s="1"/>
  <c r="C35" i="3"/>
  <c r="B44" i="39" s="1"/>
  <c r="C34" i="3"/>
  <c r="B43" i="39" s="1"/>
  <c r="C33" i="3"/>
  <c r="B42" i="39" s="1"/>
  <c r="C32" i="3"/>
  <c r="B41" i="39" s="1"/>
  <c r="C31" i="3"/>
  <c r="B40" i="39" s="1"/>
  <c r="C30" i="3"/>
  <c r="B39" i="39" s="1"/>
  <c r="C29" i="3"/>
  <c r="B38" i="39" s="1"/>
  <c r="C28" i="3"/>
  <c r="B37" i="39" s="1"/>
  <c r="C27" i="3"/>
  <c r="B36" i="39" s="1"/>
  <c r="C26" i="3"/>
  <c r="C25" i="3"/>
  <c r="B35" i="39" s="1"/>
  <c r="C24" i="3"/>
  <c r="B34" i="39" s="1"/>
  <c r="C23" i="3"/>
  <c r="B33" i="39" s="1"/>
  <c r="C22" i="3"/>
  <c r="B32" i="39" s="1"/>
  <c r="C21" i="3"/>
  <c r="B31" i="39" s="1"/>
  <c r="C20" i="3"/>
  <c r="B30" i="39" s="1"/>
  <c r="C19" i="3"/>
  <c r="B29" i="39" s="1"/>
  <c r="C18" i="3"/>
  <c r="B28" i="39" s="1"/>
  <c r="C17" i="3"/>
  <c r="B27" i="39" s="1"/>
  <c r="C16" i="3"/>
  <c r="B26" i="39" s="1"/>
  <c r="C15" i="3"/>
  <c r="B25" i="39" s="1"/>
  <c r="C14" i="3"/>
  <c r="C13" i="3"/>
  <c r="B24" i="39" s="1"/>
  <c r="C12" i="3"/>
  <c r="C11" i="3"/>
  <c r="B23" i="39" s="1"/>
  <c r="C10" i="3"/>
  <c r="B22" i="39" s="1"/>
  <c r="C9" i="3"/>
  <c r="B21" i="39" s="1"/>
  <c r="C8" i="3"/>
  <c r="B20" i="39" s="1"/>
  <c r="C7" i="3"/>
  <c r="B19" i="39" s="1"/>
  <c r="C6" i="3"/>
  <c r="B18" i="39" s="1"/>
  <c r="C5" i="3"/>
  <c r="B17" i="39" s="1"/>
  <c r="C4" i="3"/>
  <c r="B16" i="39" s="1"/>
  <c r="C3" i="3"/>
  <c r="B15" i="39" s="1"/>
  <c r="A1" i="7" l="1"/>
  <c r="A1" i="14"/>
  <c r="A1" i="17"/>
  <c r="A1" i="13"/>
  <c r="A6" i="16"/>
  <c r="A1" i="5"/>
  <c r="A1" i="4"/>
  <c r="A1" i="9"/>
  <c r="A1" i="3"/>
  <c r="J3" i="42"/>
  <c r="F3" i="42"/>
  <c r="B3" i="42"/>
  <c r="C178" i="17" l="1"/>
  <c r="C177" i="17"/>
  <c r="C176" i="17"/>
  <c r="C175" i="17"/>
  <c r="C174" i="17"/>
  <c r="C173" i="17"/>
  <c r="C172" i="17"/>
  <c r="C171" i="17"/>
  <c r="C170" i="17"/>
  <c r="C169" i="17"/>
  <c r="C168" i="17"/>
  <c r="C167" i="17"/>
  <c r="C166" i="17"/>
  <c r="C165" i="17"/>
  <c r="C164" i="17"/>
  <c r="C163" i="17"/>
  <c r="C162" i="17"/>
  <c r="C161" i="17"/>
  <c r="C160" i="17"/>
  <c r="C159" i="17"/>
  <c r="C158" i="17"/>
  <c r="C157" i="17"/>
  <c r="C156" i="17"/>
  <c r="C155" i="17"/>
  <c r="C154" i="17"/>
  <c r="C153" i="17"/>
  <c r="C152" i="17"/>
  <c r="C151" i="17"/>
  <c r="C150" i="17"/>
  <c r="C149" i="17"/>
  <c r="C148" i="17"/>
  <c r="C147" i="17"/>
  <c r="C146" i="17"/>
  <c r="C145" i="17"/>
  <c r="C144" i="17"/>
  <c r="C143" i="17"/>
  <c r="C142" i="17"/>
  <c r="C141" i="17"/>
  <c r="C140" i="17"/>
  <c r="C139" i="17"/>
  <c r="C138" i="17"/>
  <c r="C137" i="17"/>
  <c r="C136" i="17"/>
  <c r="C135" i="17"/>
  <c r="C134" i="17"/>
  <c r="C133" i="17"/>
  <c r="C132" i="17"/>
  <c r="C131" i="17"/>
  <c r="C130" i="17"/>
  <c r="C129" i="17"/>
  <c r="C128" i="17"/>
  <c r="C127" i="17"/>
  <c r="C126" i="17"/>
  <c r="C125" i="17"/>
  <c r="C124" i="17"/>
  <c r="C123" i="17"/>
  <c r="C122" i="17"/>
  <c r="C121" i="17"/>
  <c r="C120" i="17"/>
  <c r="C119" i="17"/>
  <c r="C118" i="17"/>
  <c r="C117" i="17"/>
  <c r="C116" i="17"/>
  <c r="C115" i="17"/>
  <c r="C114" i="17"/>
  <c r="C113" i="17"/>
  <c r="C112" i="17"/>
  <c r="C111" i="17"/>
  <c r="C110" i="17"/>
  <c r="C109" i="17"/>
  <c r="C108" i="17"/>
  <c r="C107" i="17"/>
  <c r="C106" i="17"/>
  <c r="C105" i="17"/>
  <c r="C104" i="17"/>
  <c r="C103" i="17"/>
  <c r="C102" i="17"/>
  <c r="C101" i="17"/>
  <c r="C100" i="17"/>
  <c r="C99" i="17"/>
  <c r="C98" i="17"/>
  <c r="C97" i="17"/>
  <c r="C96" i="17"/>
  <c r="C95" i="17"/>
  <c r="C94" i="17"/>
  <c r="C93" i="17"/>
  <c r="C92" i="17"/>
  <c r="C91" i="17"/>
  <c r="C90" i="17"/>
  <c r="C89" i="17"/>
  <c r="C88" i="17"/>
  <c r="C87" i="17"/>
  <c r="C86" i="17"/>
  <c r="C85" i="17"/>
  <c r="C84" i="17"/>
  <c r="C83" i="17"/>
  <c r="C82" i="17"/>
  <c r="C81" i="17"/>
  <c r="C80" i="17"/>
  <c r="C79" i="17"/>
  <c r="C78" i="17"/>
  <c r="C77" i="17"/>
  <c r="C76" i="17"/>
  <c r="C75" i="17"/>
  <c r="C74" i="17"/>
  <c r="C73" i="17"/>
  <c r="C72" i="17"/>
  <c r="C71" i="17"/>
  <c r="C70" i="17"/>
  <c r="C69" i="17"/>
  <c r="C68" i="17"/>
  <c r="C67" i="17"/>
  <c r="C66" i="17"/>
  <c r="C65" i="17"/>
  <c r="C64" i="17"/>
  <c r="C63" i="17"/>
  <c r="C62" i="17"/>
  <c r="C61" i="17"/>
  <c r="C60" i="17"/>
  <c r="C59" i="17"/>
  <c r="C58" i="17"/>
  <c r="C57" i="17"/>
  <c r="C56" i="17"/>
  <c r="C55" i="17"/>
  <c r="C54" i="17"/>
  <c r="C53" i="17"/>
  <c r="C52" i="17"/>
  <c r="C51" i="17"/>
  <c r="C50" i="17"/>
  <c r="C49" i="17"/>
  <c r="C48"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C4" i="17"/>
  <c r="C3" i="17"/>
  <c r="C178" i="13"/>
  <c r="C177" i="13"/>
  <c r="C176" i="13"/>
  <c r="C175" i="13"/>
  <c r="C174" i="13"/>
  <c r="C173" i="13"/>
  <c r="C172" i="13"/>
  <c r="C171" i="13"/>
  <c r="C170" i="13"/>
  <c r="C169" i="13"/>
  <c r="C168" i="13"/>
  <c r="C167" i="13"/>
  <c r="C166" i="13"/>
  <c r="C165" i="13"/>
  <c r="C164" i="13"/>
  <c r="C163" i="13"/>
  <c r="C162" i="13"/>
  <c r="C161" i="13"/>
  <c r="C160" i="13"/>
  <c r="C159" i="13"/>
  <c r="C158" i="13"/>
  <c r="C157" i="13"/>
  <c r="C156" i="13"/>
  <c r="C155" i="13"/>
  <c r="C154" i="13"/>
  <c r="C153" i="13"/>
  <c r="C152" i="13"/>
  <c r="C151" i="13"/>
  <c r="C150" i="13"/>
  <c r="C149" i="13"/>
  <c r="C148" i="13"/>
  <c r="C147" i="13"/>
  <c r="C146" i="13"/>
  <c r="C145" i="13"/>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6" i="13"/>
  <c r="C105" i="13"/>
  <c r="C104" i="13"/>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C9" i="16"/>
  <c r="C10" i="16"/>
  <c r="C11" i="16"/>
  <c r="C12" i="16"/>
  <c r="C13" i="16"/>
  <c r="C178" i="14" l="1"/>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C8" i="14"/>
  <c r="C7" i="14"/>
  <c r="C6" i="14"/>
  <c r="C5" i="14"/>
  <c r="C4" i="14"/>
  <c r="C3" i="14"/>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3" i="7"/>
  <c r="E4" i="16" l="1"/>
  <c r="G178" i="9" l="1"/>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O2" i="13"/>
  <c r="G113" i="9" l="1"/>
  <c r="G114" i="9"/>
  <c r="G115" i="9"/>
  <c r="G116" i="9"/>
  <c r="G117" i="9"/>
  <c r="G118" i="9"/>
  <c r="G119" i="9"/>
  <c r="G120" i="9"/>
  <c r="G121" i="9"/>
  <c r="G122" i="9"/>
  <c r="G123" i="9"/>
  <c r="G124" i="9"/>
  <c r="G125" i="9"/>
  <c r="G126" i="9"/>
  <c r="C12" i="4"/>
  <c r="C12" i="5" s="1"/>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C178" i="9"/>
  <c r="C177" i="9"/>
  <c r="C176" i="9"/>
  <c r="C175" i="9"/>
  <c r="C174" i="9"/>
  <c r="C178" i="16"/>
  <c r="C173" i="9" s="1"/>
  <c r="C177" i="16"/>
  <c r="C172" i="9" s="1"/>
  <c r="C176" i="16"/>
  <c r="C171" i="9" s="1"/>
  <c r="C175" i="16"/>
  <c r="C170" i="9" s="1"/>
  <c r="C174" i="16"/>
  <c r="C169" i="9" s="1"/>
  <c r="C173" i="16"/>
  <c r="C168" i="9" s="1"/>
  <c r="C172" i="16"/>
  <c r="C167" i="9" s="1"/>
  <c r="C171" i="16"/>
  <c r="C166" i="9" s="1"/>
  <c r="C170" i="16"/>
  <c r="C165" i="9" s="1"/>
  <c r="C169" i="16"/>
  <c r="C164" i="9" s="1"/>
  <c r="C168" i="16"/>
  <c r="C163" i="9" s="1"/>
  <c r="C167" i="16"/>
  <c r="C162" i="9" s="1"/>
  <c r="C166" i="16"/>
  <c r="C161" i="9" s="1"/>
  <c r="C165" i="16"/>
  <c r="C160" i="9" s="1"/>
  <c r="C164" i="16"/>
  <c r="C159" i="9" s="1"/>
  <c r="C163" i="16"/>
  <c r="C158" i="9" s="1"/>
  <c r="C162" i="16"/>
  <c r="C157" i="9" s="1"/>
  <c r="C161" i="16"/>
  <c r="C156" i="9" s="1"/>
  <c r="C160" i="16"/>
  <c r="C155" i="9" s="1"/>
  <c r="C159" i="16"/>
  <c r="C154" i="9" s="1"/>
  <c r="C158" i="16"/>
  <c r="C153" i="9" s="1"/>
  <c r="C157" i="16"/>
  <c r="C152" i="9" s="1"/>
  <c r="C156" i="16"/>
  <c r="C151" i="9" s="1"/>
  <c r="C155" i="16"/>
  <c r="C150" i="9" s="1"/>
  <c r="C154" i="16"/>
  <c r="C149" i="9" s="1"/>
  <c r="C153" i="16"/>
  <c r="C148" i="9" s="1"/>
  <c r="C152" i="16"/>
  <c r="C147" i="9" s="1"/>
  <c r="C151" i="16"/>
  <c r="C146" i="9" s="1"/>
  <c r="C150" i="16"/>
  <c r="C145" i="9" s="1"/>
  <c r="C149" i="16"/>
  <c r="C144" i="9" s="1"/>
  <c r="C148" i="16"/>
  <c r="C143" i="9" s="1"/>
  <c r="C147" i="16"/>
  <c r="C142" i="9" s="1"/>
  <c r="C146" i="16"/>
  <c r="C141" i="9" s="1"/>
  <c r="C145" i="16"/>
  <c r="C140" i="9" s="1"/>
  <c r="C144" i="16"/>
  <c r="C139" i="9" s="1"/>
  <c r="C143" i="16"/>
  <c r="C138" i="9" s="1"/>
  <c r="C142" i="16"/>
  <c r="C137" i="9" s="1"/>
  <c r="C141" i="16"/>
  <c r="C136" i="9" s="1"/>
  <c r="C140" i="16"/>
  <c r="C135" i="9" s="1"/>
  <c r="C139" i="16"/>
  <c r="C134" i="9" s="1"/>
  <c r="C138" i="16"/>
  <c r="C133" i="9" s="1"/>
  <c r="C137" i="16"/>
  <c r="C132" i="9" s="1"/>
  <c r="C136" i="16"/>
  <c r="C131" i="9" s="1"/>
  <c r="C135" i="16"/>
  <c r="C130" i="9" s="1"/>
  <c r="C134" i="16"/>
  <c r="C129" i="9" s="1"/>
  <c r="C133" i="16"/>
  <c r="C128" i="9" s="1"/>
  <c r="C132" i="16"/>
  <c r="C127" i="9" s="1"/>
  <c r="C131" i="16"/>
  <c r="C126" i="9" s="1"/>
  <c r="C130" i="16"/>
  <c r="C125" i="9" s="1"/>
  <c r="C129" i="16"/>
  <c r="C124" i="9" s="1"/>
  <c r="C128" i="16"/>
  <c r="C123" i="9" s="1"/>
  <c r="C127" i="16"/>
  <c r="C122" i="9" s="1"/>
  <c r="C126" i="16"/>
  <c r="C121" i="9" s="1"/>
  <c r="C125" i="16"/>
  <c r="C120" i="9" s="1"/>
  <c r="C124" i="16"/>
  <c r="C119" i="9" s="1"/>
  <c r="C123" i="16"/>
  <c r="C118" i="9" s="1"/>
  <c r="C122" i="16"/>
  <c r="C117" i="9" s="1"/>
  <c r="C121" i="16"/>
  <c r="C116" i="9" s="1"/>
  <c r="C120" i="16"/>
  <c r="C115" i="9" s="1"/>
  <c r="C119" i="16"/>
  <c r="C114" i="9" s="1"/>
  <c r="C118" i="16"/>
  <c r="C113" i="9" s="1"/>
  <c r="C117" i="16"/>
  <c r="C112" i="9" s="1"/>
  <c r="C116" i="16"/>
  <c r="C111" i="9" s="1"/>
  <c r="C115" i="16"/>
  <c r="C110" i="9" s="1"/>
  <c r="C114" i="16"/>
  <c r="C109" i="9" s="1"/>
  <c r="C113" i="16"/>
  <c r="C108" i="9" s="1"/>
  <c r="C112" i="16"/>
  <c r="C107" i="9" s="1"/>
  <c r="C111" i="16"/>
  <c r="C106" i="9" s="1"/>
  <c r="C110" i="16"/>
  <c r="C105" i="9" s="1"/>
  <c r="C109" i="16"/>
  <c r="C104" i="9" s="1"/>
  <c r="C108" i="16"/>
  <c r="C103" i="9" s="1"/>
  <c r="C107" i="16"/>
  <c r="C102" i="9" s="1"/>
  <c r="C106" i="16"/>
  <c r="C101" i="9" s="1"/>
  <c r="C105" i="16"/>
  <c r="C100" i="9" s="1"/>
  <c r="C104" i="16"/>
  <c r="C99" i="9" s="1"/>
  <c r="C103" i="16"/>
  <c r="C98" i="9" s="1"/>
  <c r="C102" i="16"/>
  <c r="C97" i="9" s="1"/>
  <c r="C101" i="16"/>
  <c r="C96" i="9" s="1"/>
  <c r="C100" i="16"/>
  <c r="C95" i="9" s="1"/>
  <c r="C99" i="16"/>
  <c r="C94" i="9" s="1"/>
  <c r="C98" i="16"/>
  <c r="C93" i="9" s="1"/>
  <c r="C97" i="16"/>
  <c r="C92" i="9" s="1"/>
  <c r="C96" i="16"/>
  <c r="C91" i="9" s="1"/>
  <c r="C95" i="16"/>
  <c r="C90" i="9" s="1"/>
  <c r="C94" i="16"/>
  <c r="C89" i="9" s="1"/>
  <c r="C93" i="16"/>
  <c r="C88" i="9" s="1"/>
  <c r="C92" i="16"/>
  <c r="C87" i="9" s="1"/>
  <c r="C91" i="16"/>
  <c r="C86" i="9" s="1"/>
  <c r="C90" i="16"/>
  <c r="C85" i="9" s="1"/>
  <c r="C89" i="16"/>
  <c r="C84" i="9" s="1"/>
  <c r="C88" i="16"/>
  <c r="C83" i="9" s="1"/>
  <c r="C87" i="16"/>
  <c r="C82" i="9" s="1"/>
  <c r="C86" i="16"/>
  <c r="C81" i="9" s="1"/>
  <c r="C85" i="16"/>
  <c r="C80" i="9" s="1"/>
  <c r="C84" i="16"/>
  <c r="C79" i="9" s="1"/>
  <c r="C83" i="16"/>
  <c r="C78" i="9" s="1"/>
  <c r="C82" i="16"/>
  <c r="C77" i="9" s="1"/>
  <c r="C81" i="16"/>
  <c r="C76" i="9" s="1"/>
  <c r="C80" i="16"/>
  <c r="C75" i="9" s="1"/>
  <c r="C79" i="16"/>
  <c r="C74" i="9" s="1"/>
  <c r="C78" i="16"/>
  <c r="C73" i="9" s="1"/>
  <c r="C77" i="16"/>
  <c r="C72" i="9" s="1"/>
  <c r="C76" i="16"/>
  <c r="C71" i="9" s="1"/>
  <c r="C75" i="16"/>
  <c r="C70" i="9" s="1"/>
  <c r="C74" i="16"/>
  <c r="C69" i="9" s="1"/>
  <c r="C73" i="16"/>
  <c r="C68" i="9" s="1"/>
  <c r="C72" i="16"/>
  <c r="C67" i="9" s="1"/>
  <c r="C71" i="16"/>
  <c r="C66" i="9" s="1"/>
  <c r="C70" i="16"/>
  <c r="C65" i="9" s="1"/>
  <c r="C69" i="16"/>
  <c r="C64" i="9" s="1"/>
  <c r="C68" i="16"/>
  <c r="C63" i="9" s="1"/>
  <c r="C67" i="16"/>
  <c r="C62" i="9" s="1"/>
  <c r="C66" i="16"/>
  <c r="C61" i="9" s="1"/>
  <c r="C65" i="16"/>
  <c r="C60" i="9" s="1"/>
  <c r="C64" i="16"/>
  <c r="C59" i="9" s="1"/>
  <c r="C63" i="16"/>
  <c r="C58" i="9" s="1"/>
  <c r="C62" i="16"/>
  <c r="C57" i="9" s="1"/>
  <c r="C61" i="16"/>
  <c r="C56" i="9" s="1"/>
  <c r="C60" i="16"/>
  <c r="C55" i="9" s="1"/>
  <c r="C59" i="16"/>
  <c r="C54" i="9" s="1"/>
  <c r="C58" i="16"/>
  <c r="C53" i="9" s="1"/>
  <c r="C57" i="16"/>
  <c r="C52" i="9" s="1"/>
  <c r="C56" i="16"/>
  <c r="C51" i="9" s="1"/>
  <c r="C55" i="16"/>
  <c r="C50" i="9" s="1"/>
  <c r="C54" i="16"/>
  <c r="C49" i="9" s="1"/>
  <c r="C53" i="16"/>
  <c r="C48" i="9" s="1"/>
  <c r="C52" i="16"/>
  <c r="C47" i="9" s="1"/>
  <c r="C51" i="16"/>
  <c r="C46" i="9" s="1"/>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8" i="16"/>
  <c r="C194" i="4"/>
  <c r="C193" i="4"/>
  <c r="C178" i="5" s="1"/>
  <c r="C192" i="4"/>
  <c r="C177" i="5" s="1"/>
  <c r="C191" i="4"/>
  <c r="C176" i="5" s="1"/>
  <c r="C190" i="4"/>
  <c r="C175" i="5" s="1"/>
  <c r="C189" i="4"/>
  <c r="C174" i="5" s="1"/>
  <c r="C188" i="4"/>
  <c r="C173" i="5" s="1"/>
  <c r="C187" i="4"/>
  <c r="C172" i="5" s="1"/>
  <c r="C186" i="4"/>
  <c r="C171" i="5" s="1"/>
  <c r="C185" i="4"/>
  <c r="C170" i="5" s="1"/>
  <c r="C184" i="4"/>
  <c r="C169" i="5" s="1"/>
  <c r="C183" i="4"/>
  <c r="C168" i="5" s="1"/>
  <c r="C182" i="4"/>
  <c r="C181" i="4"/>
  <c r="C167" i="5" s="1"/>
  <c r="C180" i="4"/>
  <c r="C166" i="5" s="1"/>
  <c r="C179" i="4"/>
  <c r="C165" i="5" s="1"/>
  <c r="C178" i="4"/>
  <c r="C164" i="5" s="1"/>
  <c r="C177" i="4"/>
  <c r="C163" i="5" s="1"/>
  <c r="C176" i="4"/>
  <c r="C162" i="5" s="1"/>
  <c r="C175" i="4"/>
  <c r="C161" i="5" s="1"/>
  <c r="C174" i="4"/>
  <c r="C160" i="5" s="1"/>
  <c r="C173" i="4"/>
  <c r="C159" i="5" s="1"/>
  <c r="C172" i="4"/>
  <c r="C158" i="5" s="1"/>
  <c r="C171" i="4"/>
  <c r="C157" i="5" s="1"/>
  <c r="C170" i="4"/>
  <c r="C169" i="4"/>
  <c r="C156" i="5" s="1"/>
  <c r="C168" i="4"/>
  <c r="C155" i="5" s="1"/>
  <c r="C167" i="4"/>
  <c r="C154" i="5" s="1"/>
  <c r="C166" i="4"/>
  <c r="C153" i="5" s="1"/>
  <c r="C165" i="4"/>
  <c r="C152" i="5" s="1"/>
  <c r="C164" i="4"/>
  <c r="C151" i="5" s="1"/>
  <c r="C163" i="4"/>
  <c r="C150" i="5" s="1"/>
  <c r="C162" i="4"/>
  <c r="C149" i="5" s="1"/>
  <c r="C161" i="4"/>
  <c r="C148" i="5" s="1"/>
  <c r="C160" i="4"/>
  <c r="C147" i="5" s="1"/>
  <c r="C159" i="4"/>
  <c r="C146" i="5" s="1"/>
  <c r="C158" i="4"/>
  <c r="C157" i="4"/>
  <c r="C145" i="5" s="1"/>
  <c r="C156" i="4"/>
  <c r="C144" i="5" s="1"/>
  <c r="C155" i="4"/>
  <c r="C143" i="5" s="1"/>
  <c r="C154" i="4"/>
  <c r="C142" i="5" s="1"/>
  <c r="C153" i="4"/>
  <c r="C141" i="5" s="1"/>
  <c r="C152" i="4"/>
  <c r="C140" i="5" s="1"/>
  <c r="C151" i="4"/>
  <c r="C139" i="5" s="1"/>
  <c r="C150" i="4"/>
  <c r="C138" i="5" s="1"/>
  <c r="C149" i="4"/>
  <c r="C137" i="5" s="1"/>
  <c r="C148" i="4"/>
  <c r="C136" i="5" s="1"/>
  <c r="C147" i="4"/>
  <c r="C135" i="5" s="1"/>
  <c r="C146" i="4"/>
  <c r="C145" i="4"/>
  <c r="C134" i="5" s="1"/>
  <c r="C144" i="4"/>
  <c r="C133" i="5" s="1"/>
  <c r="C143" i="4"/>
  <c r="C132" i="5" s="1"/>
  <c r="C142" i="4"/>
  <c r="C131" i="5" s="1"/>
  <c r="C141" i="4"/>
  <c r="C130" i="5" s="1"/>
  <c r="C140" i="4"/>
  <c r="C129" i="5" s="1"/>
  <c r="C139" i="4"/>
  <c r="C128" i="5" s="1"/>
  <c r="C138" i="4"/>
  <c r="C127" i="5" s="1"/>
  <c r="C137" i="4"/>
  <c r="C126" i="5" s="1"/>
  <c r="C136" i="4"/>
  <c r="C125" i="5" s="1"/>
  <c r="C135" i="4"/>
  <c r="C124" i="5" s="1"/>
  <c r="C134" i="4"/>
  <c r="C133" i="4"/>
  <c r="C123" i="5" s="1"/>
  <c r="C132" i="4"/>
  <c r="C122" i="5" s="1"/>
  <c r="C131" i="4"/>
  <c r="C121" i="5" s="1"/>
  <c r="C130" i="4"/>
  <c r="C120" i="5" s="1"/>
  <c r="C129" i="4"/>
  <c r="C119" i="5" s="1"/>
  <c r="C128" i="4"/>
  <c r="C118" i="5" s="1"/>
  <c r="C127" i="4"/>
  <c r="C117" i="5" s="1"/>
  <c r="C126" i="4"/>
  <c r="C116" i="5" s="1"/>
  <c r="C125" i="4"/>
  <c r="C115" i="5" s="1"/>
  <c r="C124" i="4"/>
  <c r="C114" i="5" s="1"/>
  <c r="C123" i="4"/>
  <c r="C113" i="5" s="1"/>
  <c r="C122" i="4"/>
  <c r="C121" i="4"/>
  <c r="C112" i="5" s="1"/>
  <c r="C120" i="4"/>
  <c r="C111" i="5" s="1"/>
  <c r="C119" i="4"/>
  <c r="C110" i="5" s="1"/>
  <c r="C118" i="4"/>
  <c r="C109" i="5" s="1"/>
  <c r="C117" i="4"/>
  <c r="C108" i="5" s="1"/>
  <c r="C116" i="4"/>
  <c r="C107" i="5" s="1"/>
  <c r="C115" i="4"/>
  <c r="C106" i="5" s="1"/>
  <c r="C114" i="4"/>
  <c r="C105" i="5" s="1"/>
  <c r="C113" i="4"/>
  <c r="C104" i="5" s="1"/>
  <c r="C112" i="4"/>
  <c r="C103" i="5" s="1"/>
  <c r="C111" i="4"/>
  <c r="C102" i="5" s="1"/>
  <c r="C110" i="4"/>
  <c r="C109" i="4"/>
  <c r="C101" i="5" s="1"/>
  <c r="C108" i="4"/>
  <c r="C100" i="5" s="1"/>
  <c r="C107" i="4"/>
  <c r="C99" i="5" s="1"/>
  <c r="C106" i="4"/>
  <c r="C98" i="5" s="1"/>
  <c r="C105" i="4"/>
  <c r="C97" i="5" s="1"/>
  <c r="C104" i="4"/>
  <c r="C96" i="5" s="1"/>
  <c r="C103" i="4"/>
  <c r="C95" i="5" s="1"/>
  <c r="C102" i="4"/>
  <c r="C94" i="5" s="1"/>
  <c r="C101" i="4"/>
  <c r="C93" i="5" s="1"/>
  <c r="C100" i="4"/>
  <c r="C92" i="5" s="1"/>
  <c r="C99" i="4"/>
  <c r="C91" i="5" s="1"/>
  <c r="C98" i="4"/>
  <c r="C97" i="4"/>
  <c r="C90" i="5" s="1"/>
  <c r="C96" i="4"/>
  <c r="C89" i="5" s="1"/>
  <c r="C95" i="4"/>
  <c r="C88" i="5" s="1"/>
  <c r="C94" i="4"/>
  <c r="C87" i="5" s="1"/>
  <c r="C93" i="4"/>
  <c r="C86" i="5" s="1"/>
  <c r="C92" i="4"/>
  <c r="C85" i="5" s="1"/>
  <c r="C91" i="4"/>
  <c r="C84" i="5" s="1"/>
  <c r="C90" i="4"/>
  <c r="C83" i="5" s="1"/>
  <c r="C89" i="4"/>
  <c r="C82" i="5" s="1"/>
  <c r="C88" i="4"/>
  <c r="C81" i="5" s="1"/>
  <c r="C87" i="4"/>
  <c r="C80" i="5" s="1"/>
  <c r="C86" i="4"/>
  <c r="C85" i="4"/>
  <c r="C79" i="5" s="1"/>
  <c r="C84" i="4"/>
  <c r="C78" i="5" s="1"/>
  <c r="C83" i="4"/>
  <c r="C77" i="5" s="1"/>
  <c r="C82" i="4"/>
  <c r="C76" i="5" s="1"/>
  <c r="C81" i="4"/>
  <c r="C75" i="5" s="1"/>
  <c r="C80" i="4"/>
  <c r="C74" i="5" s="1"/>
  <c r="C79" i="4"/>
  <c r="C73" i="5" s="1"/>
  <c r="C78" i="4"/>
  <c r="C72" i="5" s="1"/>
  <c r="C77" i="4"/>
  <c r="C71" i="5" s="1"/>
  <c r="C76" i="4"/>
  <c r="C70" i="5" s="1"/>
  <c r="C75" i="4"/>
  <c r="C69" i="5" s="1"/>
  <c r="C74" i="4"/>
  <c r="C73" i="4"/>
  <c r="C68" i="5" s="1"/>
  <c r="C72" i="4"/>
  <c r="C67" i="5" s="1"/>
  <c r="C71" i="4"/>
  <c r="C66" i="5" s="1"/>
  <c r="C70" i="4"/>
  <c r="C65" i="5" s="1"/>
  <c r="C69" i="4"/>
  <c r="C64" i="5" s="1"/>
  <c r="C68" i="4"/>
  <c r="C63" i="5" s="1"/>
  <c r="C67" i="4"/>
  <c r="C62" i="5" s="1"/>
  <c r="C66" i="4"/>
  <c r="C61" i="5" s="1"/>
  <c r="C65" i="4"/>
  <c r="C60" i="5" s="1"/>
  <c r="C64" i="4"/>
  <c r="C59" i="5" s="1"/>
  <c r="C63" i="4"/>
  <c r="C58" i="5" s="1"/>
  <c r="C62" i="4"/>
  <c r="C61" i="4"/>
  <c r="C57" i="5" s="1"/>
  <c r="C60" i="4"/>
  <c r="C56" i="5" s="1"/>
  <c r="C59" i="4"/>
  <c r="C55" i="5" s="1"/>
  <c r="C58" i="4"/>
  <c r="C54" i="5" s="1"/>
  <c r="C57" i="4"/>
  <c r="C53" i="5" s="1"/>
  <c r="C56" i="4"/>
  <c r="C52" i="5" s="1"/>
  <c r="C55" i="4"/>
  <c r="C51" i="5" s="1"/>
  <c r="C54" i="4"/>
  <c r="C50" i="5" s="1"/>
  <c r="C53" i="4"/>
  <c r="C49" i="5" s="1"/>
  <c r="C52" i="4"/>
  <c r="C48" i="5" s="1"/>
  <c r="C51" i="4"/>
  <c r="C47" i="5" s="1"/>
  <c r="C50" i="4"/>
  <c r="C49" i="4"/>
  <c r="C46" i="5" s="1"/>
  <c r="C48" i="4"/>
  <c r="C45" i="5" s="1"/>
  <c r="C47" i="4"/>
  <c r="C44" i="5" s="1"/>
  <c r="C46" i="4"/>
  <c r="C43" i="5" s="1"/>
  <c r="C45" i="4"/>
  <c r="C42" i="5" s="1"/>
  <c r="C44" i="4"/>
  <c r="C41" i="5" s="1"/>
  <c r="C43" i="4"/>
  <c r="C40" i="5" s="1"/>
  <c r="C42" i="4"/>
  <c r="C39" i="5" s="1"/>
  <c r="C41" i="4"/>
  <c r="C38" i="5" s="1"/>
  <c r="C40" i="4"/>
  <c r="C37" i="5" s="1"/>
  <c r="C39" i="4"/>
  <c r="C36" i="5" s="1"/>
  <c r="C38" i="4"/>
  <c r="C37" i="4"/>
  <c r="C35" i="5" s="1"/>
  <c r="C36" i="4"/>
  <c r="C34" i="5" s="1"/>
  <c r="C35" i="4"/>
  <c r="C33" i="5" s="1"/>
  <c r="C34" i="4"/>
  <c r="C32" i="5" s="1"/>
  <c r="C33" i="4"/>
  <c r="C31" i="5" s="1"/>
  <c r="C32" i="4"/>
  <c r="C30" i="5" s="1"/>
  <c r="C31" i="4"/>
  <c r="C29" i="5" s="1"/>
  <c r="C30" i="4"/>
  <c r="C28" i="5" s="1"/>
  <c r="C29" i="4"/>
  <c r="C27" i="5" s="1"/>
  <c r="C28" i="4"/>
  <c r="C26" i="5" s="1"/>
  <c r="C27" i="4"/>
  <c r="C25" i="5" s="1"/>
  <c r="C26" i="4"/>
  <c r="C25" i="4"/>
  <c r="C24" i="5" s="1"/>
  <c r="C24" i="4"/>
  <c r="C23" i="5" s="1"/>
  <c r="C23" i="4"/>
  <c r="C22" i="5" s="1"/>
  <c r="C22" i="4"/>
  <c r="C21" i="5" s="1"/>
  <c r="C21" i="4"/>
  <c r="C20" i="5" s="1"/>
  <c r="C20" i="4"/>
  <c r="C19" i="5" s="1"/>
  <c r="C19" i="4"/>
  <c r="C18" i="5" s="1"/>
  <c r="C18" i="4"/>
  <c r="C17" i="5" s="1"/>
  <c r="C17" i="4"/>
  <c r="C16" i="5" s="1"/>
  <c r="C16" i="4"/>
  <c r="C15" i="5" s="1"/>
  <c r="C15" i="4"/>
  <c r="C14" i="5" s="1"/>
  <c r="C14" i="4"/>
  <c r="C13" i="4"/>
  <c r="C13" i="5" s="1"/>
  <c r="C11" i="4"/>
  <c r="C11" i="5" s="1"/>
  <c r="C10" i="4"/>
  <c r="C10" i="5" s="1"/>
  <c r="C9" i="4"/>
  <c r="C9" i="5" s="1"/>
  <c r="C8" i="4"/>
  <c r="C8" i="5" s="1"/>
  <c r="C7" i="4"/>
  <c r="C7" i="5" s="1"/>
  <c r="C6" i="4"/>
  <c r="C6" i="5" s="1"/>
  <c r="C5" i="4"/>
  <c r="C5" i="5" s="1"/>
  <c r="C4" i="4"/>
  <c r="C4" i="5" s="1"/>
  <c r="C66" i="12" l="1"/>
  <c r="C70" i="12"/>
  <c r="C74" i="12"/>
  <c r="C78" i="12"/>
  <c r="C82" i="12"/>
  <c r="C86" i="12"/>
  <c r="C90" i="12"/>
  <c r="C94" i="12"/>
  <c r="C98" i="12"/>
  <c r="C102" i="12"/>
  <c r="C106" i="12"/>
  <c r="C110" i="12"/>
  <c r="C114" i="12"/>
  <c r="C118" i="12"/>
  <c r="C122" i="12"/>
  <c r="C126" i="12"/>
  <c r="C130" i="12"/>
  <c r="C134" i="12"/>
  <c r="C138" i="12"/>
  <c r="C142" i="12"/>
  <c r="C146" i="12"/>
  <c r="C150" i="12"/>
  <c r="C154" i="12"/>
  <c r="C158" i="12"/>
  <c r="C162" i="12"/>
  <c r="C166" i="12"/>
  <c r="C170" i="12"/>
  <c r="C174" i="12"/>
  <c r="C178" i="12"/>
  <c r="C182" i="12"/>
  <c r="C186" i="12"/>
  <c r="C190" i="12"/>
  <c r="C194" i="12"/>
  <c r="C198" i="12"/>
  <c r="C63" i="12"/>
  <c r="C67" i="12"/>
  <c r="C71" i="12"/>
  <c r="C75" i="12"/>
  <c r="C79" i="12"/>
  <c r="C83" i="12"/>
  <c r="C87" i="12"/>
  <c r="C91" i="12"/>
  <c r="C95" i="12"/>
  <c r="C99" i="12"/>
  <c r="C103" i="12"/>
  <c r="C107" i="12"/>
  <c r="C111" i="12"/>
  <c r="C115" i="12"/>
  <c r="C119" i="12"/>
  <c r="C123" i="12"/>
  <c r="C127" i="12"/>
  <c r="C131" i="12"/>
  <c r="C135" i="12"/>
  <c r="C139" i="12"/>
  <c r="C143" i="12"/>
  <c r="C147" i="12"/>
  <c r="C151" i="12"/>
  <c r="C155" i="12"/>
  <c r="C159" i="12"/>
  <c r="C163" i="12"/>
  <c r="C167" i="12"/>
  <c r="C171" i="12"/>
  <c r="C175" i="12"/>
  <c r="C179" i="12"/>
  <c r="C183" i="12"/>
  <c r="C187" i="12"/>
  <c r="C191" i="12"/>
  <c r="C195" i="12"/>
  <c r="C199" i="12"/>
  <c r="C64" i="12"/>
  <c r="C68" i="12"/>
  <c r="C72" i="12"/>
  <c r="C76" i="12"/>
  <c r="C80" i="12"/>
  <c r="C84" i="12"/>
  <c r="C88" i="12"/>
  <c r="C92" i="12"/>
  <c r="C96" i="12"/>
  <c r="C100" i="12"/>
  <c r="C104" i="12"/>
  <c r="C108" i="12"/>
  <c r="C112" i="12"/>
  <c r="C116" i="12"/>
  <c r="C120" i="12"/>
  <c r="C124" i="12"/>
  <c r="C128" i="12"/>
  <c r="C132" i="12"/>
  <c r="C136" i="12"/>
  <c r="C140" i="12"/>
  <c r="C144" i="12"/>
  <c r="C148" i="12"/>
  <c r="C152" i="12"/>
  <c r="C156" i="12"/>
  <c r="C160" i="12"/>
  <c r="C164" i="12"/>
  <c r="C168" i="12"/>
  <c r="C172" i="12"/>
  <c r="C176" i="12"/>
  <c r="C180" i="12"/>
  <c r="C184" i="12"/>
  <c r="C188" i="12"/>
  <c r="C192" i="12"/>
  <c r="C196" i="12"/>
  <c r="C65" i="12"/>
  <c r="C69" i="12"/>
  <c r="C73" i="12"/>
  <c r="C77" i="12"/>
  <c r="C81" i="12"/>
  <c r="C85" i="12"/>
  <c r="C89" i="12"/>
  <c r="C93" i="12"/>
  <c r="C97" i="12"/>
  <c r="C101" i="12"/>
  <c r="C105" i="12"/>
  <c r="C109" i="12"/>
  <c r="C113" i="12"/>
  <c r="C117" i="12"/>
  <c r="C121" i="12"/>
  <c r="C125" i="12"/>
  <c r="C129" i="12"/>
  <c r="C133" i="12"/>
  <c r="C137" i="12"/>
  <c r="C141" i="12"/>
  <c r="C145" i="12"/>
  <c r="C149" i="12"/>
  <c r="C153" i="12"/>
  <c r="C157" i="12"/>
  <c r="C161" i="12"/>
  <c r="C165" i="12"/>
  <c r="C169" i="12"/>
  <c r="C173" i="12"/>
  <c r="C177" i="12"/>
  <c r="C181" i="12"/>
  <c r="C185" i="12"/>
  <c r="C189" i="12"/>
  <c r="C193" i="12"/>
  <c r="C197" i="12"/>
  <c r="C206" i="12"/>
  <c r="C218" i="12"/>
  <c r="C230" i="12"/>
  <c r="C242" i="12"/>
  <c r="C254" i="12"/>
  <c r="C266" i="12"/>
  <c r="C278" i="12"/>
  <c r="C290" i="12"/>
  <c r="C302" i="12"/>
  <c r="C318" i="12"/>
  <c r="C330" i="12"/>
  <c r="C342" i="12"/>
  <c r="C354" i="12"/>
  <c r="C366" i="12"/>
  <c r="C203" i="12"/>
  <c r="C207" i="12"/>
  <c r="C211" i="12"/>
  <c r="C215" i="12"/>
  <c r="C219" i="12"/>
  <c r="C223" i="12"/>
  <c r="C227" i="12"/>
  <c r="C231" i="12"/>
  <c r="C235" i="12"/>
  <c r="C239" i="12"/>
  <c r="C243" i="12"/>
  <c r="C247" i="12"/>
  <c r="C251" i="12"/>
  <c r="C255" i="12"/>
  <c r="C259" i="12"/>
  <c r="C263" i="12"/>
  <c r="C267" i="12"/>
  <c r="C271" i="12"/>
  <c r="C275" i="12"/>
  <c r="C279" i="12"/>
  <c r="C283" i="12"/>
  <c r="C287" i="12"/>
  <c r="C291" i="12"/>
  <c r="C295" i="12"/>
  <c r="C299" i="12"/>
  <c r="C303" i="12"/>
  <c r="C307" i="12"/>
  <c r="C311" i="12"/>
  <c r="C315" i="12"/>
  <c r="C319" i="12"/>
  <c r="C323" i="12"/>
  <c r="C327" i="12"/>
  <c r="C331" i="12"/>
  <c r="C335" i="12"/>
  <c r="C339" i="12"/>
  <c r="C343" i="12"/>
  <c r="C347" i="12"/>
  <c r="C351" i="12"/>
  <c r="C355" i="12"/>
  <c r="C359" i="12"/>
  <c r="C363" i="12"/>
  <c r="C367" i="12"/>
  <c r="C371" i="12"/>
  <c r="C202" i="12"/>
  <c r="C210" i="12"/>
  <c r="C222" i="12"/>
  <c r="C234" i="12"/>
  <c r="C246" i="12"/>
  <c r="C258" i="12"/>
  <c r="C270" i="12"/>
  <c r="C282" i="12"/>
  <c r="C298" i="12"/>
  <c r="C310" i="12"/>
  <c r="C322" i="12"/>
  <c r="C334" i="12"/>
  <c r="C346" i="12"/>
  <c r="C362" i="12"/>
  <c r="C200" i="12"/>
  <c r="C204" i="12"/>
  <c r="C208" i="12"/>
  <c r="C212" i="12"/>
  <c r="C216" i="12"/>
  <c r="C220" i="12"/>
  <c r="C224" i="12"/>
  <c r="C228" i="12"/>
  <c r="C232" i="12"/>
  <c r="C236" i="12"/>
  <c r="C240" i="12"/>
  <c r="C244" i="12"/>
  <c r="C248" i="12"/>
  <c r="C252" i="12"/>
  <c r="C256" i="12"/>
  <c r="C260" i="12"/>
  <c r="C264" i="12"/>
  <c r="C268" i="12"/>
  <c r="C272" i="12"/>
  <c r="C276" i="12"/>
  <c r="C280" i="12"/>
  <c r="C284" i="12"/>
  <c r="C288" i="12"/>
  <c r="C292" i="12"/>
  <c r="C296" i="12"/>
  <c r="C300" i="12"/>
  <c r="C304" i="12"/>
  <c r="C308" i="12"/>
  <c r="C312" i="12"/>
  <c r="C316" i="12"/>
  <c r="C320" i="12"/>
  <c r="C324" i="12"/>
  <c r="C328" i="12"/>
  <c r="C332" i="12"/>
  <c r="C336" i="12"/>
  <c r="C340" i="12"/>
  <c r="C344" i="12"/>
  <c r="C348" i="12"/>
  <c r="C352" i="12"/>
  <c r="C356" i="12"/>
  <c r="C360" i="12"/>
  <c r="C364" i="12"/>
  <c r="C368" i="12"/>
  <c r="C214" i="12"/>
  <c r="C226" i="12"/>
  <c r="C238" i="12"/>
  <c r="C250" i="12"/>
  <c r="C262" i="12"/>
  <c r="C274" i="12"/>
  <c r="C286" i="12"/>
  <c r="C294" i="12"/>
  <c r="C306" i="12"/>
  <c r="C314" i="12"/>
  <c r="C326" i="12"/>
  <c r="C338" i="12"/>
  <c r="C350" i="12"/>
  <c r="C358" i="12"/>
  <c r="C370" i="12"/>
  <c r="C201" i="12"/>
  <c r="C205" i="12"/>
  <c r="C209" i="12"/>
  <c r="C213" i="12"/>
  <c r="C217" i="12"/>
  <c r="C221" i="12"/>
  <c r="C225" i="12"/>
  <c r="C229" i="12"/>
  <c r="C233" i="12"/>
  <c r="C237" i="12"/>
  <c r="C241" i="12"/>
  <c r="C245" i="12"/>
  <c r="C249" i="12"/>
  <c r="C253" i="12"/>
  <c r="C257" i="12"/>
  <c r="C261" i="12"/>
  <c r="C265" i="12"/>
  <c r="C269" i="12"/>
  <c r="C273" i="12"/>
  <c r="C277" i="12"/>
  <c r="C281" i="12"/>
  <c r="C285" i="12"/>
  <c r="C289" i="12"/>
  <c r="C293" i="12"/>
  <c r="C297" i="12"/>
  <c r="C301" i="12"/>
  <c r="C305" i="12"/>
  <c r="C309" i="12"/>
  <c r="C313" i="12"/>
  <c r="C317" i="12"/>
  <c r="C321" i="12"/>
  <c r="C325" i="12"/>
  <c r="C329" i="12"/>
  <c r="C333" i="12"/>
  <c r="C337" i="12"/>
  <c r="C341" i="12"/>
  <c r="C345" i="12"/>
  <c r="C349" i="12"/>
  <c r="C353" i="12"/>
  <c r="C357" i="12"/>
  <c r="C361" i="12"/>
  <c r="C365" i="12"/>
  <c r="C369" i="12"/>
  <c r="B158" i="40"/>
  <c r="B190" i="40"/>
  <c r="B174" i="40"/>
  <c r="B138" i="40"/>
  <c r="B142" i="40"/>
  <c r="B146" i="40"/>
  <c r="B186" i="40"/>
  <c r="B170" i="40"/>
  <c r="B154" i="40"/>
  <c r="B198" i="40"/>
  <c r="B182" i="40"/>
  <c r="B166" i="40"/>
  <c r="B150" i="40"/>
  <c r="B194" i="40"/>
  <c r="B178" i="40"/>
  <c r="B162" i="40"/>
  <c r="B73" i="40"/>
  <c r="B85" i="40"/>
  <c r="B97" i="40"/>
  <c r="B101" i="40"/>
  <c r="B109" i="40"/>
  <c r="B117" i="40"/>
  <c r="B121" i="40"/>
  <c r="B125" i="40"/>
  <c r="B133" i="40"/>
  <c r="B137" i="40"/>
  <c r="B145" i="40"/>
  <c r="B69" i="40"/>
  <c r="B81" i="40"/>
  <c r="B89" i="40"/>
  <c r="B105" i="40"/>
  <c r="B113" i="40"/>
  <c r="B141" i="40"/>
  <c r="B71" i="40"/>
  <c r="B75" i="40"/>
  <c r="B79" i="40"/>
  <c r="B83" i="40"/>
  <c r="B87" i="40"/>
  <c r="B91" i="40"/>
  <c r="B95" i="40"/>
  <c r="B99" i="40"/>
  <c r="B103" i="40"/>
  <c r="B107" i="40"/>
  <c r="B111" i="40"/>
  <c r="B115" i="40"/>
  <c r="B119" i="40"/>
  <c r="B123" i="40"/>
  <c r="B127" i="40"/>
  <c r="B131" i="40"/>
  <c r="B135" i="40"/>
  <c r="B139" i="40"/>
  <c r="B143" i="40"/>
  <c r="B147" i="40"/>
  <c r="B77" i="40"/>
  <c r="B93" i="40"/>
  <c r="B129" i="40"/>
  <c r="B136" i="40"/>
  <c r="B140" i="40"/>
  <c r="B144" i="40"/>
  <c r="B148" i="40"/>
  <c r="B134" i="40"/>
  <c r="B130" i="40"/>
  <c r="B126" i="40"/>
  <c r="B122" i="40"/>
  <c r="B118" i="40"/>
  <c r="B114" i="40"/>
  <c r="B110" i="40"/>
  <c r="B106" i="40"/>
  <c r="B102" i="40"/>
  <c r="B98" i="40"/>
  <c r="B94" i="40"/>
  <c r="B90" i="40"/>
  <c r="B86" i="40"/>
  <c r="B82" i="40"/>
  <c r="B78" i="40"/>
  <c r="B74" i="40"/>
  <c r="B70" i="40"/>
  <c r="B197" i="40"/>
  <c r="B193" i="40"/>
  <c r="B189" i="40"/>
  <c r="B185" i="40"/>
  <c r="B181" i="40"/>
  <c r="B177" i="40"/>
  <c r="B173" i="40"/>
  <c r="B169" i="40"/>
  <c r="B165" i="40"/>
  <c r="B161" i="40"/>
  <c r="B157" i="40"/>
  <c r="B153" i="40"/>
  <c r="B149" i="40"/>
  <c r="B200" i="40"/>
  <c r="B196" i="40"/>
  <c r="B192" i="40"/>
  <c r="B188" i="40"/>
  <c r="B184" i="40"/>
  <c r="B180" i="40"/>
  <c r="B176" i="40"/>
  <c r="B172" i="40"/>
  <c r="B168" i="40"/>
  <c r="B164" i="40"/>
  <c r="B160" i="40"/>
  <c r="B156" i="40"/>
  <c r="B152" i="40"/>
  <c r="B132" i="40"/>
  <c r="B128" i="40"/>
  <c r="B124" i="40"/>
  <c r="B120" i="40"/>
  <c r="B116" i="40"/>
  <c r="B112" i="40"/>
  <c r="B108" i="40"/>
  <c r="B104" i="40"/>
  <c r="B100" i="40"/>
  <c r="B96" i="40"/>
  <c r="B92" i="40"/>
  <c r="B88" i="40"/>
  <c r="B84" i="40"/>
  <c r="B80" i="40"/>
  <c r="B76" i="40"/>
  <c r="B72" i="40"/>
  <c r="B68" i="40"/>
  <c r="B199" i="40"/>
  <c r="B195" i="40"/>
  <c r="B191" i="40"/>
  <c r="B187" i="40"/>
  <c r="B183" i="40"/>
  <c r="B179" i="40"/>
  <c r="B175" i="40"/>
  <c r="B171" i="40"/>
  <c r="B167" i="40"/>
  <c r="B163" i="40"/>
  <c r="B159" i="40"/>
  <c r="B155" i="40"/>
  <c r="B151" i="40"/>
  <c r="C33" i="9" l="1"/>
  <c r="C34" i="9"/>
  <c r="C35" i="9"/>
  <c r="C36" i="9"/>
  <c r="C37" i="9"/>
  <c r="C38" i="9"/>
  <c r="C39" i="9"/>
  <c r="C40" i="9"/>
  <c r="C41" i="9"/>
  <c r="C42" i="9"/>
  <c r="C43" i="9"/>
  <c r="C44" i="9"/>
  <c r="C45" i="9"/>
  <c r="G33" i="9"/>
  <c r="G34" i="9"/>
  <c r="G35" i="9"/>
  <c r="G36" i="9"/>
  <c r="G37" i="9"/>
  <c r="G38" i="9"/>
  <c r="G39" i="9"/>
  <c r="G40" i="9"/>
  <c r="G41" i="9"/>
  <c r="G42" i="9"/>
  <c r="G43" i="9"/>
  <c r="G44" i="9"/>
  <c r="G45" i="9"/>
  <c r="C14" i="9"/>
  <c r="G14" i="9"/>
  <c r="C15" i="9"/>
  <c r="G15" i="9"/>
  <c r="C16" i="9"/>
  <c r="G16" i="9"/>
  <c r="C17" i="9"/>
  <c r="G17" i="9"/>
  <c r="C18" i="9"/>
  <c r="G18" i="9"/>
  <c r="C19" i="9"/>
  <c r="G19" i="9"/>
  <c r="C20" i="9"/>
  <c r="G20" i="9"/>
  <c r="C21" i="9"/>
  <c r="G21" i="9"/>
  <c r="C22" i="9"/>
  <c r="G22" i="9"/>
  <c r="C23" i="9"/>
  <c r="G23" i="9"/>
  <c r="C24" i="9"/>
  <c r="G24" i="9"/>
  <c r="C25" i="9"/>
  <c r="G25" i="9"/>
  <c r="C26" i="9"/>
  <c r="G26" i="9"/>
  <c r="C27" i="9"/>
  <c r="G27" i="9"/>
  <c r="C28" i="9"/>
  <c r="G28" i="9"/>
  <c r="C29" i="9"/>
  <c r="G29" i="9"/>
  <c r="C30" i="9"/>
  <c r="G30" i="9"/>
  <c r="C31" i="9"/>
  <c r="G31" i="9"/>
  <c r="C32" i="9"/>
  <c r="G32" i="9"/>
  <c r="AC4" i="3"/>
  <c r="AD4" i="3"/>
  <c r="AE4" i="3"/>
  <c r="AF4" i="3"/>
  <c r="AG4" i="3"/>
  <c r="X4" i="3"/>
  <c r="Y4" i="3"/>
  <c r="Z4" i="3"/>
  <c r="AA4" i="3"/>
  <c r="AB4" i="3"/>
  <c r="B24" i="40"/>
  <c r="C46" i="12" l="1"/>
  <c r="C61" i="12"/>
  <c r="C57" i="12"/>
  <c r="C53" i="12"/>
  <c r="C47" i="12"/>
  <c r="C43" i="12"/>
  <c r="C39" i="12"/>
  <c r="C35" i="12"/>
  <c r="C33" i="12"/>
  <c r="C31" i="12"/>
  <c r="C60" i="12"/>
  <c r="C56" i="12"/>
  <c r="C52" i="12"/>
  <c r="C49" i="12"/>
  <c r="C45" i="12"/>
  <c r="C41" i="12"/>
  <c r="C37" i="12"/>
  <c r="C59" i="12"/>
  <c r="C55" i="12"/>
  <c r="C51" i="12"/>
  <c r="C48" i="12"/>
  <c r="C44" i="12"/>
  <c r="C42" i="12"/>
  <c r="C40" i="12"/>
  <c r="C38" i="12"/>
  <c r="C36" i="12"/>
  <c r="C34" i="12"/>
  <c r="C32" i="12"/>
  <c r="C62" i="12"/>
  <c r="C58" i="12"/>
  <c r="C54" i="12"/>
  <c r="C50" i="12"/>
  <c r="B50" i="40"/>
  <c r="B46" i="40"/>
  <c r="B42" i="40"/>
  <c r="B38" i="40"/>
  <c r="B61" i="40"/>
  <c r="B57" i="40"/>
  <c r="B64" i="40"/>
  <c r="B60" i="40"/>
  <c r="B56" i="40"/>
  <c r="B54" i="40"/>
  <c r="B48" i="40"/>
  <c r="B36" i="40"/>
  <c r="B53" i="40"/>
  <c r="B51" i="40"/>
  <c r="B49" i="40"/>
  <c r="B47" i="40"/>
  <c r="B45" i="40"/>
  <c r="B43" i="40"/>
  <c r="B41" i="40"/>
  <c r="B39" i="40"/>
  <c r="B37" i="40"/>
  <c r="B67" i="40"/>
  <c r="B63" i="40"/>
  <c r="B59" i="40"/>
  <c r="B55" i="40"/>
  <c r="B52" i="40"/>
  <c r="B44" i="40"/>
  <c r="B40" i="40"/>
  <c r="B65" i="40"/>
  <c r="B66" i="40"/>
  <c r="B62" i="40"/>
  <c r="B58" i="40"/>
  <c r="W4" i="3"/>
  <c r="G4" i="9"/>
  <c r="G5" i="9"/>
  <c r="G6" i="9"/>
  <c r="G7" i="9"/>
  <c r="G8" i="9"/>
  <c r="G9" i="9"/>
  <c r="G10" i="9"/>
  <c r="G11" i="9"/>
  <c r="G12" i="9"/>
  <c r="G13" i="9"/>
  <c r="G3" i="9"/>
  <c r="K2" i="7"/>
  <c r="L2" i="7"/>
  <c r="M2" i="7"/>
  <c r="N2" i="7"/>
  <c r="O2" i="7"/>
  <c r="J2" i="7"/>
  <c r="E2" i="7"/>
  <c r="F2" i="7"/>
  <c r="G2" i="7"/>
  <c r="H2" i="7"/>
  <c r="I2" i="7"/>
  <c r="D2" i="7"/>
  <c r="J2" i="14" l="1"/>
  <c r="Y6" i="14" s="1"/>
  <c r="K2" i="14"/>
  <c r="Z6" i="14" s="1"/>
  <c r="L2" i="14"/>
  <c r="AA6" i="14" s="1"/>
  <c r="M2" i="14"/>
  <c r="AB6" i="14" s="1"/>
  <c r="N2" i="14"/>
  <c r="AC6" i="14" s="1"/>
  <c r="O2" i="14"/>
  <c r="AD6" i="14" s="1"/>
  <c r="E2" i="14"/>
  <c r="T6" i="14" s="1"/>
  <c r="F2" i="14"/>
  <c r="U6" i="14" s="1"/>
  <c r="G2" i="14"/>
  <c r="V6" i="14" s="1"/>
  <c r="H2" i="14"/>
  <c r="W6" i="14" s="1"/>
  <c r="I2" i="14"/>
  <c r="X6" i="14" s="1"/>
  <c r="D2" i="14"/>
  <c r="S6" i="14" s="1"/>
  <c r="K2" i="17"/>
  <c r="L2" i="17"/>
  <c r="M2" i="17"/>
  <c r="N2" i="17"/>
  <c r="O2" i="17"/>
  <c r="J2" i="17"/>
  <c r="E2" i="17"/>
  <c r="F2" i="17"/>
  <c r="G2" i="17"/>
  <c r="H2" i="17"/>
  <c r="I2" i="17"/>
  <c r="D2" i="17"/>
  <c r="K2" i="13"/>
  <c r="L2" i="13"/>
  <c r="M2" i="13"/>
  <c r="N2" i="13"/>
  <c r="J2" i="13"/>
  <c r="E2" i="13"/>
  <c r="F2" i="13"/>
  <c r="G2" i="13"/>
  <c r="H2" i="13"/>
  <c r="I2" i="13"/>
  <c r="D2" i="13"/>
  <c r="K2" i="5"/>
  <c r="L2" i="5"/>
  <c r="M2" i="5"/>
  <c r="N2" i="5"/>
  <c r="O2" i="5"/>
  <c r="J2" i="5"/>
  <c r="E2" i="5"/>
  <c r="F2" i="5"/>
  <c r="G2" i="5"/>
  <c r="H2" i="5"/>
  <c r="I2" i="5"/>
  <c r="D2" i="5"/>
  <c r="K2" i="4"/>
  <c r="L2" i="4"/>
  <c r="M2" i="4"/>
  <c r="N2" i="4"/>
  <c r="O2" i="4"/>
  <c r="J2" i="4"/>
  <c r="E2" i="4"/>
  <c r="F2" i="4"/>
  <c r="G2" i="4"/>
  <c r="H2" i="4"/>
  <c r="I2" i="4"/>
  <c r="D2" i="4"/>
  <c r="K7" i="16"/>
  <c r="L7" i="16"/>
  <c r="M7" i="16"/>
  <c r="N7" i="16"/>
  <c r="O7" i="16"/>
  <c r="J7" i="16"/>
  <c r="E7" i="16"/>
  <c r="F7" i="16"/>
  <c r="G7" i="16"/>
  <c r="H7" i="16"/>
  <c r="I7" i="16"/>
  <c r="D7" i="16"/>
  <c r="C13" i="9" l="1"/>
  <c r="C17" i="16"/>
  <c r="C12" i="9" s="1"/>
  <c r="C16" i="16"/>
  <c r="C11" i="9" s="1"/>
  <c r="C15" i="16"/>
  <c r="C10" i="9" s="1"/>
  <c r="C14" i="16"/>
  <c r="C9" i="9" s="1"/>
  <c r="C8" i="9"/>
  <c r="C7" i="9"/>
  <c r="C6" i="9"/>
  <c r="C5" i="9"/>
  <c r="C4" i="9"/>
  <c r="C3" i="9"/>
  <c r="C21" i="12" l="1"/>
  <c r="C23" i="12"/>
  <c r="C27" i="12"/>
  <c r="C20" i="12"/>
  <c r="C24" i="12"/>
  <c r="C28" i="12"/>
  <c r="C25" i="12"/>
  <c r="C29" i="12"/>
  <c r="C22" i="12"/>
  <c r="C26" i="12"/>
  <c r="C30" i="12"/>
  <c r="B32" i="40"/>
  <c r="B29" i="40"/>
  <c r="B33" i="40"/>
  <c r="B26" i="40"/>
  <c r="B30" i="40"/>
  <c r="B34" i="40"/>
  <c r="B28" i="40"/>
  <c r="B27" i="40"/>
  <c r="B31" i="40"/>
  <c r="B35" i="40"/>
  <c r="B25" i="40"/>
  <c r="X17" i="3"/>
  <c r="Y17" i="3"/>
  <c r="Z17" i="3"/>
  <c r="AA17" i="3"/>
  <c r="AC17" i="3"/>
  <c r="AD17" i="3"/>
  <c r="AE17" i="3"/>
  <c r="AF17" i="3"/>
  <c r="AG17" i="3"/>
  <c r="X18" i="3"/>
  <c r="Y18" i="3"/>
  <c r="Z18" i="3"/>
  <c r="AA18" i="3"/>
  <c r="AC18" i="3"/>
  <c r="AD18" i="3"/>
  <c r="AE18" i="3"/>
  <c r="AF18" i="3"/>
  <c r="AG18" i="3"/>
  <c r="X13" i="3"/>
  <c r="Y13" i="3"/>
  <c r="Z13" i="3"/>
  <c r="AA13" i="3"/>
  <c r="AC13" i="3"/>
  <c r="AD13" i="3"/>
  <c r="AE13" i="3"/>
  <c r="AF13" i="3"/>
  <c r="AG13" i="3"/>
  <c r="X14" i="3"/>
  <c r="Y14" i="3"/>
  <c r="Z14" i="3"/>
  <c r="AA14" i="3"/>
  <c r="AC14" i="3"/>
  <c r="AD14" i="3"/>
  <c r="AE14" i="3"/>
  <c r="AF14" i="3"/>
  <c r="AG14" i="3"/>
  <c r="W18" i="3"/>
  <c r="W17" i="3"/>
  <c r="W14" i="3"/>
  <c r="W13" i="3"/>
  <c r="AF7" i="3"/>
  <c r="AG7" i="3"/>
  <c r="AF8" i="3"/>
  <c r="AG8" i="3"/>
  <c r="X7" i="3"/>
  <c r="Y7" i="3"/>
  <c r="Z7" i="3"/>
  <c r="AA7" i="3"/>
  <c r="AC7" i="3"/>
  <c r="AD7" i="3"/>
  <c r="AE7" i="3"/>
  <c r="X8" i="3"/>
  <c r="Y8" i="3"/>
  <c r="Z8" i="3"/>
  <c r="AA8" i="3"/>
  <c r="AC8" i="3"/>
  <c r="AD8" i="3"/>
  <c r="AE8" i="3"/>
  <c r="W8" i="3"/>
  <c r="W7" i="3"/>
  <c r="X3" i="3"/>
  <c r="X5" i="3" s="1"/>
  <c r="Y3" i="3"/>
  <c r="Y5" i="3" s="1"/>
  <c r="Z3" i="3"/>
  <c r="AA3" i="3"/>
  <c r="AA5" i="3" s="1"/>
  <c r="AC3" i="3"/>
  <c r="AD3" i="3"/>
  <c r="AD6" i="3" s="1"/>
  <c r="AE3" i="3"/>
  <c r="AE5" i="3" s="1"/>
  <c r="AF3" i="3"/>
  <c r="AG3" i="3"/>
  <c r="W3" i="3"/>
  <c r="X16" i="3" l="1"/>
  <c r="AD16" i="3"/>
  <c r="Y15" i="3"/>
  <c r="AD10" i="3"/>
  <c r="AF10" i="3"/>
  <c r="AA10" i="3"/>
  <c r="W15" i="3"/>
  <c r="W20" i="3"/>
  <c r="X15" i="3"/>
  <c r="Y9" i="3"/>
  <c r="AC10" i="3"/>
  <c r="AG9" i="3"/>
  <c r="X19" i="3"/>
  <c r="AE9" i="3"/>
  <c r="AF9" i="3"/>
  <c r="AG15" i="3"/>
  <c r="AC15" i="3"/>
  <c r="Z20" i="3"/>
  <c r="W16" i="3"/>
  <c r="W19" i="3"/>
  <c r="AA19" i="3"/>
  <c r="AC9" i="3"/>
  <c r="AA9" i="3"/>
  <c r="Z10" i="3"/>
  <c r="AG16" i="3"/>
  <c r="X9" i="3"/>
  <c r="Z15" i="3"/>
  <c r="AA16" i="3"/>
  <c r="AG19" i="3"/>
  <c r="AC19" i="3"/>
  <c r="W10" i="3"/>
  <c r="Z5" i="3"/>
  <c r="Z16" i="3"/>
  <c r="Z19" i="3"/>
  <c r="Z6" i="3"/>
  <c r="X6" i="3"/>
  <c r="Y20" i="3"/>
  <c r="W6" i="3"/>
  <c r="AF5" i="3"/>
  <c r="AD15" i="3"/>
  <c r="AD19" i="3"/>
  <c r="AE10" i="3"/>
  <c r="AD9" i="3"/>
  <c r="AG5" i="3"/>
  <c r="AC5" i="3"/>
  <c r="AD5" i="3"/>
  <c r="AE15" i="3"/>
  <c r="AF15" i="3"/>
  <c r="AF19" i="3"/>
  <c r="AC6" i="3"/>
  <c r="AF16" i="3"/>
  <c r="AE16" i="3"/>
  <c r="AF20" i="3"/>
  <c r="AD20" i="3"/>
  <c r="AG20" i="3"/>
  <c r="AG6" i="3"/>
  <c r="AF6" i="3"/>
  <c r="AE6" i="3"/>
  <c r="AC16" i="3"/>
  <c r="AC20" i="3"/>
  <c r="AE20" i="3"/>
  <c r="W5" i="3"/>
  <c r="Z9" i="3"/>
  <c r="W9" i="3"/>
  <c r="Y10" i="3"/>
  <c r="X20" i="3"/>
  <c r="AA20" i="3"/>
  <c r="Y6" i="3"/>
  <c r="AA6" i="3"/>
  <c r="X10" i="3"/>
  <c r="AA15" i="3"/>
  <c r="Y19" i="3"/>
  <c r="AB13" i="3"/>
  <c r="AB17" i="3"/>
  <c r="V4" i="3"/>
  <c r="V7" i="3"/>
  <c r="V8" i="3"/>
  <c r="V14" i="3"/>
  <c r="V17" i="3"/>
  <c r="V18" i="3"/>
  <c r="AB3" i="3"/>
  <c r="AB7" i="3"/>
  <c r="AB8" i="3"/>
  <c r="AB14" i="3"/>
  <c r="AB18" i="3"/>
  <c r="V3" i="3"/>
  <c r="AE19" i="3"/>
  <c r="Y16" i="3"/>
  <c r="V13" i="3"/>
  <c r="AG10" i="3"/>
  <c r="V16" i="3" l="1"/>
  <c r="V15" i="3"/>
  <c r="V6" i="3"/>
  <c r="V5" i="3"/>
  <c r="V10" i="3"/>
  <c r="V9" i="3"/>
  <c r="V20" i="3"/>
  <c r="V19" i="3"/>
  <c r="AB19" i="3"/>
  <c r="AB16" i="3"/>
  <c r="AB15" i="3"/>
  <c r="AB6" i="3"/>
  <c r="AB20" i="3"/>
  <c r="AB5" i="3"/>
  <c r="AB9" i="3"/>
  <c r="AB10" i="3"/>
  <c r="V11" i="3" l="1"/>
  <c r="V21" i="3"/>
  <c r="W11" i="3" l="1"/>
  <c r="AG21" i="3"/>
  <c r="AC21" i="3"/>
  <c r="Y21" i="3"/>
  <c r="Z21" i="3"/>
  <c r="AF21" i="3"/>
  <c r="AB21" i="3"/>
  <c r="X21" i="3"/>
  <c r="AE21" i="3"/>
  <c r="AA21" i="3"/>
  <c r="W21" i="3"/>
  <c r="AD21" i="3"/>
  <c r="X11" i="3"/>
  <c r="AB11" i="3"/>
  <c r="AF11" i="3"/>
  <c r="AE11" i="3"/>
  <c r="Y11" i="3"/>
  <c r="AC11" i="3"/>
  <c r="AG11" i="3"/>
  <c r="Z11" i="3"/>
  <c r="AD11" i="3"/>
  <c r="AA11" i="3"/>
  <c r="N16" i="4" l="1"/>
  <c r="N20" i="4"/>
  <c r="N24" i="4"/>
  <c r="N28" i="4"/>
  <c r="N32" i="4"/>
  <c r="N36" i="4"/>
  <c r="N40" i="4"/>
  <c r="N44" i="4"/>
  <c r="N48" i="4"/>
  <c r="N52" i="4"/>
  <c r="N56" i="4"/>
  <c r="N60" i="4"/>
  <c r="N64" i="4"/>
  <c r="N68" i="4"/>
  <c r="N72" i="4"/>
  <c r="N76" i="4"/>
  <c r="N80" i="4"/>
  <c r="N84" i="4"/>
  <c r="N88" i="4"/>
  <c r="N92" i="4"/>
  <c r="N96" i="4"/>
  <c r="N3" i="4"/>
  <c r="N25" i="4"/>
  <c r="N53" i="4"/>
  <c r="N15" i="4"/>
  <c r="N19" i="4"/>
  <c r="N23" i="4"/>
  <c r="N27" i="4"/>
  <c r="N31" i="4"/>
  <c r="N35" i="4"/>
  <c r="N39" i="4"/>
  <c r="N43" i="4"/>
  <c r="N47" i="4"/>
  <c r="N51" i="4"/>
  <c r="N55" i="4"/>
  <c r="N59" i="4"/>
  <c r="N63" i="4"/>
  <c r="N67" i="4"/>
  <c r="N71" i="4"/>
  <c r="N75" i="4"/>
  <c r="N79" i="4"/>
  <c r="N83" i="4"/>
  <c r="N87" i="4"/>
  <c r="N91" i="4"/>
  <c r="N95" i="4"/>
  <c r="N4" i="4"/>
  <c r="N5" i="4"/>
  <c r="N6" i="4"/>
  <c r="N7" i="4"/>
  <c r="N8" i="4"/>
  <c r="N9" i="4"/>
  <c r="N10" i="4"/>
  <c r="N11" i="4"/>
  <c r="N12" i="4"/>
  <c r="N13" i="4"/>
  <c r="N14" i="4"/>
  <c r="N18" i="4"/>
  <c r="N22" i="4"/>
  <c r="N34" i="4"/>
  <c r="N42" i="4"/>
  <c r="N54" i="4"/>
  <c r="N62" i="4"/>
  <c r="N70" i="4"/>
  <c r="N78" i="4"/>
  <c r="N94" i="4"/>
  <c r="N26" i="4"/>
  <c r="N30" i="4"/>
  <c r="N38" i="4"/>
  <c r="N46" i="4"/>
  <c r="N50" i="4"/>
  <c r="N58" i="4"/>
  <c r="N66" i="4"/>
  <c r="N74" i="4"/>
  <c r="N82" i="4"/>
  <c r="N86" i="4"/>
  <c r="N90" i="4"/>
  <c r="N98" i="4"/>
  <c r="N17" i="4"/>
  <c r="N21" i="4"/>
  <c r="N29" i="4"/>
  <c r="N33" i="4"/>
  <c r="N37" i="4"/>
  <c r="N41" i="4"/>
  <c r="N45" i="4"/>
  <c r="N49" i="4"/>
  <c r="N57" i="4"/>
  <c r="N73" i="4"/>
  <c r="N89" i="4"/>
  <c r="N69" i="4"/>
  <c r="N85" i="4"/>
  <c r="N61" i="4"/>
  <c r="N65" i="4"/>
  <c r="N81" i="4"/>
  <c r="N97" i="4"/>
  <c r="N77" i="4"/>
  <c r="N93" i="4"/>
  <c r="N192" i="4"/>
  <c r="N188" i="4"/>
  <c r="N184" i="4"/>
  <c r="N180" i="4"/>
  <c r="N176" i="4"/>
  <c r="N172" i="4"/>
  <c r="N168" i="4"/>
  <c r="N193" i="4"/>
  <c r="N181" i="4"/>
  <c r="N169" i="4"/>
  <c r="N162" i="4"/>
  <c r="N156" i="4"/>
  <c r="N191" i="4"/>
  <c r="N187" i="4"/>
  <c r="N183" i="4"/>
  <c r="N179" i="4"/>
  <c r="N175" i="4"/>
  <c r="N171" i="4"/>
  <c r="N167" i="4"/>
  <c r="N165" i="4"/>
  <c r="N163" i="4"/>
  <c r="N161" i="4"/>
  <c r="N159" i="4"/>
  <c r="N157" i="4"/>
  <c r="N155" i="4"/>
  <c r="N185" i="4"/>
  <c r="N173" i="4"/>
  <c r="N164" i="4"/>
  <c r="N158" i="4"/>
  <c r="N194" i="4"/>
  <c r="N190" i="4"/>
  <c r="N186" i="4"/>
  <c r="N182" i="4"/>
  <c r="N178" i="4"/>
  <c r="N174" i="4"/>
  <c r="N170"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189" i="4"/>
  <c r="N177" i="4"/>
  <c r="N166" i="4"/>
  <c r="N160" i="4"/>
  <c r="N154" i="4"/>
  <c r="L3" i="4"/>
  <c r="L15" i="4"/>
  <c r="L19" i="4"/>
  <c r="L23" i="4"/>
  <c r="L27" i="4"/>
  <c r="L31" i="4"/>
  <c r="L35" i="4"/>
  <c r="L39" i="4"/>
  <c r="L43" i="4"/>
  <c r="L47" i="4"/>
  <c r="L51" i="4"/>
  <c r="L55" i="4"/>
  <c r="L59" i="4"/>
  <c r="L63" i="4"/>
  <c r="L67" i="4"/>
  <c r="L71" i="4"/>
  <c r="L75" i="4"/>
  <c r="L79" i="4"/>
  <c r="L83" i="4"/>
  <c r="L87" i="4"/>
  <c r="L91" i="4"/>
  <c r="L95" i="4"/>
  <c r="L4" i="4"/>
  <c r="L18" i="4"/>
  <c r="L22" i="4"/>
  <c r="L26" i="4"/>
  <c r="L30" i="4"/>
  <c r="L34" i="4"/>
  <c r="L38" i="4"/>
  <c r="L42" i="4"/>
  <c r="L46" i="4"/>
  <c r="L50" i="4"/>
  <c r="L54" i="4"/>
  <c r="L58" i="4"/>
  <c r="L62" i="4"/>
  <c r="L66" i="4"/>
  <c r="L70" i="4"/>
  <c r="L74" i="4"/>
  <c r="L78" i="4"/>
  <c r="L82" i="4"/>
  <c r="L86" i="4"/>
  <c r="L90" i="4"/>
  <c r="L94" i="4"/>
  <c r="L98" i="4"/>
  <c r="L25" i="4"/>
  <c r="L29" i="4"/>
  <c r="L37" i="4"/>
  <c r="L45" i="4"/>
  <c r="L49" i="4"/>
  <c r="L53" i="4"/>
  <c r="L57" i="4"/>
  <c r="L65" i="4"/>
  <c r="L73" i="4"/>
  <c r="L81" i="4"/>
  <c r="L85" i="4"/>
  <c r="L97" i="4"/>
  <c r="L16" i="4"/>
  <c r="L20" i="4"/>
  <c r="L24" i="4"/>
  <c r="L28" i="4"/>
  <c r="L32" i="4"/>
  <c r="L36" i="4"/>
  <c r="L40" i="4"/>
  <c r="L44" i="4"/>
  <c r="L48" i="4"/>
  <c r="L52" i="4"/>
  <c r="L56" i="4"/>
  <c r="L17" i="4"/>
  <c r="L21" i="4"/>
  <c r="L33" i="4"/>
  <c r="L41" i="4"/>
  <c r="L61" i="4"/>
  <c r="L69" i="4"/>
  <c r="L77" i="4"/>
  <c r="L89" i="4"/>
  <c r="L93" i="4"/>
  <c r="L68" i="4"/>
  <c r="L84" i="4"/>
  <c r="L5" i="4"/>
  <c r="L9" i="4"/>
  <c r="L13" i="4"/>
  <c r="L10" i="4"/>
  <c r="L72" i="4"/>
  <c r="L64" i="4"/>
  <c r="L80" i="4"/>
  <c r="L96" i="4"/>
  <c r="L6" i="4"/>
  <c r="L14" i="4"/>
  <c r="L88" i="4"/>
  <c r="L8" i="4"/>
  <c r="L60" i="4"/>
  <c r="L76" i="4"/>
  <c r="L92" i="4"/>
  <c r="L7" i="4"/>
  <c r="L11" i="4"/>
  <c r="L12"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6" i="4"/>
  <c r="L164" i="4"/>
  <c r="L162" i="4"/>
  <c r="L160" i="4"/>
  <c r="L158" i="4"/>
  <c r="L156"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167" i="4"/>
  <c r="L165" i="4"/>
  <c r="L163" i="4"/>
  <c r="L161" i="4"/>
  <c r="L159" i="4"/>
  <c r="L157" i="4"/>
  <c r="L155" i="4"/>
  <c r="O17" i="4"/>
  <c r="O21" i="4"/>
  <c r="O25" i="4"/>
  <c r="O29" i="4"/>
  <c r="O33" i="4"/>
  <c r="O37" i="4"/>
  <c r="O41" i="4"/>
  <c r="O45" i="4"/>
  <c r="O49" i="4"/>
  <c r="O53" i="4"/>
  <c r="O57" i="4"/>
  <c r="O61" i="4"/>
  <c r="O65" i="4"/>
  <c r="O69" i="4"/>
  <c r="O73" i="4"/>
  <c r="O77" i="4"/>
  <c r="O81" i="4"/>
  <c r="O85" i="4"/>
  <c r="O89" i="4"/>
  <c r="O93" i="4"/>
  <c r="O97" i="4"/>
  <c r="O18" i="4"/>
  <c r="O22" i="4"/>
  <c r="O30" i="4"/>
  <c r="O34" i="4"/>
  <c r="O38" i="4"/>
  <c r="O42" i="4"/>
  <c r="O46" i="4"/>
  <c r="O50" i="4"/>
  <c r="O16" i="4"/>
  <c r="O20" i="4"/>
  <c r="O24" i="4"/>
  <c r="O28" i="4"/>
  <c r="O32" i="4"/>
  <c r="O36" i="4"/>
  <c r="O40" i="4"/>
  <c r="O44" i="4"/>
  <c r="O48" i="4"/>
  <c r="O52" i="4"/>
  <c r="O56" i="4"/>
  <c r="O60" i="4"/>
  <c r="O64" i="4"/>
  <c r="O68" i="4"/>
  <c r="O72" i="4"/>
  <c r="O76" i="4"/>
  <c r="O80" i="4"/>
  <c r="O84" i="4"/>
  <c r="O88" i="4"/>
  <c r="O92" i="4"/>
  <c r="O96" i="4"/>
  <c r="O15" i="4"/>
  <c r="O19" i="4"/>
  <c r="O31" i="4"/>
  <c r="O39" i="4"/>
  <c r="O47" i="4"/>
  <c r="O59" i="4"/>
  <c r="O67" i="4"/>
  <c r="O75" i="4"/>
  <c r="O83" i="4"/>
  <c r="O87" i="4"/>
  <c r="O91" i="4"/>
  <c r="O4" i="4"/>
  <c r="O6" i="4"/>
  <c r="O8" i="4"/>
  <c r="O10" i="4"/>
  <c r="O11" i="4"/>
  <c r="O14" i="4"/>
  <c r="O23" i="4"/>
  <c r="O27" i="4"/>
  <c r="O35" i="4"/>
  <c r="O43" i="4"/>
  <c r="O51" i="4"/>
  <c r="O55" i="4"/>
  <c r="O63" i="4"/>
  <c r="O71" i="4"/>
  <c r="O79" i="4"/>
  <c r="O95" i="4"/>
  <c r="O5" i="4"/>
  <c r="O7" i="4"/>
  <c r="O9" i="4"/>
  <c r="O12" i="4"/>
  <c r="O13" i="4"/>
  <c r="O26" i="4"/>
  <c r="O54" i="4"/>
  <c r="O62" i="4"/>
  <c r="O78" i="4"/>
  <c r="O94" i="4"/>
  <c r="O82" i="4"/>
  <c r="O98" i="4"/>
  <c r="O58" i="4"/>
  <c r="O74" i="4"/>
  <c r="O90" i="4"/>
  <c r="O70" i="4"/>
  <c r="O86" i="4"/>
  <c r="O3" i="4"/>
  <c r="O66"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05" i="4"/>
  <c r="O103" i="4"/>
  <c r="O101" i="4"/>
  <c r="O99"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4" i="4"/>
  <c r="O102" i="4"/>
  <c r="O100"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4" i="4"/>
  <c r="M5" i="4"/>
  <c r="M6" i="4"/>
  <c r="M7" i="4"/>
  <c r="M8" i="4"/>
  <c r="M9" i="4"/>
  <c r="M10" i="4"/>
  <c r="M11" i="4"/>
  <c r="M12" i="4"/>
  <c r="M13" i="4"/>
  <c r="M14" i="4"/>
  <c r="M3"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2" i="4"/>
  <c r="M149" i="4"/>
  <c r="M146" i="4"/>
  <c r="M143" i="4"/>
  <c r="M141" i="4"/>
  <c r="M138" i="4"/>
  <c r="M135" i="4"/>
  <c r="M132" i="4"/>
  <c r="M129" i="4"/>
  <c r="M126" i="4"/>
  <c r="M123" i="4"/>
  <c r="M120" i="4"/>
  <c r="M117" i="4"/>
  <c r="M114" i="4"/>
  <c r="M111" i="4"/>
  <c r="M108" i="4"/>
  <c r="M105" i="4"/>
  <c r="M102" i="4"/>
  <c r="M99" i="4"/>
  <c r="M153" i="4"/>
  <c r="M150" i="4"/>
  <c r="M147" i="4"/>
  <c r="M144" i="4"/>
  <c r="M140" i="4"/>
  <c r="M137" i="4"/>
  <c r="M134" i="4"/>
  <c r="M131" i="4"/>
  <c r="M128" i="4"/>
  <c r="M125" i="4"/>
  <c r="M122" i="4"/>
  <c r="M119" i="4"/>
  <c r="M116" i="4"/>
  <c r="M112" i="4"/>
  <c r="M109" i="4"/>
  <c r="M106" i="4"/>
  <c r="M103" i="4"/>
  <c r="M100" i="4"/>
  <c r="M151" i="4"/>
  <c r="M148" i="4"/>
  <c r="M145" i="4"/>
  <c r="M142" i="4"/>
  <c r="M139" i="4"/>
  <c r="M136" i="4"/>
  <c r="M133" i="4"/>
  <c r="M130" i="4"/>
  <c r="M127" i="4"/>
  <c r="M124" i="4"/>
  <c r="M121" i="4"/>
  <c r="M118" i="4"/>
  <c r="M115" i="4"/>
  <c r="M113" i="4"/>
  <c r="M110" i="4"/>
  <c r="M107" i="4"/>
  <c r="M104" i="4"/>
  <c r="M101" i="4"/>
  <c r="G8"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4" i="4"/>
  <c r="G5" i="4"/>
  <c r="G6" i="4"/>
  <c r="G7" i="4"/>
  <c r="G12" i="4"/>
  <c r="G10" i="4"/>
  <c r="G14" i="4"/>
  <c r="G3" i="4"/>
  <c r="G9" i="4"/>
  <c r="G13" i="4"/>
  <c r="G11" i="4"/>
  <c r="G194" i="4"/>
  <c r="G192" i="4"/>
  <c r="G190" i="4"/>
  <c r="G188" i="4"/>
  <c r="G186" i="4"/>
  <c r="G184" i="4"/>
  <c r="G182" i="4"/>
  <c r="G180" i="4"/>
  <c r="G178" i="4"/>
  <c r="G176" i="4"/>
  <c r="G174" i="4"/>
  <c r="G172" i="4"/>
  <c r="G170" i="4"/>
  <c r="G168" i="4"/>
  <c r="G166" i="4"/>
  <c r="G164" i="4"/>
  <c r="G162" i="4"/>
  <c r="G160" i="4"/>
  <c r="G158" i="4"/>
  <c r="G156" i="4"/>
  <c r="G154" i="4"/>
  <c r="G152" i="4"/>
  <c r="G150" i="4"/>
  <c r="G148" i="4"/>
  <c r="G146" i="4"/>
  <c r="G144" i="4"/>
  <c r="G142" i="4"/>
  <c r="G140" i="4"/>
  <c r="G138" i="4"/>
  <c r="G136" i="4"/>
  <c r="G134" i="4"/>
  <c r="G132" i="4"/>
  <c r="G193" i="4"/>
  <c r="G191" i="4"/>
  <c r="G189" i="4"/>
  <c r="G187" i="4"/>
  <c r="G185" i="4"/>
  <c r="G183" i="4"/>
  <c r="G181" i="4"/>
  <c r="G179" i="4"/>
  <c r="G177" i="4"/>
  <c r="G175" i="4"/>
  <c r="G173" i="4"/>
  <c r="G171" i="4"/>
  <c r="G169" i="4"/>
  <c r="G167" i="4"/>
  <c r="G165" i="4"/>
  <c r="G163" i="4"/>
  <c r="G161" i="4"/>
  <c r="G159" i="4"/>
  <c r="G157" i="4"/>
  <c r="G155" i="4"/>
  <c r="G153" i="4"/>
  <c r="G151" i="4"/>
  <c r="G149" i="4"/>
  <c r="G147" i="4"/>
  <c r="G145" i="4"/>
  <c r="G143" i="4"/>
  <c r="G141" i="4"/>
  <c r="G139" i="4"/>
  <c r="G137" i="4"/>
  <c r="G135" i="4"/>
  <c r="G133" i="4"/>
  <c r="G113" i="4"/>
  <c r="G112" i="4"/>
  <c r="G111" i="4"/>
  <c r="G110" i="4"/>
  <c r="G109" i="4"/>
  <c r="G108" i="4"/>
  <c r="G107" i="4"/>
  <c r="G106" i="4"/>
  <c r="G105" i="4"/>
  <c r="G104" i="4"/>
  <c r="G103" i="4"/>
  <c r="G102" i="4"/>
  <c r="G101" i="4"/>
  <c r="G100" i="4"/>
  <c r="G99" i="4"/>
  <c r="G129" i="4"/>
  <c r="G127" i="4"/>
  <c r="G121" i="4"/>
  <c r="G117" i="4"/>
  <c r="G115" i="4"/>
  <c r="G130" i="4"/>
  <c r="G128" i="4"/>
  <c r="G126" i="4"/>
  <c r="G124" i="4"/>
  <c r="G122" i="4"/>
  <c r="G120" i="4"/>
  <c r="G118" i="4"/>
  <c r="G116" i="4"/>
  <c r="G114" i="4"/>
  <c r="G125" i="4"/>
  <c r="G119" i="4"/>
  <c r="G131" i="4"/>
  <c r="G123" i="4"/>
  <c r="F15" i="4"/>
  <c r="F19" i="4"/>
  <c r="F23" i="4"/>
  <c r="F27" i="4"/>
  <c r="F31" i="4"/>
  <c r="F35" i="4"/>
  <c r="F39" i="4"/>
  <c r="F43" i="4"/>
  <c r="F47" i="4"/>
  <c r="F51" i="4"/>
  <c r="F55" i="4"/>
  <c r="F59" i="4"/>
  <c r="F63" i="4"/>
  <c r="F67" i="4"/>
  <c r="F71" i="4"/>
  <c r="F75" i="4"/>
  <c r="F79" i="4"/>
  <c r="F83" i="4"/>
  <c r="F87" i="4"/>
  <c r="F91" i="4"/>
  <c r="F95" i="4"/>
  <c r="F4" i="4"/>
  <c r="F3" i="4"/>
  <c r="F16" i="4"/>
  <c r="F24" i="4"/>
  <c r="F18" i="4"/>
  <c r="F22" i="4"/>
  <c r="F26" i="4"/>
  <c r="F30" i="4"/>
  <c r="F34" i="4"/>
  <c r="F38" i="4"/>
  <c r="F42" i="4"/>
  <c r="F46" i="4"/>
  <c r="F50" i="4"/>
  <c r="F54" i="4"/>
  <c r="F58" i="4"/>
  <c r="F62" i="4"/>
  <c r="F66" i="4"/>
  <c r="F70" i="4"/>
  <c r="F74" i="4"/>
  <c r="F78" i="4"/>
  <c r="F82" i="4"/>
  <c r="F86" i="4"/>
  <c r="F90" i="4"/>
  <c r="F94" i="4"/>
  <c r="F98" i="4"/>
  <c r="F17" i="4"/>
  <c r="F21" i="4"/>
  <c r="F25" i="4"/>
  <c r="F29" i="4"/>
  <c r="F33" i="4"/>
  <c r="F37" i="4"/>
  <c r="F41" i="4"/>
  <c r="F45" i="4"/>
  <c r="F49" i="4"/>
  <c r="F53" i="4"/>
  <c r="F57" i="4"/>
  <c r="F61" i="4"/>
  <c r="F65" i="4"/>
  <c r="F69" i="4"/>
  <c r="F73" i="4"/>
  <c r="F77" i="4"/>
  <c r="F81" i="4"/>
  <c r="F85" i="4"/>
  <c r="F89" i="4"/>
  <c r="F93" i="4"/>
  <c r="F97" i="4"/>
  <c r="F9" i="4"/>
  <c r="F10" i="4"/>
  <c r="F11" i="4"/>
  <c r="F12" i="4"/>
  <c r="F13" i="4"/>
  <c r="F14" i="4"/>
  <c r="F20" i="4"/>
  <c r="F28" i="4"/>
  <c r="F32" i="4"/>
  <c r="F40" i="4"/>
  <c r="F56" i="4"/>
  <c r="F72" i="4"/>
  <c r="F88" i="4"/>
  <c r="F8" i="4"/>
  <c r="F48" i="4"/>
  <c r="F64" i="4"/>
  <c r="F80" i="4"/>
  <c r="F96" i="4"/>
  <c r="F6" i="4"/>
  <c r="F44" i="4"/>
  <c r="F60" i="4"/>
  <c r="F76" i="4"/>
  <c r="F92" i="4"/>
  <c r="F7" i="4"/>
  <c r="F36" i="4"/>
  <c r="F52" i="4"/>
  <c r="F68" i="4"/>
  <c r="F84" i="4"/>
  <c r="F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02" i="4"/>
  <c r="F101" i="4"/>
  <c r="F100" i="4"/>
  <c r="F113" i="4"/>
  <c r="F112" i="4"/>
  <c r="F111" i="4"/>
  <c r="F110" i="4"/>
  <c r="F109" i="4"/>
  <c r="F108" i="4"/>
  <c r="F107" i="4"/>
  <c r="F106" i="4"/>
  <c r="F105" i="4"/>
  <c r="F104" i="4"/>
  <c r="F103" i="4"/>
  <c r="F99" i="4"/>
  <c r="I17" i="4"/>
  <c r="I21" i="4"/>
  <c r="I25" i="4"/>
  <c r="I29" i="4"/>
  <c r="I33" i="4"/>
  <c r="I37" i="4"/>
  <c r="I41" i="4"/>
  <c r="I45" i="4"/>
  <c r="I49" i="4"/>
  <c r="I53" i="4"/>
  <c r="I57" i="4"/>
  <c r="I61" i="4"/>
  <c r="I65" i="4"/>
  <c r="I69" i="4"/>
  <c r="I73" i="4"/>
  <c r="I77" i="4"/>
  <c r="I81" i="4"/>
  <c r="I85" i="4"/>
  <c r="I89" i="4"/>
  <c r="I93" i="4"/>
  <c r="I97" i="4"/>
  <c r="I18" i="4"/>
  <c r="I22" i="4"/>
  <c r="I26" i="4"/>
  <c r="I30" i="4"/>
  <c r="I16" i="4"/>
  <c r="I20" i="4"/>
  <c r="I24" i="4"/>
  <c r="I28" i="4"/>
  <c r="I32" i="4"/>
  <c r="I36" i="4"/>
  <c r="I40" i="4"/>
  <c r="I44" i="4"/>
  <c r="I48" i="4"/>
  <c r="I52" i="4"/>
  <c r="I56" i="4"/>
  <c r="I60" i="4"/>
  <c r="I64" i="4"/>
  <c r="I68" i="4"/>
  <c r="I72" i="4"/>
  <c r="I76" i="4"/>
  <c r="I80" i="4"/>
  <c r="I84" i="4"/>
  <c r="I88" i="4"/>
  <c r="I92" i="4"/>
  <c r="I96" i="4"/>
  <c r="I8" i="4"/>
  <c r="I9" i="4"/>
  <c r="I10" i="4"/>
  <c r="I11" i="4"/>
  <c r="I12" i="4"/>
  <c r="I13" i="4"/>
  <c r="I14" i="4"/>
  <c r="I3" i="4"/>
  <c r="I15" i="4"/>
  <c r="I19" i="4"/>
  <c r="I23" i="4"/>
  <c r="I27" i="4"/>
  <c r="I31" i="4"/>
  <c r="I35" i="4"/>
  <c r="I39" i="4"/>
  <c r="I43" i="4"/>
  <c r="I47" i="4"/>
  <c r="I51" i="4"/>
  <c r="I55" i="4"/>
  <c r="I59" i="4"/>
  <c r="I63" i="4"/>
  <c r="I67" i="4"/>
  <c r="I71" i="4"/>
  <c r="I75" i="4"/>
  <c r="I79" i="4"/>
  <c r="I83" i="4"/>
  <c r="I87" i="4"/>
  <c r="I91" i="4"/>
  <c r="I95" i="4"/>
  <c r="I4" i="4"/>
  <c r="I5" i="4"/>
  <c r="I6" i="4"/>
  <c r="I7" i="4"/>
  <c r="I34" i="4"/>
  <c r="I50" i="4"/>
  <c r="I66" i="4"/>
  <c r="I82" i="4"/>
  <c r="I98" i="4"/>
  <c r="I42" i="4"/>
  <c r="I58" i="4"/>
  <c r="I74" i="4"/>
  <c r="I90" i="4"/>
  <c r="I38" i="4"/>
  <c r="I54" i="4"/>
  <c r="I46" i="4"/>
  <c r="I62" i="4"/>
  <c r="I78" i="4"/>
  <c r="I94" i="4"/>
  <c r="I70" i="4"/>
  <c r="I86"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H16" i="4"/>
  <c r="H20" i="4"/>
  <c r="H24" i="4"/>
  <c r="H28" i="4"/>
  <c r="H32" i="4"/>
  <c r="H36" i="4"/>
  <c r="H40" i="4"/>
  <c r="H44" i="4"/>
  <c r="H48" i="4"/>
  <c r="H52" i="4"/>
  <c r="H56" i="4"/>
  <c r="H60" i="4"/>
  <c r="H64" i="4"/>
  <c r="H68" i="4"/>
  <c r="H72" i="4"/>
  <c r="H76" i="4"/>
  <c r="H80" i="4"/>
  <c r="H84" i="4"/>
  <c r="H88" i="4"/>
  <c r="H92" i="4"/>
  <c r="H96" i="4"/>
  <c r="H8" i="4"/>
  <c r="H9" i="4"/>
  <c r="H10" i="4"/>
  <c r="H11" i="4"/>
  <c r="H12" i="4"/>
  <c r="H13" i="4"/>
  <c r="H14" i="4"/>
  <c r="H17" i="4"/>
  <c r="H21" i="4"/>
  <c r="H29" i="4"/>
  <c r="H33" i="4"/>
  <c r="H15" i="4"/>
  <c r="H19" i="4"/>
  <c r="H23" i="4"/>
  <c r="H27" i="4"/>
  <c r="H31" i="4"/>
  <c r="H35" i="4"/>
  <c r="H39" i="4"/>
  <c r="H43" i="4"/>
  <c r="H47" i="4"/>
  <c r="H51" i="4"/>
  <c r="H55" i="4"/>
  <c r="H59" i="4"/>
  <c r="H63" i="4"/>
  <c r="H67" i="4"/>
  <c r="H71" i="4"/>
  <c r="H75" i="4"/>
  <c r="H79" i="4"/>
  <c r="H83" i="4"/>
  <c r="H87" i="4"/>
  <c r="H91" i="4"/>
  <c r="H95" i="4"/>
  <c r="H4" i="4"/>
  <c r="H5" i="4"/>
  <c r="H6" i="4"/>
  <c r="H7" i="4"/>
  <c r="H18" i="4"/>
  <c r="H22" i="4"/>
  <c r="H26" i="4"/>
  <c r="H30" i="4"/>
  <c r="H34" i="4"/>
  <c r="H38" i="4"/>
  <c r="H42" i="4"/>
  <c r="H46" i="4"/>
  <c r="H50" i="4"/>
  <c r="H54" i="4"/>
  <c r="H58" i="4"/>
  <c r="H62" i="4"/>
  <c r="H66" i="4"/>
  <c r="H70" i="4"/>
  <c r="H74" i="4"/>
  <c r="H78" i="4"/>
  <c r="H82" i="4"/>
  <c r="H86" i="4"/>
  <c r="H90" i="4"/>
  <c r="H94" i="4"/>
  <c r="H98" i="4"/>
  <c r="H3" i="4"/>
  <c r="H25" i="4"/>
  <c r="H45" i="4"/>
  <c r="H61" i="4"/>
  <c r="H77" i="4"/>
  <c r="H93" i="4"/>
  <c r="H37" i="4"/>
  <c r="H53" i="4"/>
  <c r="H69" i="4"/>
  <c r="H85" i="4"/>
  <c r="H65" i="4"/>
  <c r="H81" i="4"/>
  <c r="H97" i="4"/>
  <c r="H41" i="4"/>
  <c r="H57" i="4"/>
  <c r="H73" i="4"/>
  <c r="H89" i="4"/>
  <c r="H49" i="4"/>
  <c r="H193" i="4"/>
  <c r="H191" i="4"/>
  <c r="H189" i="4"/>
  <c r="H187" i="4"/>
  <c r="H185" i="4"/>
  <c r="H183" i="4"/>
  <c r="H181" i="4"/>
  <c r="H179" i="4"/>
  <c r="H177" i="4"/>
  <c r="H175" i="4"/>
  <c r="H173" i="4"/>
  <c r="H171" i="4"/>
  <c r="H169" i="4"/>
  <c r="H167" i="4"/>
  <c r="H165" i="4"/>
  <c r="H163" i="4"/>
  <c r="H161" i="4"/>
  <c r="H159" i="4"/>
  <c r="H157" i="4"/>
  <c r="H155" i="4"/>
  <c r="H153" i="4"/>
  <c r="H151" i="4"/>
  <c r="H149" i="4"/>
  <c r="H147" i="4"/>
  <c r="H145" i="4"/>
  <c r="H143" i="4"/>
  <c r="H141" i="4"/>
  <c r="H139" i="4"/>
  <c r="H137" i="4"/>
  <c r="H135" i="4"/>
  <c r="H133" i="4"/>
  <c r="H190" i="4"/>
  <c r="H182" i="4"/>
  <c r="H174" i="4"/>
  <c r="H166" i="4"/>
  <c r="H158" i="4"/>
  <c r="H150" i="4"/>
  <c r="H142" i="4"/>
  <c r="H134" i="4"/>
  <c r="H130" i="4"/>
  <c r="H128" i="4"/>
  <c r="H126" i="4"/>
  <c r="H124" i="4"/>
  <c r="H122" i="4"/>
  <c r="H120" i="4"/>
  <c r="H118" i="4"/>
  <c r="H116" i="4"/>
  <c r="H114" i="4"/>
  <c r="H192" i="4"/>
  <c r="H168" i="4"/>
  <c r="H160" i="4"/>
  <c r="H152" i="4"/>
  <c r="H113" i="4"/>
  <c r="H112" i="4"/>
  <c r="H111" i="4"/>
  <c r="H108" i="4"/>
  <c r="H105" i="4"/>
  <c r="H102" i="4"/>
  <c r="H101" i="4"/>
  <c r="H188" i="4"/>
  <c r="H180" i="4"/>
  <c r="H172" i="4"/>
  <c r="H164" i="4"/>
  <c r="H156" i="4"/>
  <c r="H148" i="4"/>
  <c r="H140" i="4"/>
  <c r="H132" i="4"/>
  <c r="H176" i="4"/>
  <c r="H107" i="4"/>
  <c r="H104" i="4"/>
  <c r="H194" i="4"/>
  <c r="H186" i="4"/>
  <c r="H178" i="4"/>
  <c r="H170" i="4"/>
  <c r="H162" i="4"/>
  <c r="H154" i="4"/>
  <c r="H146" i="4"/>
  <c r="H138" i="4"/>
  <c r="H131" i="4"/>
  <c r="H129" i="4"/>
  <c r="H127" i="4"/>
  <c r="H125" i="4"/>
  <c r="H123" i="4"/>
  <c r="H121" i="4"/>
  <c r="H119" i="4"/>
  <c r="H117" i="4"/>
  <c r="H115" i="4"/>
  <c r="H184" i="4"/>
  <c r="H144" i="4"/>
  <c r="H136" i="4"/>
  <c r="H110" i="4"/>
  <c r="H109" i="4"/>
  <c r="H106" i="4"/>
  <c r="H103" i="4"/>
  <c r="H100" i="4"/>
  <c r="H99" i="4"/>
  <c r="E193" i="4"/>
  <c r="E189" i="4"/>
  <c r="E185" i="4"/>
  <c r="E181" i="4"/>
  <c r="E177" i="4"/>
  <c r="E173" i="4"/>
  <c r="E169" i="4"/>
  <c r="E165" i="4"/>
  <c r="E161" i="4"/>
  <c r="E157" i="4"/>
  <c r="E153" i="4"/>
  <c r="E149" i="4"/>
  <c r="E145" i="4"/>
  <c r="E141" i="4"/>
  <c r="E137" i="4"/>
  <c r="E133" i="4"/>
  <c r="E129" i="4"/>
  <c r="E125" i="4"/>
  <c r="E121" i="4"/>
  <c r="E117" i="4"/>
  <c r="E113" i="4"/>
  <c r="E109" i="4"/>
  <c r="E105" i="4"/>
  <c r="E101" i="4"/>
  <c r="E107" i="4"/>
  <c r="E99" i="4"/>
  <c r="E192" i="4"/>
  <c r="E188" i="4"/>
  <c r="E184" i="4"/>
  <c r="E180" i="4"/>
  <c r="E176" i="4"/>
  <c r="E172" i="4"/>
  <c r="E168" i="4"/>
  <c r="E164" i="4"/>
  <c r="E160" i="4"/>
  <c r="E156" i="4"/>
  <c r="E152" i="4"/>
  <c r="E148" i="4"/>
  <c r="E144" i="4"/>
  <c r="E140" i="4"/>
  <c r="E136" i="4"/>
  <c r="E132" i="4"/>
  <c r="E128" i="4"/>
  <c r="E124" i="4"/>
  <c r="E120" i="4"/>
  <c r="E116" i="4"/>
  <c r="E112" i="4"/>
  <c r="E108" i="4"/>
  <c r="E104" i="4"/>
  <c r="E100" i="4"/>
  <c r="E111" i="4"/>
  <c r="E103" i="4"/>
  <c r="E191" i="4"/>
  <c r="E187" i="4"/>
  <c r="E183" i="4"/>
  <c r="E179" i="4"/>
  <c r="E175" i="4"/>
  <c r="E171" i="4"/>
  <c r="E167" i="4"/>
  <c r="E163" i="4"/>
  <c r="E159" i="4"/>
  <c r="E155" i="4"/>
  <c r="E151" i="4"/>
  <c r="E147" i="4"/>
  <c r="E143" i="4"/>
  <c r="E139" i="4"/>
  <c r="E135" i="4"/>
  <c r="E131" i="4"/>
  <c r="E127" i="4"/>
  <c r="E123" i="4"/>
  <c r="E119" i="4"/>
  <c r="E115" i="4"/>
  <c r="E190" i="4"/>
  <c r="E174" i="4"/>
  <c r="E158" i="4"/>
  <c r="E142" i="4"/>
  <c r="E126" i="4"/>
  <c r="E110" i="4"/>
  <c r="E178" i="4"/>
  <c r="E162" i="4"/>
  <c r="E130" i="4"/>
  <c r="E186" i="4"/>
  <c r="E170" i="4"/>
  <c r="E154" i="4"/>
  <c r="E138" i="4"/>
  <c r="E122" i="4"/>
  <c r="E106" i="4"/>
  <c r="E146" i="4"/>
  <c r="E114" i="4"/>
  <c r="E182" i="4"/>
  <c r="E166" i="4"/>
  <c r="E150" i="4"/>
  <c r="E134" i="4"/>
  <c r="E118" i="4"/>
  <c r="E102" i="4"/>
  <c r="E194" i="4"/>
  <c r="K48" i="4"/>
  <c r="K52" i="4"/>
  <c r="K56" i="4"/>
  <c r="K60" i="4"/>
  <c r="K64" i="4"/>
  <c r="K68" i="4"/>
  <c r="K72" i="4"/>
  <c r="K76" i="4"/>
  <c r="K80" i="4"/>
  <c r="K84" i="4"/>
  <c r="K88" i="4"/>
  <c r="K92" i="4"/>
  <c r="K96" i="4"/>
  <c r="K54" i="4"/>
  <c r="K78" i="4"/>
  <c r="K90" i="4"/>
  <c r="K94" i="4"/>
  <c r="K63" i="4"/>
  <c r="K79" i="4"/>
  <c r="K87" i="4"/>
  <c r="K49" i="4"/>
  <c r="K53" i="4"/>
  <c r="K57" i="4"/>
  <c r="K61" i="4"/>
  <c r="K65" i="4"/>
  <c r="K69" i="4"/>
  <c r="K73" i="4"/>
  <c r="K77" i="4"/>
  <c r="K81" i="4"/>
  <c r="K85" i="4"/>
  <c r="K89" i="4"/>
  <c r="K93" i="4"/>
  <c r="K97" i="4"/>
  <c r="K58" i="4"/>
  <c r="K66" i="4"/>
  <c r="K86" i="4"/>
  <c r="K51" i="4"/>
  <c r="K67" i="4"/>
  <c r="K75" i="4"/>
  <c r="K91" i="4"/>
  <c r="K50" i="4"/>
  <c r="K62" i="4"/>
  <c r="K70" i="4"/>
  <c r="K74" i="4"/>
  <c r="K82" i="4"/>
  <c r="K98" i="4"/>
  <c r="K47" i="4"/>
  <c r="K55" i="4"/>
  <c r="K59" i="4"/>
  <c r="K71" i="4"/>
  <c r="K83" i="4"/>
  <c r="K95" i="4"/>
  <c r="K191" i="4"/>
  <c r="K187" i="4"/>
  <c r="K183" i="4"/>
  <c r="K179" i="4"/>
  <c r="K175" i="4"/>
  <c r="K169" i="4"/>
  <c r="K167" i="4"/>
  <c r="K161" i="4"/>
  <c r="K157" i="4"/>
  <c r="K153" i="4"/>
  <c r="K151" i="4"/>
  <c r="K193" i="4"/>
  <c r="K189" i="4"/>
  <c r="K185" i="4"/>
  <c r="K181" i="4"/>
  <c r="K177" i="4"/>
  <c r="K173" i="4"/>
  <c r="K171" i="4"/>
  <c r="K165" i="4"/>
  <c r="K163" i="4"/>
  <c r="K159" i="4"/>
  <c r="K155" i="4"/>
  <c r="K192" i="4"/>
  <c r="K184" i="4"/>
  <c r="K176" i="4"/>
  <c r="K168" i="4"/>
  <c r="K160" i="4"/>
  <c r="K152" i="4"/>
  <c r="K125" i="4"/>
  <c r="K119" i="4"/>
  <c r="K115" i="4"/>
  <c r="K113" i="4"/>
  <c r="K109" i="4"/>
  <c r="K105" i="4"/>
  <c r="K103" i="4"/>
  <c r="K99" i="4"/>
  <c r="K174" i="4"/>
  <c r="K166" i="4"/>
  <c r="K150" i="4"/>
  <c r="K146" i="4"/>
  <c r="K142" i="4"/>
  <c r="K138" i="4"/>
  <c r="K134" i="4"/>
  <c r="K130" i="4"/>
  <c r="K126" i="4"/>
  <c r="K120" i="4"/>
  <c r="K116" i="4"/>
  <c r="K112" i="4"/>
  <c r="K106" i="4"/>
  <c r="K102" i="4"/>
  <c r="K194" i="4"/>
  <c r="K186" i="4"/>
  <c r="K178" i="4"/>
  <c r="K170" i="4"/>
  <c r="K162" i="4"/>
  <c r="K154" i="4"/>
  <c r="K149" i="4"/>
  <c r="K147" i="4"/>
  <c r="K145" i="4"/>
  <c r="K143" i="4"/>
  <c r="K141" i="4"/>
  <c r="K139" i="4"/>
  <c r="K137" i="4"/>
  <c r="K135" i="4"/>
  <c r="K133" i="4"/>
  <c r="K131" i="4"/>
  <c r="K129" i="4"/>
  <c r="K127" i="4"/>
  <c r="K123" i="4"/>
  <c r="K121" i="4"/>
  <c r="K117" i="4"/>
  <c r="K111" i="4"/>
  <c r="K107" i="4"/>
  <c r="K101" i="4"/>
  <c r="K122" i="4"/>
  <c r="K188" i="4"/>
  <c r="K180" i="4"/>
  <c r="K172" i="4"/>
  <c r="K164" i="4"/>
  <c r="K156" i="4"/>
  <c r="K190" i="4"/>
  <c r="K182" i="4"/>
  <c r="K158" i="4"/>
  <c r="K148" i="4"/>
  <c r="K144" i="4"/>
  <c r="K140" i="4"/>
  <c r="K136" i="4"/>
  <c r="K132" i="4"/>
  <c r="K128" i="4"/>
  <c r="K124" i="4"/>
  <c r="K118" i="4"/>
  <c r="K114" i="4"/>
  <c r="K110" i="4"/>
  <c r="K108" i="4"/>
  <c r="K104" i="4"/>
  <c r="K100" i="4"/>
  <c r="D16" i="4"/>
  <c r="D18" i="4"/>
  <c r="D20" i="4"/>
  <c r="D22" i="4"/>
  <c r="D24" i="4"/>
  <c r="D26" i="4"/>
  <c r="S4" i="4" s="1"/>
  <c r="D28" i="4"/>
  <c r="D30" i="4"/>
  <c r="D32" i="4"/>
  <c r="D34" i="4"/>
  <c r="D36" i="4"/>
  <c r="D38" i="4"/>
  <c r="D40" i="4"/>
  <c r="D42" i="4"/>
  <c r="D44" i="4"/>
  <c r="D46" i="4"/>
  <c r="D49" i="4"/>
  <c r="D53" i="4"/>
  <c r="D57" i="4"/>
  <c r="D61" i="4"/>
  <c r="D65" i="4"/>
  <c r="D69" i="4"/>
  <c r="D73" i="4"/>
  <c r="D77" i="4"/>
  <c r="D81" i="4"/>
  <c r="D85" i="4"/>
  <c r="D89" i="4"/>
  <c r="D93" i="4"/>
  <c r="D97" i="4"/>
  <c r="D5" i="4"/>
  <c r="D7" i="4"/>
  <c r="D9" i="4"/>
  <c r="D11" i="4"/>
  <c r="D13" i="4"/>
  <c r="D52" i="4"/>
  <c r="D64" i="4"/>
  <c r="D72" i="4"/>
  <c r="D80" i="4"/>
  <c r="D84" i="4"/>
  <c r="D88" i="4"/>
  <c r="D96" i="4"/>
  <c r="D48" i="4"/>
  <c r="D56" i="4"/>
  <c r="D60" i="4"/>
  <c r="D68" i="4"/>
  <c r="D76" i="4"/>
  <c r="D92" i="4"/>
  <c r="D15" i="4"/>
  <c r="D17" i="4"/>
  <c r="D19" i="4"/>
  <c r="D21" i="4"/>
  <c r="D23" i="4"/>
  <c r="D25" i="4"/>
  <c r="D27" i="4"/>
  <c r="D29" i="4"/>
  <c r="D31" i="4"/>
  <c r="D33" i="4"/>
  <c r="D35" i="4"/>
  <c r="D37" i="4"/>
  <c r="D39" i="4"/>
  <c r="D41" i="4"/>
  <c r="D43" i="4"/>
  <c r="D45" i="4"/>
  <c r="D47" i="4"/>
  <c r="D51" i="4"/>
  <c r="D55" i="4"/>
  <c r="D59" i="4"/>
  <c r="D63" i="4"/>
  <c r="D54" i="4"/>
  <c r="D62" i="4"/>
  <c r="D67" i="4"/>
  <c r="D71" i="4"/>
  <c r="D75" i="4"/>
  <c r="D79" i="4"/>
  <c r="D83" i="4"/>
  <c r="D87" i="4"/>
  <c r="D91" i="4"/>
  <c r="D95" i="4"/>
  <c r="D4" i="4"/>
  <c r="D8" i="4"/>
  <c r="D12" i="4"/>
  <c r="D14" i="4"/>
  <c r="S3" i="4" s="1"/>
  <c r="D50" i="4"/>
  <c r="D58" i="4"/>
  <c r="D66" i="4"/>
  <c r="D70" i="4"/>
  <c r="D74" i="4"/>
  <c r="D78" i="4"/>
  <c r="D82" i="4"/>
  <c r="D86" i="4"/>
  <c r="D90" i="4"/>
  <c r="D94" i="4"/>
  <c r="D98" i="4"/>
  <c r="D6" i="4"/>
  <c r="D10" i="4"/>
  <c r="K35" i="4"/>
  <c r="K43" i="4"/>
  <c r="K8" i="4"/>
  <c r="K15" i="4"/>
  <c r="K19" i="4"/>
  <c r="K10" i="4"/>
  <c r="K16" i="4"/>
  <c r="K30" i="4"/>
  <c r="K29" i="4"/>
  <c r="K45" i="4"/>
  <c r="K9" i="4"/>
  <c r="K4" i="4"/>
  <c r="K3" i="4"/>
  <c r="K11" i="4"/>
  <c r="K6" i="4"/>
  <c r="K21" i="4"/>
  <c r="K42" i="4"/>
  <c r="K26" i="4"/>
  <c r="K41" i="4"/>
  <c r="K25" i="4"/>
  <c r="K17" i="4"/>
  <c r="K22" i="4"/>
  <c r="K40" i="4"/>
  <c r="K13" i="4"/>
  <c r="K44" i="4"/>
  <c r="K39" i="4"/>
  <c r="K31" i="4"/>
  <c r="K7" i="4"/>
  <c r="K24" i="4"/>
  <c r="K38" i="4"/>
  <c r="K37" i="4"/>
  <c r="K5" i="4"/>
  <c r="K12" i="4"/>
  <c r="K27" i="4"/>
  <c r="K23" i="4"/>
  <c r="K46" i="4"/>
  <c r="K20" i="4"/>
  <c r="K32" i="4"/>
  <c r="K34" i="4"/>
  <c r="K18" i="4"/>
  <c r="K33" i="4"/>
  <c r="K36" i="4"/>
  <c r="K28" i="4"/>
  <c r="K14" i="4"/>
  <c r="J50" i="4"/>
  <c r="J54" i="4"/>
  <c r="J58" i="4"/>
  <c r="J62" i="4"/>
  <c r="J66" i="4"/>
  <c r="J70" i="4"/>
  <c r="J74" i="4"/>
  <c r="J78" i="4"/>
  <c r="J82" i="4"/>
  <c r="J86" i="4"/>
  <c r="J90" i="4"/>
  <c r="J94" i="4"/>
  <c r="J98" i="4"/>
  <c r="J3" i="4"/>
  <c r="J20" i="4"/>
  <c r="J22" i="4"/>
  <c r="J24" i="4"/>
  <c r="J26" i="4"/>
  <c r="J28" i="4"/>
  <c r="J30" i="4"/>
  <c r="J32" i="4"/>
  <c r="J36" i="4"/>
  <c r="J38" i="4"/>
  <c r="J40" i="4"/>
  <c r="J42" i="4"/>
  <c r="J44" i="4"/>
  <c r="J49" i="4"/>
  <c r="J57" i="4"/>
  <c r="J69" i="4"/>
  <c r="J77" i="4"/>
  <c r="J93" i="4"/>
  <c r="J97" i="4"/>
  <c r="J9" i="4"/>
  <c r="J11" i="4"/>
  <c r="J16" i="4"/>
  <c r="J18" i="4"/>
  <c r="J34" i="4"/>
  <c r="J46" i="4"/>
  <c r="J53" i="4"/>
  <c r="J61" i="4"/>
  <c r="J65" i="4"/>
  <c r="J73" i="4"/>
  <c r="J81" i="4"/>
  <c r="J85" i="4"/>
  <c r="J89" i="4"/>
  <c r="J5" i="4"/>
  <c r="J7" i="4"/>
  <c r="J48" i="4"/>
  <c r="J52" i="4"/>
  <c r="J56" i="4"/>
  <c r="J60" i="4"/>
  <c r="J64" i="4"/>
  <c r="J19" i="4"/>
  <c r="J27" i="4"/>
  <c r="J35" i="4"/>
  <c r="J43" i="4"/>
  <c r="J51" i="4"/>
  <c r="J59" i="4"/>
  <c r="J14" i="4"/>
  <c r="J68" i="4"/>
  <c r="J80" i="4"/>
  <c r="J92" i="4"/>
  <c r="J10" i="4"/>
  <c r="J21" i="4"/>
  <c r="J29" i="4"/>
  <c r="J37" i="4"/>
  <c r="J45" i="4"/>
  <c r="J67" i="4"/>
  <c r="J71" i="4"/>
  <c r="J75" i="4"/>
  <c r="J79" i="4"/>
  <c r="J83" i="4"/>
  <c r="J87" i="4"/>
  <c r="J91" i="4"/>
  <c r="J95" i="4"/>
  <c r="J4" i="4"/>
  <c r="J8" i="4"/>
  <c r="J12" i="4"/>
  <c r="J84" i="4"/>
  <c r="J15" i="4"/>
  <c r="J23" i="4"/>
  <c r="J31" i="4"/>
  <c r="J39" i="4"/>
  <c r="J47" i="4"/>
  <c r="J55" i="4"/>
  <c r="J63" i="4"/>
  <c r="J13" i="4"/>
  <c r="J17" i="4"/>
  <c r="J72" i="4"/>
  <c r="J88" i="4"/>
  <c r="J96" i="4"/>
  <c r="J6" i="4"/>
  <c r="J25" i="4"/>
  <c r="J33" i="4"/>
  <c r="J41" i="4"/>
  <c r="J76" i="4"/>
  <c r="E88" i="4"/>
  <c r="E44" i="4"/>
  <c r="E95" i="4"/>
  <c r="E79" i="4"/>
  <c r="E63" i="4"/>
  <c r="E47" i="4"/>
  <c r="E31" i="4"/>
  <c r="E15" i="4"/>
  <c r="E60" i="4"/>
  <c r="E16" i="4"/>
  <c r="E86" i="4"/>
  <c r="E74" i="4"/>
  <c r="E58" i="4"/>
  <c r="E42" i="4"/>
  <c r="E26" i="4"/>
  <c r="E84" i="4"/>
  <c r="E97" i="4"/>
  <c r="E81" i="4"/>
  <c r="E65" i="4"/>
  <c r="E49" i="4"/>
  <c r="E33" i="4"/>
  <c r="E17" i="4"/>
  <c r="E28" i="4"/>
  <c r="E62" i="4"/>
  <c r="E96" i="4"/>
  <c r="E69" i="4"/>
  <c r="E21" i="4"/>
  <c r="E76" i="4"/>
  <c r="E36" i="4"/>
  <c r="E91" i="4"/>
  <c r="E75" i="4"/>
  <c r="E59" i="4"/>
  <c r="E43" i="4"/>
  <c r="E27" i="4"/>
  <c r="E92" i="4"/>
  <c r="E48" i="4"/>
  <c r="E98" i="4"/>
  <c r="E82" i="4"/>
  <c r="E70" i="4"/>
  <c r="E54" i="4"/>
  <c r="E38" i="4"/>
  <c r="E22" i="4"/>
  <c r="E72" i="4"/>
  <c r="E93" i="4"/>
  <c r="E77" i="4"/>
  <c r="E61" i="4"/>
  <c r="E45" i="4"/>
  <c r="E29" i="4"/>
  <c r="E24" i="4"/>
  <c r="E83" i="4"/>
  <c r="E51" i="4"/>
  <c r="E19" i="4"/>
  <c r="E90" i="4"/>
  <c r="E46" i="4"/>
  <c r="E20" i="4"/>
  <c r="E53" i="4"/>
  <c r="E64" i="4"/>
  <c r="E32" i="4"/>
  <c r="E87" i="4"/>
  <c r="E71" i="4"/>
  <c r="E55" i="4"/>
  <c r="E39" i="4"/>
  <c r="E23" i="4"/>
  <c r="E80" i="4"/>
  <c r="E40" i="4"/>
  <c r="E94" i="4"/>
  <c r="E78" i="4"/>
  <c r="E66" i="4"/>
  <c r="E50" i="4"/>
  <c r="E34" i="4"/>
  <c r="E18" i="4"/>
  <c r="E56" i="4"/>
  <c r="E89" i="4"/>
  <c r="E73" i="4"/>
  <c r="E57" i="4"/>
  <c r="E41" i="4"/>
  <c r="E25" i="4"/>
  <c r="E52" i="4"/>
  <c r="E67" i="4"/>
  <c r="E35" i="4"/>
  <c r="E68" i="4"/>
  <c r="E30" i="4"/>
  <c r="E85" i="4"/>
  <c r="E37" i="4"/>
  <c r="E12" i="4"/>
  <c r="E7" i="4"/>
  <c r="E13" i="4"/>
  <c r="E4" i="4"/>
  <c r="E11" i="4"/>
  <c r="E8" i="4"/>
  <c r="E6" i="4"/>
  <c r="E9" i="4"/>
  <c r="E14" i="4"/>
  <c r="E5" i="4"/>
  <c r="E10" i="4"/>
  <c r="E3" i="4"/>
  <c r="D111" i="4"/>
  <c r="D155" i="4"/>
  <c r="D104" i="4"/>
  <c r="D131" i="4"/>
  <c r="D187" i="4"/>
  <c r="D101" i="4"/>
  <c r="D117" i="4"/>
  <c r="D133" i="4"/>
  <c r="D149" i="4"/>
  <c r="D127" i="4"/>
  <c r="D175" i="4"/>
  <c r="D124" i="4"/>
  <c r="D140" i="4"/>
  <c r="D156" i="4"/>
  <c r="D172" i="4"/>
  <c r="D188" i="4"/>
  <c r="D169" i="4"/>
  <c r="D185" i="4"/>
  <c r="D114" i="4"/>
  <c r="D130" i="4"/>
  <c r="D146" i="4"/>
  <c r="D162" i="4"/>
  <c r="D178" i="4"/>
  <c r="D194" i="4"/>
  <c r="D123" i="4"/>
  <c r="D167" i="4"/>
  <c r="D108" i="4"/>
  <c r="D143" i="4"/>
  <c r="D105" i="4"/>
  <c r="D121" i="4"/>
  <c r="D137" i="4"/>
  <c r="D153" i="4"/>
  <c r="D139" i="4"/>
  <c r="D183" i="4"/>
  <c r="D112" i="4"/>
  <c r="D128" i="4"/>
  <c r="D144" i="4"/>
  <c r="D160" i="4"/>
  <c r="D176" i="4"/>
  <c r="D192" i="4"/>
  <c r="D157" i="4"/>
  <c r="D173" i="4"/>
  <c r="D189" i="4"/>
  <c r="D135" i="4"/>
  <c r="D179" i="4"/>
  <c r="D107" i="4"/>
  <c r="D159" i="4"/>
  <c r="D109" i="4"/>
  <c r="D125" i="4"/>
  <c r="D141" i="4"/>
  <c r="D103" i="4"/>
  <c r="D151" i="4"/>
  <c r="D116" i="4"/>
  <c r="D132" i="4"/>
  <c r="D148" i="4"/>
  <c r="D164" i="4"/>
  <c r="D180" i="4"/>
  <c r="D161" i="4"/>
  <c r="D177" i="4"/>
  <c r="D193" i="4"/>
  <c r="D106" i="4"/>
  <c r="D122" i="4"/>
  <c r="D138" i="4"/>
  <c r="D154" i="4"/>
  <c r="D170" i="4"/>
  <c r="D186" i="4"/>
  <c r="D168" i="4"/>
  <c r="D126" i="4"/>
  <c r="D158" i="4"/>
  <c r="D190" i="4"/>
  <c r="D118" i="4"/>
  <c r="D182" i="4"/>
  <c r="D99" i="4"/>
  <c r="D113" i="4"/>
  <c r="D120" i="4"/>
  <c r="D184" i="4"/>
  <c r="D102" i="4"/>
  <c r="D134" i="4"/>
  <c r="D166" i="4"/>
  <c r="D150" i="4"/>
  <c r="D147" i="4"/>
  <c r="D119" i="4"/>
  <c r="D129" i="4"/>
  <c r="D115" i="4"/>
  <c r="D136" i="4"/>
  <c r="D165" i="4"/>
  <c r="D110" i="4"/>
  <c r="D142" i="4"/>
  <c r="D174" i="4"/>
  <c r="D191" i="4"/>
  <c r="D100" i="4"/>
  <c r="D171" i="4"/>
  <c r="D145" i="4"/>
  <c r="D163" i="4"/>
  <c r="D152" i="4"/>
  <c r="D181" i="4"/>
  <c r="J142" i="4"/>
  <c r="J190" i="4"/>
  <c r="J118" i="4"/>
  <c r="J174" i="4"/>
  <c r="J114" i="4"/>
  <c r="J158" i="4"/>
  <c r="J111" i="4"/>
  <c r="J127" i="4"/>
  <c r="J143" i="4"/>
  <c r="J159" i="4"/>
  <c r="J175" i="4"/>
  <c r="J191" i="4"/>
  <c r="J104" i="4"/>
  <c r="J120" i="4"/>
  <c r="J136" i="4"/>
  <c r="J152" i="4"/>
  <c r="J168" i="4"/>
  <c r="J184" i="4"/>
  <c r="J110" i="4"/>
  <c r="J154" i="4"/>
  <c r="J134" i="4"/>
  <c r="J186" i="4"/>
  <c r="J126" i="4"/>
  <c r="J170" i="4"/>
  <c r="J99" i="4"/>
  <c r="J115" i="4"/>
  <c r="J131" i="4"/>
  <c r="J147" i="4"/>
  <c r="J163" i="4"/>
  <c r="J179" i="4"/>
  <c r="J108" i="4"/>
  <c r="J124" i="4"/>
  <c r="J122" i="4"/>
  <c r="J166" i="4"/>
  <c r="J150" i="4"/>
  <c r="J138" i="4"/>
  <c r="J182" i="4"/>
  <c r="J103" i="4"/>
  <c r="J119" i="4"/>
  <c r="J135" i="4"/>
  <c r="J151" i="4"/>
  <c r="J167" i="4"/>
  <c r="J183" i="4"/>
  <c r="J112" i="4"/>
  <c r="J128" i="4"/>
  <c r="J144" i="4"/>
  <c r="J160" i="4"/>
  <c r="J176" i="4"/>
  <c r="J192" i="4"/>
  <c r="J194" i="4"/>
  <c r="J107" i="4"/>
  <c r="J171" i="4"/>
  <c r="J132" i="4"/>
  <c r="J164" i="4"/>
  <c r="J105" i="4"/>
  <c r="J121" i="4"/>
  <c r="J137" i="4"/>
  <c r="J153" i="4"/>
  <c r="J169" i="4"/>
  <c r="J185" i="4"/>
  <c r="J156" i="4"/>
  <c r="J101" i="4"/>
  <c r="J133" i="4"/>
  <c r="J181" i="4"/>
  <c r="J106" i="4"/>
  <c r="J123" i="4"/>
  <c r="J187" i="4"/>
  <c r="J140" i="4"/>
  <c r="J172" i="4"/>
  <c r="J109" i="4"/>
  <c r="J125" i="4"/>
  <c r="J141" i="4"/>
  <c r="J157" i="4"/>
  <c r="J173" i="4"/>
  <c r="J189" i="4"/>
  <c r="J188" i="4"/>
  <c r="J149" i="4"/>
  <c r="J130" i="4"/>
  <c r="J162" i="4"/>
  <c r="J102" i="4"/>
  <c r="J139" i="4"/>
  <c r="J100" i="4"/>
  <c r="J148" i="4"/>
  <c r="J180" i="4"/>
  <c r="J113" i="4"/>
  <c r="J129" i="4"/>
  <c r="J145" i="4"/>
  <c r="J161" i="4"/>
  <c r="J177" i="4"/>
  <c r="J193" i="4"/>
  <c r="J178" i="4"/>
  <c r="J146" i="4"/>
  <c r="J155" i="4"/>
  <c r="J116" i="4"/>
  <c r="J117" i="4"/>
  <c r="J165" i="4"/>
  <c r="Y18" i="4" l="1"/>
  <c r="Y13" i="4"/>
  <c r="Y8" i="4"/>
  <c r="S13" i="4"/>
  <c r="S18" i="4"/>
  <c r="Y7" i="4"/>
  <c r="Y3" i="4"/>
  <c r="S8" i="4"/>
  <c r="S5" i="4"/>
  <c r="S7" i="4"/>
  <c r="Y4" i="4"/>
  <c r="U14" i="4"/>
  <c r="X3" i="4"/>
  <c r="X7" i="4"/>
  <c r="X13" i="4"/>
  <c r="T4" i="4"/>
  <c r="T8" i="4"/>
  <c r="T14" i="4"/>
  <c r="T18" i="4"/>
  <c r="AC3" i="4"/>
  <c r="AC4" i="4"/>
  <c r="AC13" i="4"/>
  <c r="AC18" i="4"/>
  <c r="U13" i="4"/>
  <c r="X17" i="4"/>
  <c r="Y14" i="4"/>
  <c r="Z3" i="4"/>
  <c r="Z4" i="4"/>
  <c r="Z7" i="4"/>
  <c r="Z8" i="4"/>
  <c r="Z13" i="4"/>
  <c r="Z14" i="4"/>
  <c r="Z17" i="4"/>
  <c r="Z18" i="4"/>
  <c r="S17" i="4"/>
  <c r="AC17" i="4"/>
  <c r="AD3" i="4"/>
  <c r="AD4" i="4"/>
  <c r="AD7" i="4"/>
  <c r="AD8" i="4"/>
  <c r="AD13" i="4"/>
  <c r="AD14" i="4"/>
  <c r="AD17" i="4"/>
  <c r="AD18" i="4"/>
  <c r="AB4" i="4"/>
  <c r="AB8" i="4"/>
  <c r="AB14" i="4"/>
  <c r="AB18" i="4"/>
  <c r="U4" i="4"/>
  <c r="U7" i="4"/>
  <c r="U18" i="4"/>
  <c r="V3" i="4"/>
  <c r="V4" i="4"/>
  <c r="V7" i="4"/>
  <c r="V8" i="4"/>
  <c r="V13" i="4"/>
  <c r="V14" i="4"/>
  <c r="V17" i="4"/>
  <c r="V18" i="4"/>
  <c r="AA3" i="4"/>
  <c r="AA4" i="4"/>
  <c r="AA7" i="4"/>
  <c r="AA8" i="4"/>
  <c r="AA13" i="4"/>
  <c r="AA14" i="4"/>
  <c r="AA17" i="4"/>
  <c r="AA18" i="4"/>
  <c r="X4" i="4"/>
  <c r="X8" i="4"/>
  <c r="X14" i="4"/>
  <c r="X18" i="4"/>
  <c r="T3" i="4"/>
  <c r="T7" i="4"/>
  <c r="T13" i="4"/>
  <c r="T17" i="4"/>
  <c r="S14" i="4"/>
  <c r="AC7" i="4"/>
  <c r="AC14" i="4"/>
  <c r="U8" i="4"/>
  <c r="U3" i="4"/>
  <c r="U17" i="4"/>
  <c r="W3" i="4"/>
  <c r="W4" i="4"/>
  <c r="W7" i="4"/>
  <c r="W8" i="4"/>
  <c r="W13" i="4"/>
  <c r="W14" i="4"/>
  <c r="W17" i="4"/>
  <c r="W18" i="4"/>
  <c r="Y17" i="4"/>
  <c r="AC8" i="4"/>
  <c r="AB3" i="4"/>
  <c r="AB7" i="4"/>
  <c r="AB13" i="4"/>
  <c r="AB17" i="4"/>
  <c r="S9" i="4" l="1"/>
  <c r="S11" i="4" s="1"/>
  <c r="Y10" i="4"/>
  <c r="Y5" i="4"/>
  <c r="Y6" i="4"/>
  <c r="Y9" i="4"/>
  <c r="S15" i="4"/>
  <c r="S10" i="4"/>
  <c r="S6" i="4"/>
  <c r="Y15" i="4"/>
  <c r="Y16" i="4"/>
  <c r="AB15" i="4"/>
  <c r="AB16" i="4"/>
  <c r="AB5" i="4"/>
  <c r="AB6" i="4"/>
  <c r="Y19" i="4"/>
  <c r="Y20" i="4"/>
  <c r="W19" i="4"/>
  <c r="W20" i="4"/>
  <c r="W15" i="4"/>
  <c r="W16" i="4"/>
  <c r="W9" i="4"/>
  <c r="W10" i="4"/>
  <c r="W5" i="4"/>
  <c r="W6" i="4"/>
  <c r="T19" i="4"/>
  <c r="T20" i="4"/>
  <c r="Z20" i="4"/>
  <c r="Z19" i="4"/>
  <c r="Z16" i="4"/>
  <c r="Z15" i="4"/>
  <c r="Z10" i="4"/>
  <c r="Z9" i="4"/>
  <c r="Z6" i="4"/>
  <c r="Z5" i="4"/>
  <c r="X20" i="4"/>
  <c r="X19" i="4"/>
  <c r="S16" i="4"/>
  <c r="T16" i="4"/>
  <c r="T15" i="4"/>
  <c r="T6" i="4"/>
  <c r="T5" i="4"/>
  <c r="AA19" i="4"/>
  <c r="AA20" i="4"/>
  <c r="AA15" i="4"/>
  <c r="AA16" i="4"/>
  <c r="AA9" i="4"/>
  <c r="AA10" i="4"/>
  <c r="AA6" i="4"/>
  <c r="AA5" i="4"/>
  <c r="U10" i="4"/>
  <c r="U9" i="4"/>
  <c r="AD20" i="4"/>
  <c r="AD19" i="4"/>
  <c r="AD16" i="4"/>
  <c r="AD15" i="4"/>
  <c r="AD10" i="4"/>
  <c r="AD9" i="4"/>
  <c r="AD6" i="4"/>
  <c r="AD5" i="4"/>
  <c r="AC20" i="4"/>
  <c r="AC19" i="4"/>
  <c r="U16" i="4"/>
  <c r="U15" i="4"/>
  <c r="X10" i="4"/>
  <c r="X9" i="4"/>
  <c r="AB9" i="4"/>
  <c r="AB10" i="4"/>
  <c r="U20" i="4"/>
  <c r="U19" i="4"/>
  <c r="AC9" i="4"/>
  <c r="AC10" i="4"/>
  <c r="S20" i="4"/>
  <c r="S19" i="4"/>
  <c r="AB19" i="4"/>
  <c r="AB20" i="4"/>
  <c r="U6" i="4"/>
  <c r="U5" i="4"/>
  <c r="T9" i="4"/>
  <c r="T10" i="4"/>
  <c r="V20" i="4"/>
  <c r="V19" i="4"/>
  <c r="V16" i="4"/>
  <c r="V15" i="4"/>
  <c r="V10" i="4"/>
  <c r="V9" i="4"/>
  <c r="V5" i="4"/>
  <c r="V6" i="4"/>
  <c r="AC16" i="4"/>
  <c r="AC15" i="4"/>
  <c r="AC6" i="4"/>
  <c r="AC5" i="4"/>
  <c r="X15" i="4"/>
  <c r="X16" i="4"/>
  <c r="X5" i="4"/>
  <c r="X6" i="4"/>
  <c r="U11" i="4" l="1"/>
  <c r="AA11" i="4"/>
  <c r="T11" i="4"/>
  <c r="AB11" i="4"/>
  <c r="AC21" i="4"/>
  <c r="X21" i="4"/>
  <c r="AA21" i="4"/>
  <c r="V21" i="4"/>
  <c r="U21" i="4"/>
  <c r="AD11" i="4"/>
  <c r="AD21" i="4"/>
  <c r="T21" i="4"/>
  <c r="W11" i="4"/>
  <c r="W21" i="4"/>
  <c r="AB21" i="4"/>
  <c r="Y11" i="4"/>
  <c r="Y21" i="4"/>
  <c r="AC11" i="4"/>
  <c r="X11" i="4"/>
  <c r="V11" i="4"/>
  <c r="Z11" i="4"/>
  <c r="Z21" i="4"/>
  <c r="S21" i="4"/>
  <c r="D177" i="5"/>
  <c r="D175" i="5"/>
  <c r="D173" i="5"/>
  <c r="D171" i="5"/>
  <c r="D169" i="5"/>
  <c r="D167" i="5"/>
  <c r="D165" i="5"/>
  <c r="D163" i="5"/>
  <c r="D161" i="5"/>
  <c r="D159" i="5"/>
  <c r="D157" i="5"/>
  <c r="D155" i="5"/>
  <c r="D153" i="5"/>
  <c r="D151" i="5"/>
  <c r="D149" i="5"/>
  <c r="D147" i="5"/>
  <c r="D145" i="5"/>
  <c r="D143" i="5"/>
  <c r="D141" i="5"/>
  <c r="D139" i="5"/>
  <c r="D137" i="5"/>
  <c r="D135" i="5"/>
  <c r="D133" i="5"/>
  <c r="D131" i="5"/>
  <c r="D129" i="5"/>
  <c r="D127" i="5"/>
  <c r="D125" i="5"/>
  <c r="D123" i="5"/>
  <c r="D121" i="5"/>
  <c r="D119" i="5"/>
  <c r="D117" i="5"/>
  <c r="D178" i="5"/>
  <c r="D176" i="5"/>
  <c r="D174" i="5"/>
  <c r="D172" i="5"/>
  <c r="D170" i="5"/>
  <c r="D168" i="5"/>
  <c r="D166" i="5"/>
  <c r="D164" i="5"/>
  <c r="D162" i="5"/>
  <c r="D160" i="5"/>
  <c r="D158" i="5"/>
  <c r="D156" i="5"/>
  <c r="D154" i="5"/>
  <c r="D152" i="5"/>
  <c r="D150" i="5"/>
  <c r="D148" i="5"/>
  <c r="D146" i="5"/>
  <c r="D144" i="5"/>
  <c r="D142" i="5"/>
  <c r="D140" i="5"/>
  <c r="D138" i="5"/>
  <c r="D136" i="5"/>
  <c r="D134" i="5"/>
  <c r="D132" i="5"/>
  <c r="D130" i="5"/>
  <c r="D128" i="5"/>
  <c r="D126" i="5"/>
  <c r="D124" i="5"/>
  <c r="D122" i="5"/>
  <c r="D120" i="5"/>
  <c r="D118" i="5"/>
  <c r="D116" i="5"/>
  <c r="D115" i="5"/>
  <c r="D113" i="5"/>
  <c r="D111" i="5"/>
  <c r="D109" i="5"/>
  <c r="D107" i="5"/>
  <c r="D105" i="5"/>
  <c r="D103" i="5"/>
  <c r="D101" i="5"/>
  <c r="D99" i="5"/>
  <c r="D97" i="5"/>
  <c r="D95" i="5"/>
  <c r="D93" i="5"/>
  <c r="D91" i="5"/>
  <c r="D114" i="5"/>
  <c r="D112" i="5"/>
  <c r="D110" i="5"/>
  <c r="D108" i="5"/>
  <c r="D106" i="5"/>
  <c r="D100" i="5"/>
  <c r="D92" i="5"/>
  <c r="D98" i="5"/>
  <c r="D86" i="5"/>
  <c r="D78" i="5"/>
  <c r="D104" i="5"/>
  <c r="D96" i="5"/>
  <c r="D102" i="5"/>
  <c r="D94" i="5"/>
  <c r="D70" i="5"/>
  <c r="D13" i="5"/>
  <c r="D9" i="5"/>
  <c r="D12" i="5"/>
  <c r="D62" i="5"/>
  <c r="D42" i="5"/>
  <c r="D31" i="5"/>
  <c r="D20" i="5"/>
  <c r="D66" i="5"/>
  <c r="D48" i="5"/>
  <c r="D60" i="5"/>
  <c r="D37" i="5"/>
  <c r="D32" i="5"/>
  <c r="D19" i="5"/>
  <c r="D77" i="5"/>
  <c r="D89" i="5"/>
  <c r="D85" i="5"/>
  <c r="D81" i="5"/>
  <c r="D63" i="5"/>
  <c r="D69" i="5"/>
  <c r="D11" i="5"/>
  <c r="D7" i="5"/>
  <c r="D8" i="5"/>
  <c r="D80" i="5"/>
  <c r="D40" i="5"/>
  <c r="D29" i="5"/>
  <c r="D18" i="5"/>
  <c r="D76" i="5"/>
  <c r="D10" i="5"/>
  <c r="D84" i="5"/>
  <c r="D30" i="5"/>
  <c r="D17" i="5"/>
  <c r="D51" i="5"/>
  <c r="D57" i="5"/>
  <c r="D49" i="5"/>
  <c r="D61" i="5"/>
  <c r="D54" i="5"/>
  <c r="D50" i="5"/>
  <c r="D88" i="5"/>
  <c r="D58" i="5"/>
  <c r="D38" i="5"/>
  <c r="D35" i="5"/>
  <c r="D27" i="5"/>
  <c r="D24" i="5"/>
  <c r="D16" i="5"/>
  <c r="D72" i="5"/>
  <c r="D6" i="5"/>
  <c r="D56" i="5"/>
  <c r="D5" i="5"/>
  <c r="D68" i="5"/>
  <c r="D41" i="5"/>
  <c r="D28" i="5"/>
  <c r="D23" i="5"/>
  <c r="D15" i="5"/>
  <c r="D67" i="5"/>
  <c r="D59" i="5"/>
  <c r="D45" i="5"/>
  <c r="D73" i="5"/>
  <c r="D43" i="5"/>
  <c r="D90" i="5"/>
  <c r="D44" i="5"/>
  <c r="D36" i="5"/>
  <c r="D33" i="5"/>
  <c r="D25" i="5"/>
  <c r="D22" i="5"/>
  <c r="D14" i="5"/>
  <c r="D82" i="5"/>
  <c r="D74" i="5"/>
  <c r="D52" i="5"/>
  <c r="D64" i="5"/>
  <c r="D46" i="5"/>
  <c r="D39" i="5"/>
  <c r="D34" i="5"/>
  <c r="D26" i="5"/>
  <c r="D21" i="5"/>
  <c r="D55" i="5"/>
  <c r="D47" i="5"/>
  <c r="D79" i="5"/>
  <c r="D75" i="5"/>
  <c r="D71" i="5"/>
  <c r="D53" i="5"/>
  <c r="D87" i="5"/>
  <c r="D83" i="5"/>
  <c r="D65" i="5"/>
  <c r="D4" i="5"/>
  <c r="L3" i="5"/>
  <c r="L3" i="14" l="1"/>
  <c r="D87" i="14"/>
  <c r="D14" i="14"/>
  <c r="D72" i="14"/>
  <c r="D57" i="14"/>
  <c r="D48" i="14"/>
  <c r="D42" i="14"/>
  <c r="D13" i="14"/>
  <c r="D115" i="14"/>
  <c r="D138" i="14"/>
  <c r="D162" i="14"/>
  <c r="D135" i="14"/>
  <c r="D167" i="14"/>
  <c r="D65" i="14"/>
  <c r="D71" i="14"/>
  <c r="D55" i="14"/>
  <c r="D39" i="14"/>
  <c r="D74" i="14"/>
  <c r="D25" i="14"/>
  <c r="D90" i="14"/>
  <c r="D59" i="14"/>
  <c r="D28" i="14"/>
  <c r="D56" i="14"/>
  <c r="D24" i="14"/>
  <c r="D58" i="14"/>
  <c r="D61" i="14"/>
  <c r="D17" i="14"/>
  <c r="D76" i="14"/>
  <c r="D80" i="14"/>
  <c r="D69" i="14"/>
  <c r="D89" i="14"/>
  <c r="D37" i="14"/>
  <c r="D20" i="14"/>
  <c r="D12" i="14"/>
  <c r="D94" i="14"/>
  <c r="D78" i="14"/>
  <c r="D100" i="14"/>
  <c r="D112" i="14"/>
  <c r="D95" i="14"/>
  <c r="D103" i="14"/>
  <c r="D111" i="14"/>
  <c r="D118" i="14"/>
  <c r="D126" i="14"/>
  <c r="D134" i="14"/>
  <c r="D142" i="14"/>
  <c r="D150" i="14"/>
  <c r="D158" i="14"/>
  <c r="D166" i="14"/>
  <c r="D174" i="14"/>
  <c r="D123" i="14"/>
  <c r="D131" i="14"/>
  <c r="D139" i="14"/>
  <c r="D147" i="14"/>
  <c r="D155" i="14"/>
  <c r="D163" i="14"/>
  <c r="D171" i="14"/>
  <c r="D79" i="14"/>
  <c r="D36" i="14"/>
  <c r="D15" i="14"/>
  <c r="D50" i="14"/>
  <c r="D29" i="14"/>
  <c r="D7" i="14"/>
  <c r="D108" i="14"/>
  <c r="D91" i="14"/>
  <c r="D146" i="14"/>
  <c r="D154" i="14"/>
  <c r="D143" i="14"/>
  <c r="D175" i="14"/>
  <c r="D83" i="14"/>
  <c r="D75" i="14"/>
  <c r="D21" i="14"/>
  <c r="D46" i="14"/>
  <c r="D82" i="14"/>
  <c r="D33" i="14"/>
  <c r="D43" i="14"/>
  <c r="D67" i="14"/>
  <c r="D41" i="14"/>
  <c r="D6" i="14"/>
  <c r="D27" i="14"/>
  <c r="D88" i="14"/>
  <c r="D49" i="14"/>
  <c r="D30" i="14"/>
  <c r="D18" i="14"/>
  <c r="D8" i="14"/>
  <c r="D63" i="14"/>
  <c r="D77" i="14"/>
  <c r="D60" i="14"/>
  <c r="D31" i="14"/>
  <c r="D9" i="14"/>
  <c r="D102" i="14"/>
  <c r="D86" i="14"/>
  <c r="D106" i="14"/>
  <c r="D114" i="14"/>
  <c r="D97" i="14"/>
  <c r="D105" i="14"/>
  <c r="D113" i="14"/>
  <c r="D120" i="14"/>
  <c r="D128" i="14"/>
  <c r="D136" i="14"/>
  <c r="D144" i="14"/>
  <c r="D152" i="14"/>
  <c r="D160" i="14"/>
  <c r="D168" i="14"/>
  <c r="D176" i="14"/>
  <c r="D117" i="14"/>
  <c r="D125" i="14"/>
  <c r="D133" i="14"/>
  <c r="D141" i="14"/>
  <c r="D149" i="14"/>
  <c r="D157" i="14"/>
  <c r="D165" i="14"/>
  <c r="D173" i="14"/>
  <c r="D64" i="14"/>
  <c r="D68" i="14"/>
  <c r="D84" i="14"/>
  <c r="D19" i="14"/>
  <c r="D96" i="14"/>
  <c r="D107" i="14"/>
  <c r="D130" i="14"/>
  <c r="D178" i="14"/>
  <c r="D119" i="14"/>
  <c r="D159" i="14"/>
  <c r="D26" i="14"/>
  <c r="D73" i="14"/>
  <c r="D35" i="14"/>
  <c r="D81" i="14"/>
  <c r="D98" i="14"/>
  <c r="D99" i="14"/>
  <c r="D122" i="14"/>
  <c r="D170" i="14"/>
  <c r="D127" i="14"/>
  <c r="D151" i="14"/>
  <c r="D4" i="14"/>
  <c r="D53" i="14"/>
  <c r="D47" i="14"/>
  <c r="D34" i="14"/>
  <c r="D52" i="14"/>
  <c r="D22" i="14"/>
  <c r="D44" i="14"/>
  <c r="D45" i="14"/>
  <c r="D23" i="14"/>
  <c r="D5" i="14"/>
  <c r="D16" i="14"/>
  <c r="D38" i="14"/>
  <c r="D54" i="14"/>
  <c r="D51" i="14"/>
  <c r="D10" i="14"/>
  <c r="D40" i="14"/>
  <c r="D11" i="14"/>
  <c r="D85" i="14"/>
  <c r="D32" i="14"/>
  <c r="D66" i="14"/>
  <c r="D62" i="14"/>
  <c r="D70" i="14"/>
  <c r="D104" i="14"/>
  <c r="D92" i="14"/>
  <c r="D110" i="14"/>
  <c r="D93" i="14"/>
  <c r="D101" i="14"/>
  <c r="D109" i="14"/>
  <c r="D116" i="14"/>
  <c r="D124" i="14"/>
  <c r="D132" i="14"/>
  <c r="D140" i="14"/>
  <c r="D148" i="14"/>
  <c r="D156" i="14"/>
  <c r="D164" i="14"/>
  <c r="D172" i="14"/>
  <c r="D121" i="14"/>
  <c r="D129" i="14"/>
  <c r="D137" i="14"/>
  <c r="D145" i="14"/>
  <c r="D153" i="14"/>
  <c r="D161" i="14"/>
  <c r="D169" i="14"/>
  <c r="D177" i="14"/>
  <c r="E100" i="5"/>
  <c r="E104" i="5"/>
  <c r="E108" i="5"/>
  <c r="E112" i="5"/>
  <c r="E116" i="5"/>
  <c r="E120" i="5"/>
  <c r="E124" i="5"/>
  <c r="E128" i="5"/>
  <c r="E132" i="5"/>
  <c r="E136" i="5"/>
  <c r="E140" i="5"/>
  <c r="E144" i="5"/>
  <c r="E148" i="5"/>
  <c r="E152" i="5"/>
  <c r="E156" i="5"/>
  <c r="E160" i="5"/>
  <c r="E164" i="5"/>
  <c r="E168" i="5"/>
  <c r="E172" i="5"/>
  <c r="E176" i="5"/>
  <c r="E103" i="5"/>
  <c r="E115" i="5"/>
  <c r="E119" i="5"/>
  <c r="E127" i="5"/>
  <c r="E135" i="5"/>
  <c r="E143" i="5"/>
  <c r="E147" i="5"/>
  <c r="E159" i="5"/>
  <c r="E167" i="5"/>
  <c r="E175" i="5"/>
  <c r="E101" i="5"/>
  <c r="E105" i="5"/>
  <c r="E109" i="5"/>
  <c r="E113" i="5"/>
  <c r="E117" i="5"/>
  <c r="E121" i="5"/>
  <c r="E125" i="5"/>
  <c r="E129" i="5"/>
  <c r="E133" i="5"/>
  <c r="E137" i="5"/>
  <c r="E141" i="5"/>
  <c r="E145" i="5"/>
  <c r="E149" i="5"/>
  <c r="E153" i="5"/>
  <c r="E157" i="5"/>
  <c r="E161" i="5"/>
  <c r="E165" i="5"/>
  <c r="E169" i="5"/>
  <c r="E173" i="5"/>
  <c r="E177" i="5"/>
  <c r="E107" i="5"/>
  <c r="E102" i="5"/>
  <c r="E106" i="5"/>
  <c r="E110" i="5"/>
  <c r="E114" i="5"/>
  <c r="E118" i="5"/>
  <c r="E122" i="5"/>
  <c r="E126" i="5"/>
  <c r="E130" i="5"/>
  <c r="E134" i="5"/>
  <c r="E138" i="5"/>
  <c r="E142" i="5"/>
  <c r="E146" i="5"/>
  <c r="E150" i="5"/>
  <c r="E154" i="5"/>
  <c r="E158" i="5"/>
  <c r="E162" i="5"/>
  <c r="E166" i="5"/>
  <c r="E170" i="5"/>
  <c r="E174" i="5"/>
  <c r="E178" i="5"/>
  <c r="E99" i="5"/>
  <c r="E111" i="5"/>
  <c r="E123" i="5"/>
  <c r="E131" i="5"/>
  <c r="E139" i="5"/>
  <c r="E151" i="5"/>
  <c r="E155" i="5"/>
  <c r="E163" i="5"/>
  <c r="E171" i="5"/>
  <c r="N177" i="5"/>
  <c r="N175" i="5"/>
  <c r="N173" i="5"/>
  <c r="N171" i="5"/>
  <c r="N169" i="5"/>
  <c r="N167" i="5"/>
  <c r="N165" i="5"/>
  <c r="N163" i="5"/>
  <c r="N161" i="5"/>
  <c r="N159" i="5"/>
  <c r="N157" i="5"/>
  <c r="N155" i="5"/>
  <c r="N153" i="5"/>
  <c r="N151" i="5"/>
  <c r="N149" i="5"/>
  <c r="N147" i="5"/>
  <c r="N145" i="5"/>
  <c r="N143" i="5"/>
  <c r="N141" i="5"/>
  <c r="N139" i="5"/>
  <c r="N137" i="5"/>
  <c r="N135" i="5"/>
  <c r="N133" i="5"/>
  <c r="N131" i="5"/>
  <c r="N129" i="5"/>
  <c r="N127" i="5"/>
  <c r="N125" i="5"/>
  <c r="N123" i="5"/>
  <c r="N121" i="5"/>
  <c r="N119" i="5"/>
  <c r="N117" i="5"/>
  <c r="N115" i="5"/>
  <c r="N178" i="5"/>
  <c r="N176" i="5"/>
  <c r="N174" i="5"/>
  <c r="N172" i="5"/>
  <c r="N170" i="5"/>
  <c r="N168" i="5"/>
  <c r="N166" i="5"/>
  <c r="N164" i="5"/>
  <c r="N162" i="5"/>
  <c r="N160" i="5"/>
  <c r="N158" i="5"/>
  <c r="N156" i="5"/>
  <c r="N154" i="5"/>
  <c r="N152" i="5"/>
  <c r="N150" i="5"/>
  <c r="N148" i="5"/>
  <c r="N146" i="5"/>
  <c r="N144" i="5"/>
  <c r="N142" i="5"/>
  <c r="N140" i="5"/>
  <c r="N138" i="5"/>
  <c r="N136" i="5"/>
  <c r="N134" i="5"/>
  <c r="N132" i="5"/>
  <c r="N130" i="5"/>
  <c r="N128" i="5"/>
  <c r="N126" i="5"/>
  <c r="N124" i="5"/>
  <c r="N122" i="5"/>
  <c r="N120" i="5"/>
  <c r="N118" i="5"/>
  <c r="N116" i="5"/>
  <c r="N113" i="5"/>
  <c r="N111" i="5"/>
  <c r="N109" i="5"/>
  <c r="N107" i="5"/>
  <c r="N105" i="5"/>
  <c r="N103" i="5"/>
  <c r="N101" i="5"/>
  <c r="N99" i="5"/>
  <c r="N97" i="5"/>
  <c r="N95" i="5"/>
  <c r="N93" i="5"/>
  <c r="N91" i="5"/>
  <c r="N114" i="5"/>
  <c r="N112" i="5"/>
  <c r="N110" i="5"/>
  <c r="N108" i="5"/>
  <c r="N106" i="5"/>
  <c r="N104" i="5"/>
  <c r="N96" i="5"/>
  <c r="N102" i="5"/>
  <c r="N94" i="5"/>
  <c r="N82" i="5"/>
  <c r="N100" i="5"/>
  <c r="N92" i="5"/>
  <c r="N98" i="5"/>
  <c r="N90" i="5"/>
  <c r="N44" i="5"/>
  <c r="N84" i="5"/>
  <c r="N8" i="5"/>
  <c r="N70" i="5"/>
  <c r="N38" i="5"/>
  <c r="N35" i="5"/>
  <c r="N27" i="5"/>
  <c r="N24" i="5"/>
  <c r="N16" i="5"/>
  <c r="N72" i="5"/>
  <c r="N62" i="5"/>
  <c r="N10" i="5"/>
  <c r="N54" i="5"/>
  <c r="N41" i="5"/>
  <c r="N28" i="5"/>
  <c r="N23" i="5"/>
  <c r="N15" i="5"/>
  <c r="N57" i="5"/>
  <c r="N53" i="5"/>
  <c r="N49" i="5"/>
  <c r="N89" i="5"/>
  <c r="N43" i="5"/>
  <c r="N59" i="5"/>
  <c r="N77" i="5"/>
  <c r="N55" i="5"/>
  <c r="N51" i="5"/>
  <c r="N47" i="5"/>
  <c r="N13" i="5"/>
  <c r="N76" i="5"/>
  <c r="N66" i="5"/>
  <c r="N56" i="5"/>
  <c r="N52" i="5"/>
  <c r="N48" i="5"/>
  <c r="N36" i="5"/>
  <c r="N33" i="5"/>
  <c r="N25" i="5"/>
  <c r="N22" i="5"/>
  <c r="N14" i="5"/>
  <c r="N11" i="5"/>
  <c r="N5" i="5"/>
  <c r="N6" i="5"/>
  <c r="N60" i="5"/>
  <c r="N39" i="5"/>
  <c r="N34" i="5"/>
  <c r="N26" i="5"/>
  <c r="N21" i="5"/>
  <c r="N81" i="5"/>
  <c r="N71" i="5"/>
  <c r="N67" i="5"/>
  <c r="N9" i="5"/>
  <c r="N88" i="5"/>
  <c r="N78" i="5"/>
  <c r="N42" i="5"/>
  <c r="N31" i="5"/>
  <c r="N20" i="5"/>
  <c r="N86" i="5"/>
  <c r="N64" i="5"/>
  <c r="N37" i="5"/>
  <c r="N32" i="5"/>
  <c r="N19" i="5"/>
  <c r="N75" i="5"/>
  <c r="N83" i="5"/>
  <c r="N85" i="5"/>
  <c r="N69" i="5"/>
  <c r="N7" i="5"/>
  <c r="N80" i="5"/>
  <c r="N58" i="5"/>
  <c r="N12" i="5"/>
  <c r="N74" i="5"/>
  <c r="N40" i="5"/>
  <c r="N29" i="5"/>
  <c r="N18" i="5"/>
  <c r="N68" i="5"/>
  <c r="N46" i="5"/>
  <c r="N50" i="5"/>
  <c r="N30" i="5"/>
  <c r="N17" i="5"/>
  <c r="N79" i="5"/>
  <c r="N63" i="5"/>
  <c r="N87" i="5"/>
  <c r="N65" i="5"/>
  <c r="N61" i="5"/>
  <c r="N45" i="5"/>
  <c r="N73" i="5"/>
  <c r="G178" i="5"/>
  <c r="G176" i="5"/>
  <c r="G174" i="5"/>
  <c r="G172" i="5"/>
  <c r="G170" i="5"/>
  <c r="G168" i="5"/>
  <c r="G166" i="5"/>
  <c r="G164" i="5"/>
  <c r="G162" i="5"/>
  <c r="G160" i="5"/>
  <c r="G158" i="5"/>
  <c r="G156" i="5"/>
  <c r="G154" i="5"/>
  <c r="G152" i="5"/>
  <c r="G150" i="5"/>
  <c r="G148" i="5"/>
  <c r="G146" i="5"/>
  <c r="G144" i="5"/>
  <c r="G142" i="5"/>
  <c r="G140" i="5"/>
  <c r="G138" i="5"/>
  <c r="G136" i="5"/>
  <c r="G134" i="5"/>
  <c r="G132" i="5"/>
  <c r="G130" i="5"/>
  <c r="G128" i="5"/>
  <c r="G126" i="5"/>
  <c r="G124" i="5"/>
  <c r="G122" i="5"/>
  <c r="G120" i="5"/>
  <c r="G118" i="5"/>
  <c r="G116" i="5"/>
  <c r="G177" i="5"/>
  <c r="G175" i="5"/>
  <c r="G173" i="5"/>
  <c r="G171" i="5"/>
  <c r="G169" i="5"/>
  <c r="G167" i="5"/>
  <c r="G165" i="5"/>
  <c r="G163" i="5"/>
  <c r="G161" i="5"/>
  <c r="G159" i="5"/>
  <c r="G157" i="5"/>
  <c r="G155" i="5"/>
  <c r="G153" i="5"/>
  <c r="G151" i="5"/>
  <c r="G149" i="5"/>
  <c r="G147" i="5"/>
  <c r="G145" i="5"/>
  <c r="G143" i="5"/>
  <c r="G141" i="5"/>
  <c r="G139" i="5"/>
  <c r="G137" i="5"/>
  <c r="G135" i="5"/>
  <c r="G133" i="5"/>
  <c r="G131" i="5"/>
  <c r="G129" i="5"/>
  <c r="G127" i="5"/>
  <c r="G125" i="5"/>
  <c r="G123" i="5"/>
  <c r="G121" i="5"/>
  <c r="G119" i="5"/>
  <c r="G117" i="5"/>
  <c r="G115" i="5"/>
  <c r="G114" i="5"/>
  <c r="G112" i="5"/>
  <c r="G110" i="5"/>
  <c r="G108" i="5"/>
  <c r="G106" i="5"/>
  <c r="G104" i="5"/>
  <c r="G102" i="5"/>
  <c r="G100" i="5"/>
  <c r="G98" i="5"/>
  <c r="G96" i="5"/>
  <c r="G94" i="5"/>
  <c r="G92" i="5"/>
  <c r="G113" i="5"/>
  <c r="G111" i="5"/>
  <c r="G109" i="5"/>
  <c r="G107" i="5"/>
  <c r="G105" i="5"/>
  <c r="G103" i="5"/>
  <c r="G95" i="5"/>
  <c r="G14" i="5"/>
  <c r="G101" i="5"/>
  <c r="G93" i="5"/>
  <c r="G99" i="5"/>
  <c r="G91" i="5"/>
  <c r="G97" i="5"/>
  <c r="G81" i="5"/>
  <c r="G73" i="5"/>
  <c r="G57" i="5"/>
  <c r="G53" i="5"/>
  <c r="G49" i="5"/>
  <c r="G37" i="5"/>
  <c r="G34" i="5"/>
  <c r="G26" i="5"/>
  <c r="G23" i="5"/>
  <c r="G15" i="5"/>
  <c r="G85" i="5"/>
  <c r="G75" i="5"/>
  <c r="G61" i="5"/>
  <c r="G8" i="5"/>
  <c r="G40" i="5"/>
  <c r="G35" i="5"/>
  <c r="G27" i="5"/>
  <c r="G22" i="5"/>
  <c r="G90" i="5"/>
  <c r="G64" i="5"/>
  <c r="G72" i="5"/>
  <c r="G60" i="5"/>
  <c r="G80" i="5"/>
  <c r="G82" i="5"/>
  <c r="G11" i="5"/>
  <c r="G5" i="5"/>
  <c r="G43" i="5"/>
  <c r="G32" i="5"/>
  <c r="G21" i="5"/>
  <c r="G59" i="5"/>
  <c r="G45" i="5"/>
  <c r="G13" i="5"/>
  <c r="G71" i="5"/>
  <c r="G87" i="5"/>
  <c r="G65" i="5"/>
  <c r="G6" i="5"/>
  <c r="G69" i="5"/>
  <c r="G47" i="5"/>
  <c r="G38" i="5"/>
  <c r="G33" i="5"/>
  <c r="G25" i="5"/>
  <c r="G20" i="5"/>
  <c r="G76" i="5"/>
  <c r="G84" i="5"/>
  <c r="G70" i="5"/>
  <c r="G12" i="5"/>
  <c r="G63" i="5"/>
  <c r="G7" i="5"/>
  <c r="G41" i="5"/>
  <c r="G30" i="5"/>
  <c r="G19" i="5"/>
  <c r="G10" i="5"/>
  <c r="G9" i="5"/>
  <c r="G51" i="5"/>
  <c r="G36" i="5"/>
  <c r="G31" i="5"/>
  <c r="G18" i="5"/>
  <c r="G86" i="5"/>
  <c r="G46" i="5"/>
  <c r="G88" i="5"/>
  <c r="G66" i="5"/>
  <c r="G62" i="5"/>
  <c r="G58" i="5"/>
  <c r="G74" i="5"/>
  <c r="G77" i="5"/>
  <c r="G39" i="5"/>
  <c r="G28" i="5"/>
  <c r="G17" i="5"/>
  <c r="G89" i="5"/>
  <c r="G67" i="5"/>
  <c r="G79" i="5"/>
  <c r="G83" i="5"/>
  <c r="G55" i="5"/>
  <c r="G42" i="5"/>
  <c r="G29" i="5"/>
  <c r="G24" i="5"/>
  <c r="G16" i="5"/>
  <c r="G68" i="5"/>
  <c r="G54" i="5"/>
  <c r="G50" i="5"/>
  <c r="G44" i="5"/>
  <c r="G78" i="5"/>
  <c r="G56" i="5"/>
  <c r="G52" i="5"/>
  <c r="G48" i="5"/>
  <c r="M178" i="5"/>
  <c r="M176" i="5"/>
  <c r="M174" i="5"/>
  <c r="M172" i="5"/>
  <c r="M170" i="5"/>
  <c r="M168" i="5"/>
  <c r="M166" i="5"/>
  <c r="M164" i="5"/>
  <c r="M162" i="5"/>
  <c r="M160" i="5"/>
  <c r="M158" i="5"/>
  <c r="M156" i="5"/>
  <c r="M154" i="5"/>
  <c r="M152" i="5"/>
  <c r="M150" i="5"/>
  <c r="M148" i="5"/>
  <c r="M146" i="5"/>
  <c r="M144" i="5"/>
  <c r="M142" i="5"/>
  <c r="M140" i="5"/>
  <c r="M138" i="5"/>
  <c r="M136" i="5"/>
  <c r="M134" i="5"/>
  <c r="M132" i="5"/>
  <c r="M130" i="5"/>
  <c r="M128" i="5"/>
  <c r="M126" i="5"/>
  <c r="M124" i="5"/>
  <c r="M122" i="5"/>
  <c r="M120" i="5"/>
  <c r="M118" i="5"/>
  <c r="M116" i="5"/>
  <c r="M177" i="5"/>
  <c r="M175" i="5"/>
  <c r="M173" i="5"/>
  <c r="M171" i="5"/>
  <c r="M169" i="5"/>
  <c r="M167" i="5"/>
  <c r="M165" i="5"/>
  <c r="M163" i="5"/>
  <c r="M161" i="5"/>
  <c r="M159" i="5"/>
  <c r="M157" i="5"/>
  <c r="M155" i="5"/>
  <c r="M153" i="5"/>
  <c r="M151" i="5"/>
  <c r="M149" i="5"/>
  <c r="M147" i="5"/>
  <c r="M145" i="5"/>
  <c r="M143" i="5"/>
  <c r="M141" i="5"/>
  <c r="M139" i="5"/>
  <c r="M137" i="5"/>
  <c r="M135" i="5"/>
  <c r="M133" i="5"/>
  <c r="M131" i="5"/>
  <c r="M129" i="5"/>
  <c r="M127" i="5"/>
  <c r="M125" i="5"/>
  <c r="M123" i="5"/>
  <c r="M121" i="5"/>
  <c r="M119" i="5"/>
  <c r="M117" i="5"/>
  <c r="M114" i="5"/>
  <c r="M112" i="5"/>
  <c r="M110" i="5"/>
  <c r="M108" i="5"/>
  <c r="M106" i="5"/>
  <c r="M104" i="5"/>
  <c r="M102" i="5"/>
  <c r="M100" i="5"/>
  <c r="M98" i="5"/>
  <c r="M96" i="5"/>
  <c r="M94" i="5"/>
  <c r="M92" i="5"/>
  <c r="M115" i="5"/>
  <c r="M113" i="5"/>
  <c r="M111" i="5"/>
  <c r="M109" i="5"/>
  <c r="M107" i="5"/>
  <c r="M105" i="5"/>
  <c r="M103" i="5"/>
  <c r="M101" i="5"/>
  <c r="M99" i="5"/>
  <c r="M97" i="5"/>
  <c r="M95" i="5"/>
  <c r="M93" i="5"/>
  <c r="M91" i="5"/>
  <c r="M38" i="5"/>
  <c r="M34" i="5"/>
  <c r="M26" i="5"/>
  <c r="M22" i="5"/>
  <c r="M12" i="5"/>
  <c r="M8" i="5"/>
  <c r="M54" i="5"/>
  <c r="M50" i="5"/>
  <c r="M42" i="5"/>
  <c r="M18" i="5"/>
  <c r="M14" i="5"/>
  <c r="M10" i="5"/>
  <c r="M6" i="5"/>
  <c r="M43" i="5"/>
  <c r="M40" i="5"/>
  <c r="M36" i="5"/>
  <c r="M32" i="5"/>
  <c r="M30" i="5"/>
  <c r="M28" i="5"/>
  <c r="M24" i="5"/>
  <c r="M20" i="5"/>
  <c r="M16" i="5"/>
  <c r="M7" i="5"/>
  <c r="M19" i="5"/>
  <c r="M58" i="5"/>
  <c r="M15" i="5"/>
  <c r="M56" i="5"/>
  <c r="M31" i="5"/>
  <c r="M70" i="5"/>
  <c r="M67" i="5"/>
  <c r="M59" i="5"/>
  <c r="M69" i="5"/>
  <c r="M11" i="5"/>
  <c r="M9" i="5"/>
  <c r="M5" i="5"/>
  <c r="M21" i="5"/>
  <c r="M44" i="5"/>
  <c r="M39" i="5"/>
  <c r="M52" i="5"/>
  <c r="M29" i="5"/>
  <c r="M64" i="5"/>
  <c r="M74" i="5"/>
  <c r="M88" i="5"/>
  <c r="M55" i="5"/>
  <c r="M82" i="5"/>
  <c r="M79" i="5"/>
  <c r="M75" i="5"/>
  <c r="M71" i="5"/>
  <c r="M53" i="5"/>
  <c r="M80" i="5"/>
  <c r="M73" i="5"/>
  <c r="M87" i="5"/>
  <c r="M83" i="5"/>
  <c r="M65" i="5"/>
  <c r="M13" i="5"/>
  <c r="M62" i="5"/>
  <c r="M23" i="5"/>
  <c r="M48" i="5"/>
  <c r="M45" i="5"/>
  <c r="M35" i="5"/>
  <c r="M27" i="5"/>
  <c r="M60" i="5"/>
  <c r="M46" i="5"/>
  <c r="M89" i="5"/>
  <c r="M85" i="5"/>
  <c r="M81" i="5"/>
  <c r="M78" i="5"/>
  <c r="M63" i="5"/>
  <c r="M86" i="5"/>
  <c r="M47" i="5"/>
  <c r="M72" i="5"/>
  <c r="M41" i="5"/>
  <c r="M37" i="5"/>
  <c r="M17" i="5"/>
  <c r="M66" i="5"/>
  <c r="M33" i="5"/>
  <c r="M25" i="5"/>
  <c r="M77" i="5"/>
  <c r="M51" i="5"/>
  <c r="M90" i="5"/>
  <c r="M68" i="5"/>
  <c r="M57" i="5"/>
  <c r="M49" i="5"/>
  <c r="M84" i="5"/>
  <c r="M76" i="5"/>
  <c r="M61" i="5"/>
  <c r="L178" i="5"/>
  <c r="L176" i="5"/>
  <c r="L174" i="5"/>
  <c r="L172" i="5"/>
  <c r="L170" i="5"/>
  <c r="L168" i="5"/>
  <c r="L166" i="5"/>
  <c r="L164" i="5"/>
  <c r="L162" i="5"/>
  <c r="L160" i="5"/>
  <c r="L158" i="5"/>
  <c r="L156" i="5"/>
  <c r="L154" i="5"/>
  <c r="L152" i="5"/>
  <c r="L150" i="5"/>
  <c r="L148" i="5"/>
  <c r="L146" i="5"/>
  <c r="L144" i="5"/>
  <c r="L142" i="5"/>
  <c r="L140" i="5"/>
  <c r="L138" i="5"/>
  <c r="L136" i="5"/>
  <c r="L134" i="5"/>
  <c r="L132" i="5"/>
  <c r="L130" i="5"/>
  <c r="L128" i="5"/>
  <c r="L126" i="5"/>
  <c r="L124" i="5"/>
  <c r="L122" i="5"/>
  <c r="L120" i="5"/>
  <c r="L118" i="5"/>
  <c r="L116" i="5"/>
  <c r="L177" i="5"/>
  <c r="L175" i="5"/>
  <c r="L173" i="5"/>
  <c r="L171" i="5"/>
  <c r="L169" i="5"/>
  <c r="L167" i="5"/>
  <c r="L165" i="5"/>
  <c r="L163" i="5"/>
  <c r="L161" i="5"/>
  <c r="L159" i="5"/>
  <c r="L157" i="5"/>
  <c r="L155" i="5"/>
  <c r="L153" i="5"/>
  <c r="L151" i="5"/>
  <c r="L149" i="5"/>
  <c r="L147" i="5"/>
  <c r="L145" i="5"/>
  <c r="L143" i="5"/>
  <c r="L141" i="5"/>
  <c r="L139" i="5"/>
  <c r="L137" i="5"/>
  <c r="L135" i="5"/>
  <c r="L133" i="5"/>
  <c r="L131" i="5"/>
  <c r="L129" i="5"/>
  <c r="L127" i="5"/>
  <c r="L125" i="5"/>
  <c r="L123" i="5"/>
  <c r="L121" i="5"/>
  <c r="L119" i="5"/>
  <c r="L117" i="5"/>
  <c r="L115" i="5"/>
  <c r="L114" i="5"/>
  <c r="L112" i="5"/>
  <c r="L110" i="5"/>
  <c r="L108" i="5"/>
  <c r="L106" i="5"/>
  <c r="L104" i="5"/>
  <c r="L102" i="5"/>
  <c r="L100" i="5"/>
  <c r="L98" i="5"/>
  <c r="L96" i="5"/>
  <c r="L94" i="5"/>
  <c r="L92" i="5"/>
  <c r="L113" i="5"/>
  <c r="L111" i="5"/>
  <c r="L109" i="5"/>
  <c r="L107" i="5"/>
  <c r="L105" i="5"/>
  <c r="L101" i="5"/>
  <c r="L93" i="5"/>
  <c r="L99" i="5"/>
  <c r="L91" i="5"/>
  <c r="L71" i="5"/>
  <c r="L97" i="5"/>
  <c r="L103" i="5"/>
  <c r="L95" i="5"/>
  <c r="L79" i="5"/>
  <c r="L6" i="5"/>
  <c r="L5" i="5"/>
  <c r="L83" i="5"/>
  <c r="L43" i="5"/>
  <c r="L32" i="5"/>
  <c r="L21" i="5"/>
  <c r="L49" i="5"/>
  <c r="L7" i="5"/>
  <c r="L87" i="5"/>
  <c r="L73" i="5"/>
  <c r="L51" i="5"/>
  <c r="L81" i="5"/>
  <c r="L63" i="5"/>
  <c r="L45" i="5"/>
  <c r="L38" i="5"/>
  <c r="L33" i="5"/>
  <c r="L25" i="5"/>
  <c r="L20" i="5"/>
  <c r="L76" i="5"/>
  <c r="L50" i="5"/>
  <c r="L78" i="5"/>
  <c r="L74" i="5"/>
  <c r="L70" i="5"/>
  <c r="L52" i="5"/>
  <c r="L90" i="5"/>
  <c r="L86" i="5"/>
  <c r="L82" i="5"/>
  <c r="L64" i="5"/>
  <c r="L75" i="5"/>
  <c r="L57" i="5"/>
  <c r="L53" i="5"/>
  <c r="L61" i="5"/>
  <c r="L41" i="5"/>
  <c r="L30" i="5"/>
  <c r="L19" i="5"/>
  <c r="L77" i="5"/>
  <c r="L47" i="5"/>
  <c r="L12" i="5"/>
  <c r="L59" i="5"/>
  <c r="L36" i="5"/>
  <c r="L31" i="5"/>
  <c r="L18" i="5"/>
  <c r="L88" i="5"/>
  <c r="L84" i="5"/>
  <c r="L80" i="5"/>
  <c r="L62" i="5"/>
  <c r="L68" i="5"/>
  <c r="L46" i="5"/>
  <c r="L85" i="5"/>
  <c r="L13" i="5"/>
  <c r="L39" i="5"/>
  <c r="L28" i="5"/>
  <c r="L17" i="5"/>
  <c r="L89" i="5"/>
  <c r="L69" i="5"/>
  <c r="L42" i="5"/>
  <c r="L29" i="5"/>
  <c r="L24" i="5"/>
  <c r="L16" i="5"/>
  <c r="L54" i="5"/>
  <c r="L56" i="5"/>
  <c r="L48" i="5"/>
  <c r="L72" i="5"/>
  <c r="L60" i="5"/>
  <c r="L10" i="5"/>
  <c r="L9" i="5"/>
  <c r="L65" i="5"/>
  <c r="L37" i="5"/>
  <c r="L34" i="5"/>
  <c r="L26" i="5"/>
  <c r="L23" i="5"/>
  <c r="L15" i="5"/>
  <c r="L8" i="5"/>
  <c r="L11" i="5"/>
  <c r="L55" i="5"/>
  <c r="L67" i="5"/>
  <c r="L40" i="5"/>
  <c r="L35" i="5"/>
  <c r="L27" i="5"/>
  <c r="L22" i="5"/>
  <c r="L14" i="5"/>
  <c r="L66" i="5"/>
  <c r="L58" i="5"/>
  <c r="L44" i="5"/>
  <c r="I177" i="5"/>
  <c r="I175" i="5"/>
  <c r="I173" i="5"/>
  <c r="I171" i="5"/>
  <c r="I169" i="5"/>
  <c r="I167" i="5"/>
  <c r="I165" i="5"/>
  <c r="I163" i="5"/>
  <c r="I161" i="5"/>
  <c r="I159" i="5"/>
  <c r="I157" i="5"/>
  <c r="I155" i="5"/>
  <c r="I153" i="5"/>
  <c r="I151" i="5"/>
  <c r="I149" i="5"/>
  <c r="I147" i="5"/>
  <c r="I145" i="5"/>
  <c r="I143" i="5"/>
  <c r="I141" i="5"/>
  <c r="I139" i="5"/>
  <c r="I137" i="5"/>
  <c r="I135" i="5"/>
  <c r="I133" i="5"/>
  <c r="I131" i="5"/>
  <c r="I129" i="5"/>
  <c r="I127" i="5"/>
  <c r="I125" i="5"/>
  <c r="I123" i="5"/>
  <c r="I121" i="5"/>
  <c r="I119" i="5"/>
  <c r="I117" i="5"/>
  <c r="I115" i="5"/>
  <c r="I178" i="5"/>
  <c r="I176" i="5"/>
  <c r="I174" i="5"/>
  <c r="I172" i="5"/>
  <c r="I170" i="5"/>
  <c r="I168" i="5"/>
  <c r="I166" i="5"/>
  <c r="I164" i="5"/>
  <c r="I162" i="5"/>
  <c r="I160" i="5"/>
  <c r="I158" i="5"/>
  <c r="I156" i="5"/>
  <c r="I154" i="5"/>
  <c r="I152" i="5"/>
  <c r="I150" i="5"/>
  <c r="I148" i="5"/>
  <c r="I146" i="5"/>
  <c r="I144" i="5"/>
  <c r="I142" i="5"/>
  <c r="I140" i="5"/>
  <c r="I138" i="5"/>
  <c r="I136" i="5"/>
  <c r="I134" i="5"/>
  <c r="I132" i="5"/>
  <c r="I130" i="5"/>
  <c r="I128" i="5"/>
  <c r="I126" i="5"/>
  <c r="I124" i="5"/>
  <c r="I122" i="5"/>
  <c r="I120" i="5"/>
  <c r="I118" i="5"/>
  <c r="I116" i="5"/>
  <c r="I113" i="5"/>
  <c r="I111" i="5"/>
  <c r="I109" i="5"/>
  <c r="I107" i="5"/>
  <c r="I105" i="5"/>
  <c r="I103" i="5"/>
  <c r="I101" i="5"/>
  <c r="I99" i="5"/>
  <c r="I97" i="5"/>
  <c r="I95" i="5"/>
  <c r="I93" i="5"/>
  <c r="I91" i="5"/>
  <c r="I114" i="5"/>
  <c r="I112" i="5"/>
  <c r="I110" i="5"/>
  <c r="I108" i="5"/>
  <c r="I106" i="5"/>
  <c r="I98" i="5"/>
  <c r="I46" i="5"/>
  <c r="I104" i="5"/>
  <c r="I96" i="5"/>
  <c r="I100" i="5"/>
  <c r="I92" i="5"/>
  <c r="I102" i="5"/>
  <c r="I94" i="5"/>
  <c r="I76" i="5"/>
  <c r="I68" i="5"/>
  <c r="I82" i="5"/>
  <c r="I72" i="5"/>
  <c r="I40" i="5"/>
  <c r="I29" i="5"/>
  <c r="I18" i="5"/>
  <c r="I13" i="5"/>
  <c r="I7" i="5"/>
  <c r="I78" i="5"/>
  <c r="I30" i="5"/>
  <c r="I17" i="5"/>
  <c r="I57" i="5"/>
  <c r="I49" i="5"/>
  <c r="I51" i="5"/>
  <c r="I61" i="5"/>
  <c r="I90" i="5"/>
  <c r="I58" i="5"/>
  <c r="I38" i="5"/>
  <c r="I35" i="5"/>
  <c r="I27" i="5"/>
  <c r="I24" i="5"/>
  <c r="I16" i="5"/>
  <c r="I70" i="5"/>
  <c r="I56" i="5"/>
  <c r="I41" i="5"/>
  <c r="I28" i="5"/>
  <c r="I23" i="5"/>
  <c r="I15" i="5"/>
  <c r="I67" i="5"/>
  <c r="I59" i="5"/>
  <c r="I45" i="5"/>
  <c r="I47" i="5"/>
  <c r="I43" i="5"/>
  <c r="I5" i="5"/>
  <c r="I10" i="5"/>
  <c r="I66" i="5"/>
  <c r="I44" i="5"/>
  <c r="I36" i="5"/>
  <c r="I33" i="5"/>
  <c r="I25" i="5"/>
  <c r="I22" i="5"/>
  <c r="I14" i="5"/>
  <c r="I54" i="5"/>
  <c r="I12" i="5"/>
  <c r="I80" i="5"/>
  <c r="I74" i="5"/>
  <c r="I52" i="5"/>
  <c r="I11" i="5"/>
  <c r="I64" i="5"/>
  <c r="I39" i="5"/>
  <c r="I34" i="5"/>
  <c r="I26" i="5"/>
  <c r="I21" i="5"/>
  <c r="I69" i="5"/>
  <c r="I79" i="5"/>
  <c r="I75" i="5"/>
  <c r="I71" i="5"/>
  <c r="I53" i="5"/>
  <c r="I55" i="5"/>
  <c r="I87" i="5"/>
  <c r="I83" i="5"/>
  <c r="I65" i="5"/>
  <c r="I50" i="5"/>
  <c r="I6" i="5"/>
  <c r="I84" i="5"/>
  <c r="I62" i="5"/>
  <c r="I42" i="5"/>
  <c r="I31" i="5"/>
  <c r="I20" i="5"/>
  <c r="I8" i="5"/>
  <c r="I88" i="5"/>
  <c r="I48" i="5"/>
  <c r="I9" i="5"/>
  <c r="I86" i="5"/>
  <c r="I60" i="5"/>
  <c r="I37" i="5"/>
  <c r="I32" i="5"/>
  <c r="I19" i="5"/>
  <c r="I73" i="5"/>
  <c r="I89" i="5"/>
  <c r="I85" i="5"/>
  <c r="I81" i="5"/>
  <c r="I63" i="5"/>
  <c r="I77" i="5"/>
  <c r="J177" i="5"/>
  <c r="J175" i="5"/>
  <c r="J173" i="5"/>
  <c r="J171" i="5"/>
  <c r="J169" i="5"/>
  <c r="J167" i="5"/>
  <c r="J165" i="5"/>
  <c r="J163" i="5"/>
  <c r="J161" i="5"/>
  <c r="J159" i="5"/>
  <c r="J157" i="5"/>
  <c r="J155" i="5"/>
  <c r="J153" i="5"/>
  <c r="J151" i="5"/>
  <c r="J149" i="5"/>
  <c r="J147" i="5"/>
  <c r="J145" i="5"/>
  <c r="J143" i="5"/>
  <c r="J141" i="5"/>
  <c r="J139" i="5"/>
  <c r="J137" i="5"/>
  <c r="J135" i="5"/>
  <c r="J133" i="5"/>
  <c r="J131" i="5"/>
  <c r="J129" i="5"/>
  <c r="J127" i="5"/>
  <c r="J125" i="5"/>
  <c r="J123" i="5"/>
  <c r="J121" i="5"/>
  <c r="J119" i="5"/>
  <c r="J117" i="5"/>
  <c r="J178" i="5"/>
  <c r="J176" i="5"/>
  <c r="J174" i="5"/>
  <c r="J172" i="5"/>
  <c r="J170" i="5"/>
  <c r="J168" i="5"/>
  <c r="J166" i="5"/>
  <c r="J164" i="5"/>
  <c r="J162" i="5"/>
  <c r="J160" i="5"/>
  <c r="J158" i="5"/>
  <c r="J156" i="5"/>
  <c r="J154" i="5"/>
  <c r="J152" i="5"/>
  <c r="J150" i="5"/>
  <c r="J148" i="5"/>
  <c r="J146" i="5"/>
  <c r="J144" i="5"/>
  <c r="J142" i="5"/>
  <c r="J140" i="5"/>
  <c r="J138" i="5"/>
  <c r="J136" i="5"/>
  <c r="J134" i="5"/>
  <c r="J132" i="5"/>
  <c r="J130" i="5"/>
  <c r="J128" i="5"/>
  <c r="J126" i="5"/>
  <c r="J124" i="5"/>
  <c r="J122" i="5"/>
  <c r="J120" i="5"/>
  <c r="J118" i="5"/>
  <c r="J116" i="5"/>
  <c r="J113" i="5"/>
  <c r="J111" i="5"/>
  <c r="J109" i="5"/>
  <c r="J107" i="5"/>
  <c r="J105" i="5"/>
  <c r="J103" i="5"/>
  <c r="J101" i="5"/>
  <c r="J99" i="5"/>
  <c r="J97" i="5"/>
  <c r="J95" i="5"/>
  <c r="J93" i="5"/>
  <c r="J91" i="5"/>
  <c r="J115" i="5"/>
  <c r="J114" i="5"/>
  <c r="J112" i="5"/>
  <c r="J110" i="5"/>
  <c r="J108" i="5"/>
  <c r="J106" i="5"/>
  <c r="J104" i="5"/>
  <c r="J102" i="5"/>
  <c r="J100" i="5"/>
  <c r="J98" i="5"/>
  <c r="J96" i="5"/>
  <c r="J94" i="5"/>
  <c r="J92" i="5"/>
  <c r="J41" i="5"/>
  <c r="J37" i="5"/>
  <c r="J33" i="5"/>
  <c r="J29" i="5"/>
  <c r="J25" i="5"/>
  <c r="J21" i="5"/>
  <c r="J17" i="5"/>
  <c r="J11" i="5"/>
  <c r="J7" i="5"/>
  <c r="J13" i="5"/>
  <c r="J9" i="5"/>
  <c r="J5" i="5"/>
  <c r="J55" i="5"/>
  <c r="J51" i="5"/>
  <c r="J47" i="5"/>
  <c r="J39" i="5"/>
  <c r="J35" i="5"/>
  <c r="J31" i="5"/>
  <c r="J27" i="5"/>
  <c r="J23" i="5"/>
  <c r="J19" i="5"/>
  <c r="J15" i="5"/>
  <c r="J40" i="5"/>
  <c r="J24" i="5"/>
  <c r="J16" i="5"/>
  <c r="J6" i="5"/>
  <c r="J38" i="5"/>
  <c r="J63" i="5"/>
  <c r="J53" i="5"/>
  <c r="J46" i="5"/>
  <c r="J43" i="5"/>
  <c r="J28" i="5"/>
  <c r="J65" i="5"/>
  <c r="J90" i="5"/>
  <c r="J86" i="5"/>
  <c r="J82" i="5"/>
  <c r="J79" i="5"/>
  <c r="J64" i="5"/>
  <c r="J87" i="5"/>
  <c r="J89" i="5"/>
  <c r="J73" i="5"/>
  <c r="J44" i="5"/>
  <c r="J18" i="5"/>
  <c r="J42" i="5"/>
  <c r="J49" i="5"/>
  <c r="J34" i="5"/>
  <c r="J26" i="5"/>
  <c r="J61" i="5"/>
  <c r="J81" i="5"/>
  <c r="J74" i="5"/>
  <c r="J50" i="5"/>
  <c r="J56" i="5"/>
  <c r="J48" i="5"/>
  <c r="J77" i="5"/>
  <c r="J62" i="5"/>
  <c r="J10" i="5"/>
  <c r="J8" i="5"/>
  <c r="J20" i="5"/>
  <c r="J59" i="5"/>
  <c r="J67" i="5"/>
  <c r="J32" i="5"/>
  <c r="J71" i="5"/>
  <c r="J68" i="5"/>
  <c r="J60" i="5"/>
  <c r="J78" i="5"/>
  <c r="J36" i="5"/>
  <c r="J14" i="5"/>
  <c r="J12" i="5"/>
  <c r="J45" i="5"/>
  <c r="J22" i="5"/>
  <c r="J57" i="5"/>
  <c r="J30" i="5"/>
  <c r="J85" i="5"/>
  <c r="J75" i="5"/>
  <c r="J83" i="5"/>
  <c r="J76" i="5"/>
  <c r="J72" i="5"/>
  <c r="J54" i="5"/>
  <c r="J70" i="5"/>
  <c r="J52" i="5"/>
  <c r="J88" i="5"/>
  <c r="J84" i="5"/>
  <c r="J80" i="5"/>
  <c r="J69" i="5"/>
  <c r="J66" i="5"/>
  <c r="J58" i="5"/>
  <c r="H178" i="5"/>
  <c r="H176" i="5"/>
  <c r="H174" i="5"/>
  <c r="H172" i="5"/>
  <c r="H170" i="5"/>
  <c r="H168" i="5"/>
  <c r="H166" i="5"/>
  <c r="H164" i="5"/>
  <c r="H162" i="5"/>
  <c r="H160" i="5"/>
  <c r="H158" i="5"/>
  <c r="H156" i="5"/>
  <c r="H154" i="5"/>
  <c r="H152" i="5"/>
  <c r="H150" i="5"/>
  <c r="H148" i="5"/>
  <c r="H146" i="5"/>
  <c r="H144" i="5"/>
  <c r="H142" i="5"/>
  <c r="H140" i="5"/>
  <c r="H138" i="5"/>
  <c r="H136" i="5"/>
  <c r="H134" i="5"/>
  <c r="H132" i="5"/>
  <c r="H130" i="5"/>
  <c r="H128" i="5"/>
  <c r="H126" i="5"/>
  <c r="H124" i="5"/>
  <c r="H122" i="5"/>
  <c r="H120" i="5"/>
  <c r="H118" i="5"/>
  <c r="H116" i="5"/>
  <c r="H177" i="5"/>
  <c r="H175" i="5"/>
  <c r="H173" i="5"/>
  <c r="H171" i="5"/>
  <c r="H169" i="5"/>
  <c r="H167" i="5"/>
  <c r="H165" i="5"/>
  <c r="H163" i="5"/>
  <c r="H161" i="5"/>
  <c r="H159" i="5"/>
  <c r="H157" i="5"/>
  <c r="H155" i="5"/>
  <c r="H153" i="5"/>
  <c r="H151" i="5"/>
  <c r="H149" i="5"/>
  <c r="H147" i="5"/>
  <c r="H145" i="5"/>
  <c r="H143" i="5"/>
  <c r="H141" i="5"/>
  <c r="H139" i="5"/>
  <c r="H137" i="5"/>
  <c r="H135" i="5"/>
  <c r="H133" i="5"/>
  <c r="H131" i="5"/>
  <c r="H129" i="5"/>
  <c r="H127" i="5"/>
  <c r="H125" i="5"/>
  <c r="H123" i="5"/>
  <c r="H121" i="5"/>
  <c r="H119" i="5"/>
  <c r="H117" i="5"/>
  <c r="H114" i="5"/>
  <c r="H112" i="5"/>
  <c r="H110" i="5"/>
  <c r="H108" i="5"/>
  <c r="H106" i="5"/>
  <c r="H104" i="5"/>
  <c r="H102" i="5"/>
  <c r="H100" i="5"/>
  <c r="H98" i="5"/>
  <c r="H96" i="5"/>
  <c r="H94" i="5"/>
  <c r="H92" i="5"/>
  <c r="H113" i="5"/>
  <c r="H111" i="5"/>
  <c r="H109" i="5"/>
  <c r="H107" i="5"/>
  <c r="H105" i="5"/>
  <c r="H103" i="5"/>
  <c r="H101" i="5"/>
  <c r="H99" i="5"/>
  <c r="H97" i="5"/>
  <c r="H95" i="5"/>
  <c r="H93" i="5"/>
  <c r="H91" i="5"/>
  <c r="H115" i="5"/>
  <c r="H42" i="5"/>
  <c r="H32" i="5"/>
  <c r="H28" i="5"/>
  <c r="H24" i="5"/>
  <c r="H20" i="5"/>
  <c r="H16" i="5"/>
  <c r="H10" i="5"/>
  <c r="H6" i="5"/>
  <c r="H64" i="5"/>
  <c r="H60" i="5"/>
  <c r="H56" i="5"/>
  <c r="H52" i="5"/>
  <c r="H45" i="5"/>
  <c r="H44" i="5"/>
  <c r="H40" i="5"/>
  <c r="H38" i="5"/>
  <c r="H36" i="5"/>
  <c r="H34" i="5"/>
  <c r="H30" i="5"/>
  <c r="H26" i="5"/>
  <c r="H8" i="5"/>
  <c r="H48" i="5"/>
  <c r="H22" i="5"/>
  <c r="H18" i="5"/>
  <c r="H14" i="5"/>
  <c r="H12" i="5"/>
  <c r="H21" i="5"/>
  <c r="H66" i="5"/>
  <c r="H33" i="5"/>
  <c r="H25" i="5"/>
  <c r="H83" i="5"/>
  <c r="H72" i="5"/>
  <c r="H89" i="5"/>
  <c r="H67" i="5"/>
  <c r="H63" i="5"/>
  <c r="H59" i="5"/>
  <c r="H76" i="5"/>
  <c r="H75" i="5"/>
  <c r="H39" i="5"/>
  <c r="H23" i="5"/>
  <c r="H15" i="5"/>
  <c r="H37" i="5"/>
  <c r="H13" i="5"/>
  <c r="H9" i="5"/>
  <c r="H31" i="5"/>
  <c r="H69" i="5"/>
  <c r="H55" i="5"/>
  <c r="H51" i="5"/>
  <c r="H78" i="5"/>
  <c r="H74" i="5"/>
  <c r="H70" i="5"/>
  <c r="H87" i="5"/>
  <c r="H90" i="5"/>
  <c r="H86" i="5"/>
  <c r="H82" i="5"/>
  <c r="H79" i="5"/>
  <c r="H57" i="5"/>
  <c r="H53" i="5"/>
  <c r="H49" i="5"/>
  <c r="H17" i="5"/>
  <c r="H41" i="5"/>
  <c r="H54" i="5"/>
  <c r="H50" i="5"/>
  <c r="H43" i="5"/>
  <c r="H58" i="5"/>
  <c r="H47" i="5"/>
  <c r="H29" i="5"/>
  <c r="H88" i="5"/>
  <c r="H84" i="5"/>
  <c r="H80" i="5"/>
  <c r="H73" i="5"/>
  <c r="H65" i="5"/>
  <c r="H81" i="5"/>
  <c r="H68" i="5"/>
  <c r="H5" i="5"/>
  <c r="H7" i="5"/>
  <c r="H46" i="5"/>
  <c r="H19" i="5"/>
  <c r="H11" i="5"/>
  <c r="H62" i="5"/>
  <c r="H35" i="5"/>
  <c r="H27" i="5"/>
  <c r="H77" i="5"/>
  <c r="H85" i="5"/>
  <c r="H61" i="5"/>
  <c r="H71" i="5"/>
  <c r="O177" i="5"/>
  <c r="O177" i="14" s="1"/>
  <c r="O175" i="5"/>
  <c r="O175" i="14" s="1"/>
  <c r="O173" i="5"/>
  <c r="O173" i="14" s="1"/>
  <c r="O171" i="5"/>
  <c r="O171" i="14" s="1"/>
  <c r="O169" i="5"/>
  <c r="O169" i="14" s="1"/>
  <c r="O167" i="5"/>
  <c r="O167" i="14" s="1"/>
  <c r="O165" i="5"/>
  <c r="O165" i="14" s="1"/>
  <c r="O163" i="5"/>
  <c r="O163" i="14" s="1"/>
  <c r="O161" i="5"/>
  <c r="O161" i="14" s="1"/>
  <c r="O159" i="5"/>
  <c r="O159" i="14" s="1"/>
  <c r="O157" i="5"/>
  <c r="O157" i="14" s="1"/>
  <c r="O155" i="5"/>
  <c r="O155" i="14" s="1"/>
  <c r="O153" i="5"/>
  <c r="O153" i="14" s="1"/>
  <c r="O151" i="5"/>
  <c r="O151" i="14" s="1"/>
  <c r="O149" i="5"/>
  <c r="O149" i="14" s="1"/>
  <c r="O147" i="5"/>
  <c r="O147" i="14" s="1"/>
  <c r="O145" i="5"/>
  <c r="O145" i="14" s="1"/>
  <c r="O143" i="5"/>
  <c r="O143" i="14" s="1"/>
  <c r="O141" i="5"/>
  <c r="O141" i="14" s="1"/>
  <c r="O139" i="5"/>
  <c r="O139" i="14" s="1"/>
  <c r="O137" i="5"/>
  <c r="O137" i="14" s="1"/>
  <c r="O135" i="5"/>
  <c r="O135" i="14" s="1"/>
  <c r="O133" i="5"/>
  <c r="O133" i="14" s="1"/>
  <c r="O131" i="5"/>
  <c r="O131" i="14" s="1"/>
  <c r="O129" i="5"/>
  <c r="O129" i="14" s="1"/>
  <c r="O127" i="5"/>
  <c r="O127" i="14" s="1"/>
  <c r="O125" i="5"/>
  <c r="O125" i="14" s="1"/>
  <c r="O123" i="5"/>
  <c r="O123" i="14" s="1"/>
  <c r="O121" i="5"/>
  <c r="O121" i="14" s="1"/>
  <c r="O119" i="5"/>
  <c r="O119" i="14" s="1"/>
  <c r="O117" i="5"/>
  <c r="O117" i="14" s="1"/>
  <c r="O115" i="5"/>
  <c r="O115" i="14" s="1"/>
  <c r="O178" i="5"/>
  <c r="O178" i="14" s="1"/>
  <c r="O176" i="5"/>
  <c r="O176" i="14" s="1"/>
  <c r="O174" i="5"/>
  <c r="O174" i="14" s="1"/>
  <c r="O172" i="5"/>
  <c r="O172" i="14" s="1"/>
  <c r="O170" i="5"/>
  <c r="O170" i="14" s="1"/>
  <c r="O168" i="5"/>
  <c r="O168" i="14" s="1"/>
  <c r="O166" i="5"/>
  <c r="O166" i="14" s="1"/>
  <c r="O164" i="5"/>
  <c r="O164" i="14" s="1"/>
  <c r="O162" i="5"/>
  <c r="O162" i="14" s="1"/>
  <c r="O160" i="5"/>
  <c r="O160" i="14" s="1"/>
  <c r="O158" i="5"/>
  <c r="O158" i="14" s="1"/>
  <c r="O156" i="5"/>
  <c r="O156" i="14" s="1"/>
  <c r="O154" i="5"/>
  <c r="O154" i="14" s="1"/>
  <c r="O152" i="5"/>
  <c r="O152" i="14" s="1"/>
  <c r="O150" i="5"/>
  <c r="O150" i="14" s="1"/>
  <c r="O148" i="5"/>
  <c r="O148" i="14" s="1"/>
  <c r="O146" i="5"/>
  <c r="O146" i="14" s="1"/>
  <c r="O144" i="5"/>
  <c r="O144" i="14" s="1"/>
  <c r="O142" i="5"/>
  <c r="O142" i="14" s="1"/>
  <c r="O140" i="5"/>
  <c r="O140" i="14" s="1"/>
  <c r="O138" i="5"/>
  <c r="O138" i="14" s="1"/>
  <c r="O136" i="5"/>
  <c r="O136" i="14" s="1"/>
  <c r="O134" i="5"/>
  <c r="O134" i="14" s="1"/>
  <c r="O132" i="5"/>
  <c r="O132" i="14" s="1"/>
  <c r="O130" i="5"/>
  <c r="O130" i="14" s="1"/>
  <c r="O128" i="5"/>
  <c r="O128" i="14" s="1"/>
  <c r="O126" i="5"/>
  <c r="O126" i="14" s="1"/>
  <c r="O124" i="5"/>
  <c r="O124" i="14" s="1"/>
  <c r="O122" i="5"/>
  <c r="O122" i="14" s="1"/>
  <c r="O120" i="5"/>
  <c r="O120" i="14" s="1"/>
  <c r="O118" i="5"/>
  <c r="O118" i="14" s="1"/>
  <c r="O116" i="5"/>
  <c r="O116" i="14" s="1"/>
  <c r="O113" i="5"/>
  <c r="O113" i="14" s="1"/>
  <c r="O111" i="5"/>
  <c r="O111" i="14" s="1"/>
  <c r="O109" i="5"/>
  <c r="O109" i="14" s="1"/>
  <c r="O107" i="5"/>
  <c r="O107" i="14" s="1"/>
  <c r="O105" i="5"/>
  <c r="O105" i="14" s="1"/>
  <c r="O103" i="5"/>
  <c r="O103" i="14" s="1"/>
  <c r="O101" i="5"/>
  <c r="O101" i="14" s="1"/>
  <c r="O99" i="5"/>
  <c r="O99" i="14" s="1"/>
  <c r="O97" i="5"/>
  <c r="O97" i="14" s="1"/>
  <c r="O95" i="5"/>
  <c r="O95" i="14" s="1"/>
  <c r="O93" i="5"/>
  <c r="O93" i="14" s="1"/>
  <c r="O91" i="5"/>
  <c r="O91" i="14" s="1"/>
  <c r="O114" i="5"/>
  <c r="O114" i="14" s="1"/>
  <c r="O112" i="5"/>
  <c r="O112" i="14" s="1"/>
  <c r="O110" i="5"/>
  <c r="O110" i="14" s="1"/>
  <c r="O108" i="5"/>
  <c r="O108" i="14" s="1"/>
  <c r="O106" i="5"/>
  <c r="O106" i="14" s="1"/>
  <c r="O104" i="5"/>
  <c r="O104" i="14" s="1"/>
  <c r="O102" i="5"/>
  <c r="O102" i="14" s="1"/>
  <c r="O100" i="5"/>
  <c r="O100" i="14" s="1"/>
  <c r="O98" i="5"/>
  <c r="O98" i="14" s="1"/>
  <c r="O96" i="5"/>
  <c r="O96" i="14" s="1"/>
  <c r="O94" i="5"/>
  <c r="O94" i="14" s="1"/>
  <c r="O92" i="5"/>
  <c r="O92" i="14" s="1"/>
  <c r="O39" i="5"/>
  <c r="O39" i="14" s="1"/>
  <c r="O35" i="5"/>
  <c r="O35" i="14" s="1"/>
  <c r="O13" i="5"/>
  <c r="O13" i="14" s="1"/>
  <c r="O65" i="5"/>
  <c r="O65" i="14" s="1"/>
  <c r="O61" i="5"/>
  <c r="O61" i="14" s="1"/>
  <c r="O31" i="5"/>
  <c r="O31" i="14" s="1"/>
  <c r="O27" i="5"/>
  <c r="O27" i="14" s="1"/>
  <c r="O23" i="5"/>
  <c r="O23" i="14" s="1"/>
  <c r="O19" i="5"/>
  <c r="O19" i="14" s="1"/>
  <c r="O15" i="5"/>
  <c r="O15" i="14" s="1"/>
  <c r="O11" i="5"/>
  <c r="O11" i="14" s="1"/>
  <c r="O45" i="5"/>
  <c r="O45" i="14" s="1"/>
  <c r="O41" i="5"/>
  <c r="O41" i="14" s="1"/>
  <c r="O37" i="5"/>
  <c r="O37" i="14" s="1"/>
  <c r="O33" i="5"/>
  <c r="O33" i="14" s="1"/>
  <c r="O29" i="5"/>
  <c r="O29" i="14" s="1"/>
  <c r="O25" i="5"/>
  <c r="O25" i="14" s="1"/>
  <c r="O21" i="5"/>
  <c r="O21" i="14" s="1"/>
  <c r="O17" i="5"/>
  <c r="O17" i="14" s="1"/>
  <c r="O9" i="5"/>
  <c r="O9" i="14" s="1"/>
  <c r="O7" i="5"/>
  <c r="O7" i="14" s="1"/>
  <c r="O5" i="5"/>
  <c r="O5" i="14" s="1"/>
  <c r="O12" i="5"/>
  <c r="O12" i="14" s="1"/>
  <c r="O59" i="5"/>
  <c r="O59" i="14" s="1"/>
  <c r="O10" i="5"/>
  <c r="O10" i="14" s="1"/>
  <c r="O22" i="5"/>
  <c r="O22" i="14" s="1"/>
  <c r="O40" i="5"/>
  <c r="O40" i="14" s="1"/>
  <c r="O36" i="5"/>
  <c r="O36" i="14" s="1"/>
  <c r="O34" i="5"/>
  <c r="O34" i="14" s="1"/>
  <c r="O26" i="5"/>
  <c r="O26" i="14" s="1"/>
  <c r="O47" i="5"/>
  <c r="O47" i="14" s="1"/>
  <c r="O76" i="5"/>
  <c r="O76" i="14" s="1"/>
  <c r="O82" i="5"/>
  <c r="O82" i="14" s="1"/>
  <c r="O84" i="5"/>
  <c r="O84" i="14" s="1"/>
  <c r="O70" i="5"/>
  <c r="O70" i="14" s="1"/>
  <c r="O6" i="5"/>
  <c r="O6" i="14" s="1"/>
  <c r="O24" i="5"/>
  <c r="O24" i="14" s="1"/>
  <c r="O32" i="5"/>
  <c r="O32" i="14" s="1"/>
  <c r="O51" i="5"/>
  <c r="O51" i="14" s="1"/>
  <c r="O44" i="5"/>
  <c r="O44" i="14" s="1"/>
  <c r="O75" i="5"/>
  <c r="O75" i="14" s="1"/>
  <c r="O60" i="5"/>
  <c r="O60" i="14" s="1"/>
  <c r="O68" i="5"/>
  <c r="O68" i="14" s="1"/>
  <c r="O88" i="5"/>
  <c r="O88" i="14" s="1"/>
  <c r="O66" i="5"/>
  <c r="O66" i="14" s="1"/>
  <c r="O62" i="5"/>
  <c r="O62" i="14" s="1"/>
  <c r="O58" i="5"/>
  <c r="O58" i="14" s="1"/>
  <c r="O74" i="5"/>
  <c r="O74" i="14" s="1"/>
  <c r="O67" i="5"/>
  <c r="O67" i="14" s="1"/>
  <c r="O42" i="5"/>
  <c r="O42" i="14" s="1"/>
  <c r="O14" i="5"/>
  <c r="O14" i="14" s="1"/>
  <c r="O46" i="5"/>
  <c r="O46" i="14" s="1"/>
  <c r="O38" i="5"/>
  <c r="O38" i="14" s="1"/>
  <c r="O18" i="5"/>
  <c r="O18" i="14" s="1"/>
  <c r="O30" i="5"/>
  <c r="O30" i="14" s="1"/>
  <c r="O55" i="5"/>
  <c r="O55" i="14" s="1"/>
  <c r="O86" i="5"/>
  <c r="O86" i="14" s="1"/>
  <c r="O54" i="5"/>
  <c r="O54" i="14" s="1"/>
  <c r="O50" i="5"/>
  <c r="O50" i="14" s="1"/>
  <c r="O79" i="5"/>
  <c r="O79" i="14" s="1"/>
  <c r="O77" i="5"/>
  <c r="O77" i="14" s="1"/>
  <c r="O73" i="5"/>
  <c r="O73" i="14" s="1"/>
  <c r="O69" i="5"/>
  <c r="O69" i="14" s="1"/>
  <c r="O64" i="5"/>
  <c r="O64" i="14" s="1"/>
  <c r="O89" i="5"/>
  <c r="O89" i="14" s="1"/>
  <c r="O85" i="5"/>
  <c r="O85" i="14" s="1"/>
  <c r="O81" i="5"/>
  <c r="O81" i="14" s="1"/>
  <c r="O78" i="5"/>
  <c r="O78" i="14" s="1"/>
  <c r="O56" i="5"/>
  <c r="O56" i="14" s="1"/>
  <c r="O52" i="5"/>
  <c r="O52" i="14" s="1"/>
  <c r="O48" i="5"/>
  <c r="O48" i="14" s="1"/>
  <c r="O8" i="5"/>
  <c r="O8" i="14" s="1"/>
  <c r="O63" i="5"/>
  <c r="O63" i="14" s="1"/>
  <c r="O20" i="5"/>
  <c r="O20" i="14" s="1"/>
  <c r="O16" i="5"/>
  <c r="O16" i="14" s="1"/>
  <c r="O57" i="5"/>
  <c r="O57" i="14" s="1"/>
  <c r="O53" i="5"/>
  <c r="O53" i="14" s="1"/>
  <c r="O49" i="5"/>
  <c r="O49" i="14" s="1"/>
  <c r="O43" i="5"/>
  <c r="O43" i="14" s="1"/>
  <c r="O28" i="5"/>
  <c r="O28" i="14" s="1"/>
  <c r="O87" i="5"/>
  <c r="O87" i="14" s="1"/>
  <c r="O83" i="5"/>
  <c r="O83" i="14" s="1"/>
  <c r="O72" i="5"/>
  <c r="O72" i="14" s="1"/>
  <c r="O71" i="5"/>
  <c r="O71" i="14" s="1"/>
  <c r="O80" i="5"/>
  <c r="O80" i="14" s="1"/>
  <c r="O90" i="5"/>
  <c r="O90" i="14" s="1"/>
  <c r="F177" i="5"/>
  <c r="F175" i="5"/>
  <c r="F173" i="5"/>
  <c r="F171" i="5"/>
  <c r="F169" i="5"/>
  <c r="F167" i="5"/>
  <c r="F165" i="5"/>
  <c r="F163" i="5"/>
  <c r="F161" i="5"/>
  <c r="F159" i="5"/>
  <c r="F157" i="5"/>
  <c r="F155" i="5"/>
  <c r="F153" i="5"/>
  <c r="F151" i="5"/>
  <c r="F149" i="5"/>
  <c r="F147" i="5"/>
  <c r="F145" i="5"/>
  <c r="F143" i="5"/>
  <c r="F141" i="5"/>
  <c r="F139" i="5"/>
  <c r="F137" i="5"/>
  <c r="F135" i="5"/>
  <c r="F133" i="5"/>
  <c r="F131" i="5"/>
  <c r="F129" i="5"/>
  <c r="F127" i="5"/>
  <c r="F125" i="5"/>
  <c r="F123" i="5"/>
  <c r="F121" i="5"/>
  <c r="F119" i="5"/>
  <c r="F117" i="5"/>
  <c r="F178" i="5"/>
  <c r="F176" i="5"/>
  <c r="F174" i="5"/>
  <c r="F172" i="5"/>
  <c r="F170" i="5"/>
  <c r="F168" i="5"/>
  <c r="F166" i="5"/>
  <c r="F164" i="5"/>
  <c r="F162" i="5"/>
  <c r="F160" i="5"/>
  <c r="F158" i="5"/>
  <c r="F156" i="5"/>
  <c r="F154" i="5"/>
  <c r="F152" i="5"/>
  <c r="F150" i="5"/>
  <c r="F148" i="5"/>
  <c r="F146" i="5"/>
  <c r="F144" i="5"/>
  <c r="F142" i="5"/>
  <c r="F140" i="5"/>
  <c r="F138" i="5"/>
  <c r="F136" i="5"/>
  <c r="F134" i="5"/>
  <c r="F132" i="5"/>
  <c r="F130" i="5"/>
  <c r="F128" i="5"/>
  <c r="F126" i="5"/>
  <c r="F124" i="5"/>
  <c r="F122" i="5"/>
  <c r="F120" i="5"/>
  <c r="F118" i="5"/>
  <c r="F116" i="5"/>
  <c r="F115" i="5"/>
  <c r="F113" i="5"/>
  <c r="F111" i="5"/>
  <c r="F109" i="5"/>
  <c r="F107" i="5"/>
  <c r="F105" i="5"/>
  <c r="F103" i="5"/>
  <c r="F101" i="5"/>
  <c r="F99" i="5"/>
  <c r="F97" i="5"/>
  <c r="F95" i="5"/>
  <c r="F93" i="5"/>
  <c r="F91" i="5"/>
  <c r="F114" i="5"/>
  <c r="F112" i="5"/>
  <c r="F110" i="5"/>
  <c r="F108" i="5"/>
  <c r="F106" i="5"/>
  <c r="F104" i="5"/>
  <c r="F102" i="5"/>
  <c r="F100" i="5"/>
  <c r="F98" i="5"/>
  <c r="F96" i="5"/>
  <c r="F94" i="5"/>
  <c r="F92" i="5"/>
  <c r="F31" i="5"/>
  <c r="F19" i="5"/>
  <c r="F15" i="5"/>
  <c r="F5" i="5"/>
  <c r="F49" i="5"/>
  <c r="F41" i="5"/>
  <c r="F37" i="5"/>
  <c r="F33" i="5"/>
  <c r="F29" i="5"/>
  <c r="F25" i="5"/>
  <c r="F23" i="5"/>
  <c r="F21" i="5"/>
  <c r="F17" i="5"/>
  <c r="F65" i="5"/>
  <c r="F61" i="5"/>
  <c r="F57" i="5"/>
  <c r="F53" i="5"/>
  <c r="F39" i="5"/>
  <c r="F35" i="5"/>
  <c r="F27" i="5"/>
  <c r="F13" i="5"/>
  <c r="F11" i="5"/>
  <c r="F9" i="5"/>
  <c r="F7" i="5"/>
  <c r="F47" i="5"/>
  <c r="F14" i="5"/>
  <c r="F55" i="5"/>
  <c r="F44" i="5"/>
  <c r="F18" i="5"/>
  <c r="F45" i="5"/>
  <c r="F10" i="5"/>
  <c r="F30" i="5"/>
  <c r="F52" i="5"/>
  <c r="F75" i="5"/>
  <c r="F83" i="5"/>
  <c r="F76" i="5"/>
  <c r="F72" i="5"/>
  <c r="F54" i="5"/>
  <c r="F88" i="5"/>
  <c r="F84" i="5"/>
  <c r="F80" i="5"/>
  <c r="F69" i="5"/>
  <c r="F66" i="5"/>
  <c r="F58" i="5"/>
  <c r="F16" i="5"/>
  <c r="F67" i="5"/>
  <c r="F63" i="5"/>
  <c r="F20" i="5"/>
  <c r="F46" i="5"/>
  <c r="F43" i="5"/>
  <c r="F28" i="5"/>
  <c r="F89" i="5"/>
  <c r="F70" i="5"/>
  <c r="F90" i="5"/>
  <c r="F86" i="5"/>
  <c r="F82" i="5"/>
  <c r="F79" i="5"/>
  <c r="F64" i="5"/>
  <c r="F87" i="5"/>
  <c r="F73" i="5"/>
  <c r="F6" i="5"/>
  <c r="F38" i="5"/>
  <c r="F22" i="5"/>
  <c r="F36" i="5"/>
  <c r="F12" i="5"/>
  <c r="F8" i="5"/>
  <c r="F34" i="5"/>
  <c r="F26" i="5"/>
  <c r="F81" i="5"/>
  <c r="F74" i="5"/>
  <c r="F56" i="5"/>
  <c r="F48" i="5"/>
  <c r="F50" i="5"/>
  <c r="F77" i="5"/>
  <c r="F62" i="5"/>
  <c r="F40" i="5"/>
  <c r="F24" i="5"/>
  <c r="F59" i="5"/>
  <c r="F51" i="5"/>
  <c r="F42" i="5"/>
  <c r="F32" i="5"/>
  <c r="F78" i="5"/>
  <c r="F71" i="5"/>
  <c r="F68" i="5"/>
  <c r="F60" i="5"/>
  <c r="F85"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K106" i="5"/>
  <c r="K105" i="5"/>
  <c r="K104" i="5"/>
  <c r="K103" i="5"/>
  <c r="K102" i="5"/>
  <c r="K101" i="5"/>
  <c r="K100" i="5"/>
  <c r="K98" i="5"/>
  <c r="K97" i="5"/>
  <c r="K96" i="5"/>
  <c r="K95" i="5"/>
  <c r="K94" i="5"/>
  <c r="K93" i="5"/>
  <c r="K92" i="5"/>
  <c r="K91" i="5"/>
  <c r="K99" i="5"/>
  <c r="E98" i="5"/>
  <c r="E97" i="5"/>
  <c r="E96" i="5"/>
  <c r="E95" i="5"/>
  <c r="E94" i="5"/>
  <c r="E93" i="5"/>
  <c r="E92" i="5"/>
  <c r="E91" i="5"/>
  <c r="K89" i="5"/>
  <c r="K85" i="5"/>
  <c r="K81" i="5"/>
  <c r="K77" i="5"/>
  <c r="K73" i="5"/>
  <c r="K69" i="5"/>
  <c r="K65" i="5"/>
  <c r="K61" i="5"/>
  <c r="K57" i="5"/>
  <c r="K53" i="5"/>
  <c r="K49" i="5"/>
  <c r="K45" i="5"/>
  <c r="K41" i="5"/>
  <c r="K37" i="5"/>
  <c r="K33" i="5"/>
  <c r="K29" i="5"/>
  <c r="K25" i="5"/>
  <c r="K21" i="5"/>
  <c r="K17" i="5"/>
  <c r="K13" i="5"/>
  <c r="K9" i="5"/>
  <c r="K5" i="5"/>
  <c r="K90" i="5"/>
  <c r="K82" i="5"/>
  <c r="K70" i="5"/>
  <c r="K62" i="5"/>
  <c r="K50" i="5"/>
  <c r="K34" i="5"/>
  <c r="K22" i="5"/>
  <c r="K10" i="5"/>
  <c r="K6" i="5"/>
  <c r="K88" i="5"/>
  <c r="K84" i="5"/>
  <c r="K80" i="5"/>
  <c r="K76" i="5"/>
  <c r="K72" i="5"/>
  <c r="K68" i="5"/>
  <c r="K64" i="5"/>
  <c r="K60" i="5"/>
  <c r="K56" i="5"/>
  <c r="K52" i="5"/>
  <c r="K48" i="5"/>
  <c r="K44" i="5"/>
  <c r="K40" i="5"/>
  <c r="K36" i="5"/>
  <c r="K32" i="5"/>
  <c r="K28" i="5"/>
  <c r="K24" i="5"/>
  <c r="K20" i="5"/>
  <c r="K16" i="5"/>
  <c r="K12" i="5"/>
  <c r="K8" i="5"/>
  <c r="K86" i="5"/>
  <c r="K74" i="5"/>
  <c r="K58" i="5"/>
  <c r="K46" i="5"/>
  <c r="K38" i="5"/>
  <c r="K18" i="5"/>
  <c r="K14" i="5"/>
  <c r="K87" i="5"/>
  <c r="K83" i="5"/>
  <c r="K79" i="5"/>
  <c r="K75" i="5"/>
  <c r="K71" i="5"/>
  <c r="K67" i="5"/>
  <c r="K63" i="5"/>
  <c r="K59" i="5"/>
  <c r="K55" i="5"/>
  <c r="K51" i="5"/>
  <c r="K47" i="5"/>
  <c r="K43" i="5"/>
  <c r="K39" i="5"/>
  <c r="K35" i="5"/>
  <c r="K31" i="5"/>
  <c r="K27" i="5"/>
  <c r="K23" i="5"/>
  <c r="K19" i="5"/>
  <c r="K15" i="5"/>
  <c r="K11" i="5"/>
  <c r="K7" i="5"/>
  <c r="K78" i="5"/>
  <c r="K66" i="5"/>
  <c r="K54" i="5"/>
  <c r="K42" i="5"/>
  <c r="K30" i="5"/>
  <c r="K26" i="5"/>
  <c r="E87" i="5"/>
  <c r="E83" i="5"/>
  <c r="E79" i="5"/>
  <c r="E75" i="5"/>
  <c r="E71" i="5"/>
  <c r="E67" i="5"/>
  <c r="E63" i="5"/>
  <c r="E59" i="5"/>
  <c r="E55" i="5"/>
  <c r="E51" i="5"/>
  <c r="E47" i="5"/>
  <c r="E43" i="5"/>
  <c r="E39" i="5"/>
  <c r="E35" i="5"/>
  <c r="E31" i="5"/>
  <c r="E27" i="5"/>
  <c r="E23" i="5"/>
  <c r="E19" i="5"/>
  <c r="E15" i="5"/>
  <c r="E11" i="5"/>
  <c r="E7" i="5"/>
  <c r="E84" i="5"/>
  <c r="E76" i="5"/>
  <c r="E72" i="5"/>
  <c r="E56" i="5"/>
  <c r="E40" i="5"/>
  <c r="E28" i="5"/>
  <c r="E12" i="5"/>
  <c r="E90" i="5"/>
  <c r="E86" i="5"/>
  <c r="E82" i="5"/>
  <c r="E78" i="5"/>
  <c r="E74" i="5"/>
  <c r="E70" i="5"/>
  <c r="E66" i="5"/>
  <c r="E62" i="5"/>
  <c r="E58" i="5"/>
  <c r="E54" i="5"/>
  <c r="E50" i="5"/>
  <c r="E46" i="5"/>
  <c r="E42" i="5"/>
  <c r="E38" i="5"/>
  <c r="E34" i="5"/>
  <c r="E30" i="5"/>
  <c r="E26" i="5"/>
  <c r="E22" i="5"/>
  <c r="E18" i="5"/>
  <c r="E14" i="5"/>
  <c r="E10" i="5"/>
  <c r="E6" i="5"/>
  <c r="E80" i="5"/>
  <c r="E68" i="5"/>
  <c r="E52" i="5"/>
  <c r="E32" i="5"/>
  <c r="E24" i="5"/>
  <c r="E16" i="5"/>
  <c r="E8" i="5"/>
  <c r="E89" i="5"/>
  <c r="E85" i="5"/>
  <c r="E81" i="5"/>
  <c r="E77" i="5"/>
  <c r="E73" i="5"/>
  <c r="E69" i="5"/>
  <c r="E65" i="5"/>
  <c r="E61" i="5"/>
  <c r="E57" i="5"/>
  <c r="E53" i="5"/>
  <c r="E49" i="5"/>
  <c r="E45" i="5"/>
  <c r="E41" i="5"/>
  <c r="E37" i="5"/>
  <c r="E33" i="5"/>
  <c r="E29" i="5"/>
  <c r="E25" i="5"/>
  <c r="E21" i="5"/>
  <c r="E17" i="5"/>
  <c r="E13" i="5"/>
  <c r="E9" i="5"/>
  <c r="E5" i="5"/>
  <c r="E88" i="5"/>
  <c r="E64" i="5"/>
  <c r="E60" i="5"/>
  <c r="E48" i="5"/>
  <c r="E44" i="5"/>
  <c r="E36" i="5"/>
  <c r="E20" i="5"/>
  <c r="O4" i="5"/>
  <c r="O4" i="14" s="1"/>
  <c r="O3" i="5"/>
  <c r="O3" i="14" s="1"/>
  <c r="F4" i="5"/>
  <c r="F3" i="5"/>
  <c r="H3" i="5"/>
  <c r="H4" i="5"/>
  <c r="N3" i="5"/>
  <c r="N4" i="5"/>
  <c r="I3" i="5"/>
  <c r="I4" i="5"/>
  <c r="G4" i="5"/>
  <c r="G3" i="5"/>
  <c r="M4" i="5"/>
  <c r="M3" i="5"/>
  <c r="L4" i="5"/>
  <c r="J3" i="5"/>
  <c r="J4" i="5"/>
  <c r="K3" i="5"/>
  <c r="K4" i="5"/>
  <c r="E3" i="5"/>
  <c r="E4" i="5"/>
  <c r="S9" i="14"/>
  <c r="S8" i="14"/>
  <c r="S7" i="14"/>
  <c r="M3" i="14" l="1"/>
  <c r="H4" i="14"/>
  <c r="E68" i="14"/>
  <c r="E14" i="14"/>
  <c r="K26" i="14"/>
  <c r="K15" i="14"/>
  <c r="K47" i="14"/>
  <c r="K74" i="14"/>
  <c r="K48" i="14"/>
  <c r="K62" i="14"/>
  <c r="K53" i="14"/>
  <c r="K69" i="14"/>
  <c r="E97" i="14"/>
  <c r="K101" i="14"/>
  <c r="K109" i="14"/>
  <c r="K121" i="14"/>
  <c r="K133" i="14"/>
  <c r="K149" i="14"/>
  <c r="K157" i="14"/>
  <c r="K177" i="14"/>
  <c r="F42" i="14"/>
  <c r="F36" i="14"/>
  <c r="F89" i="14"/>
  <c r="F58" i="14"/>
  <c r="F30" i="14"/>
  <c r="F57" i="14"/>
  <c r="F33" i="14"/>
  <c r="F5" i="14"/>
  <c r="F108" i="14"/>
  <c r="F107" i="14"/>
  <c r="F122" i="14"/>
  <c r="F154" i="14"/>
  <c r="F170" i="14"/>
  <c r="F127" i="14"/>
  <c r="F159" i="14"/>
  <c r="H85" i="14"/>
  <c r="H7" i="14"/>
  <c r="H43" i="14"/>
  <c r="H87" i="14"/>
  <c r="H23" i="14"/>
  <c r="H66" i="14"/>
  <c r="H52" i="14"/>
  <c r="H115" i="14"/>
  <c r="H113" i="14"/>
  <c r="H131" i="14"/>
  <c r="H147" i="14"/>
  <c r="H163" i="14"/>
  <c r="H128" i="14"/>
  <c r="H144" i="14"/>
  <c r="H176" i="14"/>
  <c r="J101" i="14"/>
  <c r="J134" i="14"/>
  <c r="J166" i="14"/>
  <c r="J121" i="14"/>
  <c r="J145" i="14"/>
  <c r="J169" i="14"/>
  <c r="E65" i="14"/>
  <c r="E16" i="14"/>
  <c r="K31" i="14"/>
  <c r="K79" i="14"/>
  <c r="K32" i="14"/>
  <c r="K80" i="14"/>
  <c r="K21" i="14"/>
  <c r="K169" i="14"/>
  <c r="F68" i="14"/>
  <c r="F48" i="14"/>
  <c r="F73" i="14"/>
  <c r="F20" i="14"/>
  <c r="F151" i="14"/>
  <c r="F175" i="14"/>
  <c r="H114" i="14"/>
  <c r="H139" i="14"/>
  <c r="H136" i="14"/>
  <c r="H160" i="14"/>
  <c r="J75" i="14"/>
  <c r="J36" i="14"/>
  <c r="J74" i="14"/>
  <c r="J90" i="14"/>
  <c r="J31" i="14"/>
  <c r="J13" i="14"/>
  <c r="J104" i="14"/>
  <c r="J93" i="14"/>
  <c r="J142" i="14"/>
  <c r="J158" i="14"/>
  <c r="J137" i="14"/>
  <c r="J161" i="14"/>
  <c r="K105" i="14"/>
  <c r="K117" i="14"/>
  <c r="K129" i="14"/>
  <c r="K141" i="14"/>
  <c r="K153" i="14"/>
  <c r="K165" i="14"/>
  <c r="F76" i="14"/>
  <c r="F7" i="14"/>
  <c r="F21" i="14"/>
  <c r="F91" i="14"/>
  <c r="F115" i="14"/>
  <c r="F138" i="14"/>
  <c r="F162" i="14"/>
  <c r="F119" i="14"/>
  <c r="F143" i="14"/>
  <c r="H88" i="14"/>
  <c r="H79" i="14"/>
  <c r="H9" i="14"/>
  <c r="H72" i="14"/>
  <c r="H38" i="14"/>
  <c r="H6" i="14"/>
  <c r="H105" i="14"/>
  <c r="H106" i="14"/>
  <c r="J58" i="14"/>
  <c r="J54" i="14"/>
  <c r="J71" i="14"/>
  <c r="J20" i="14"/>
  <c r="J34" i="14"/>
  <c r="J64" i="14"/>
  <c r="J6" i="14"/>
  <c r="J51" i="14"/>
  <c r="J96" i="14"/>
  <c r="J109" i="14"/>
  <c r="J126" i="14"/>
  <c r="J150" i="14"/>
  <c r="J174" i="14"/>
  <c r="J129" i="14"/>
  <c r="J153" i="14"/>
  <c r="J177" i="14"/>
  <c r="K3" i="14"/>
  <c r="I4" i="14"/>
  <c r="E44" i="14"/>
  <c r="E12" i="14"/>
  <c r="K66" i="14"/>
  <c r="K63" i="14"/>
  <c r="K18" i="14"/>
  <c r="K16" i="14"/>
  <c r="K64" i="14"/>
  <c r="K10" i="14"/>
  <c r="K5" i="14"/>
  <c r="K37" i="14"/>
  <c r="K85" i="14"/>
  <c r="K92" i="14"/>
  <c r="K96" i="14"/>
  <c r="K113" i="14"/>
  <c r="K125" i="14"/>
  <c r="K137" i="14"/>
  <c r="K145" i="14"/>
  <c r="K161" i="14"/>
  <c r="K173" i="14"/>
  <c r="F40" i="14"/>
  <c r="F26" i="14"/>
  <c r="F82" i="14"/>
  <c r="F84" i="14"/>
  <c r="F44" i="14"/>
  <c r="F27" i="14"/>
  <c r="F92" i="14"/>
  <c r="F100" i="14"/>
  <c r="F99" i="14"/>
  <c r="F130" i="14"/>
  <c r="F146" i="14"/>
  <c r="F178" i="14"/>
  <c r="F135" i="14"/>
  <c r="F167" i="14"/>
  <c r="H62" i="14"/>
  <c r="H65" i="14"/>
  <c r="H17" i="14"/>
  <c r="H51" i="14"/>
  <c r="H59" i="14"/>
  <c r="H18" i="14"/>
  <c r="H26" i="14"/>
  <c r="H24" i="14"/>
  <c r="H97" i="14"/>
  <c r="H98" i="14"/>
  <c r="H123" i="14"/>
  <c r="H155" i="14"/>
  <c r="H171" i="14"/>
  <c r="H120" i="14"/>
  <c r="H152" i="14"/>
  <c r="H168" i="14"/>
  <c r="J84" i="14"/>
  <c r="J22" i="14"/>
  <c r="J77" i="14"/>
  <c r="J44" i="14"/>
  <c r="J46" i="14"/>
  <c r="J15" i="14"/>
  <c r="J21" i="14"/>
  <c r="J37" i="14"/>
  <c r="J112" i="14"/>
  <c r="J118" i="14"/>
  <c r="I19" i="14"/>
  <c r="I8" i="14"/>
  <c r="I53" i="14"/>
  <c r="I39" i="14"/>
  <c r="I36" i="14"/>
  <c r="I5" i="14"/>
  <c r="I28" i="14"/>
  <c r="I16" i="14"/>
  <c r="I30" i="14"/>
  <c r="I18" i="14"/>
  <c r="I104" i="14"/>
  <c r="I107" i="14"/>
  <c r="I124" i="14"/>
  <c r="I156" i="14"/>
  <c r="I133" i="14"/>
  <c r="I165" i="14"/>
  <c r="L44" i="14"/>
  <c r="L22" i="14"/>
  <c r="L15" i="14"/>
  <c r="L54" i="14"/>
  <c r="L84" i="14"/>
  <c r="L77" i="14"/>
  <c r="L52" i="14"/>
  <c r="L33" i="14"/>
  <c r="L7" i="14"/>
  <c r="L71" i="14"/>
  <c r="L96" i="14"/>
  <c r="L119" i="14"/>
  <c r="L135" i="14"/>
  <c r="L159" i="14"/>
  <c r="L124" i="14"/>
  <c r="L148" i="14"/>
  <c r="L164" i="14"/>
  <c r="M90" i="14"/>
  <c r="M33" i="14"/>
  <c r="M41" i="14"/>
  <c r="M63" i="14"/>
  <c r="M89" i="14"/>
  <c r="M35" i="14"/>
  <c r="M62" i="14"/>
  <c r="M87" i="14"/>
  <c r="M71" i="14"/>
  <c r="M55" i="14"/>
  <c r="M29" i="14"/>
  <c r="M21" i="14"/>
  <c r="M69" i="14"/>
  <c r="M31" i="14"/>
  <c r="M19" i="14"/>
  <c r="M24" i="14"/>
  <c r="M36" i="14"/>
  <c r="M10" i="14"/>
  <c r="M50" i="14"/>
  <c r="M22" i="14"/>
  <c r="M91" i="14"/>
  <c r="M107" i="14"/>
  <c r="M98" i="14"/>
  <c r="M106" i="14"/>
  <c r="M123" i="14"/>
  <c r="M139" i="14"/>
  <c r="M155" i="14"/>
  <c r="M171" i="14"/>
  <c r="M120" i="14"/>
  <c r="M136" i="14"/>
  <c r="M144" i="14"/>
  <c r="M152" i="14"/>
  <c r="M160" i="14"/>
  <c r="M168" i="14"/>
  <c r="M176" i="14"/>
  <c r="G48" i="14"/>
  <c r="G44" i="14"/>
  <c r="G16" i="14"/>
  <c r="G55" i="14"/>
  <c r="G89" i="14"/>
  <c r="G77" i="14"/>
  <c r="G66" i="14"/>
  <c r="G18" i="14"/>
  <c r="G9" i="14"/>
  <c r="G41" i="14"/>
  <c r="G70" i="14"/>
  <c r="G25" i="14"/>
  <c r="G69" i="14"/>
  <c r="G71" i="14"/>
  <c r="G21" i="14"/>
  <c r="G11" i="14"/>
  <c r="G72" i="14"/>
  <c r="G61" i="14"/>
  <c r="G49" i="14"/>
  <c r="G93" i="14"/>
  <c r="G103" i="14"/>
  <c r="G96" i="14"/>
  <c r="G104" i="14"/>
  <c r="G119" i="14"/>
  <c r="G127" i="14"/>
  <c r="G135" i="14"/>
  <c r="G143" i="14"/>
  <c r="G151" i="14"/>
  <c r="G159" i="14"/>
  <c r="G167" i="14"/>
  <c r="G175" i="14"/>
  <c r="G122" i="14"/>
  <c r="G130" i="14"/>
  <c r="G138" i="14"/>
  <c r="G146" i="14"/>
  <c r="G154" i="14"/>
  <c r="G162" i="14"/>
  <c r="G170" i="14"/>
  <c r="G178" i="14"/>
  <c r="N61" i="14"/>
  <c r="N79" i="14"/>
  <c r="N46" i="14"/>
  <c r="N40" i="14"/>
  <c r="N80" i="14"/>
  <c r="N83" i="14"/>
  <c r="N37" i="14"/>
  <c r="N31" i="14"/>
  <c r="N9" i="14"/>
  <c r="N21" i="14"/>
  <c r="N60" i="14"/>
  <c r="N14" i="14"/>
  <c r="N36" i="14"/>
  <c r="N66" i="14"/>
  <c r="N51" i="14"/>
  <c r="N43" i="14"/>
  <c r="N57" i="14"/>
  <c r="N41" i="14"/>
  <c r="N72" i="14"/>
  <c r="N35" i="14"/>
  <c r="N84" i="14"/>
  <c r="N92" i="14"/>
  <c r="N102" i="14"/>
  <c r="N108" i="14"/>
  <c r="N91" i="14"/>
  <c r="N99" i="14"/>
  <c r="N107" i="14"/>
  <c r="N116" i="14"/>
  <c r="N124" i="14"/>
  <c r="N132" i="14"/>
  <c r="N140" i="14"/>
  <c r="N148" i="14"/>
  <c r="N156" i="14"/>
  <c r="N164" i="14"/>
  <c r="N172" i="14"/>
  <c r="N119" i="14"/>
  <c r="N127" i="14"/>
  <c r="N135" i="14"/>
  <c r="N143" i="14"/>
  <c r="N151" i="14"/>
  <c r="N159" i="14"/>
  <c r="N167" i="14"/>
  <c r="N175" i="14"/>
  <c r="E125" i="14"/>
  <c r="E159" i="14"/>
  <c r="E127" i="14"/>
  <c r="E128" i="14"/>
  <c r="E112" i="14"/>
  <c r="I74" i="14"/>
  <c r="I51" i="14"/>
  <c r="I102" i="14"/>
  <c r="I91" i="14"/>
  <c r="I116" i="14"/>
  <c r="I140" i="14"/>
  <c r="I164" i="14"/>
  <c r="I117" i="14"/>
  <c r="I157" i="14"/>
  <c r="L60" i="14"/>
  <c r="L28" i="14"/>
  <c r="L64" i="14"/>
  <c r="L50" i="14"/>
  <c r="L79" i="14"/>
  <c r="L111" i="14"/>
  <c r="L112" i="14"/>
  <c r="L143" i="14"/>
  <c r="L167" i="14"/>
  <c r="M84" i="14"/>
  <c r="M99" i="14"/>
  <c r="M115" i="14"/>
  <c r="M114" i="14"/>
  <c r="M131" i="14"/>
  <c r="M147" i="14"/>
  <c r="M163" i="14"/>
  <c r="M128" i="14"/>
  <c r="G27" i="14"/>
  <c r="G23" i="14"/>
  <c r="G81" i="14"/>
  <c r="G111" i="14"/>
  <c r="G112" i="14"/>
  <c r="E4" i="14"/>
  <c r="J4" i="14"/>
  <c r="M4" i="14"/>
  <c r="I3" i="14"/>
  <c r="H3" i="14"/>
  <c r="E69" i="14"/>
  <c r="E18" i="14"/>
  <c r="E28" i="14"/>
  <c r="K30" i="14"/>
  <c r="K78" i="14"/>
  <c r="K19" i="14"/>
  <c r="K35" i="14"/>
  <c r="K51" i="14"/>
  <c r="K67" i="14"/>
  <c r="K83" i="14"/>
  <c r="K38" i="14"/>
  <c r="K86" i="14"/>
  <c r="K20" i="14"/>
  <c r="K36" i="14"/>
  <c r="K52" i="14"/>
  <c r="K68" i="14"/>
  <c r="K84" i="14"/>
  <c r="K22" i="14"/>
  <c r="K70" i="14"/>
  <c r="K9" i="14"/>
  <c r="K25" i="14"/>
  <c r="K41" i="14"/>
  <c r="K57" i="14"/>
  <c r="K73" i="14"/>
  <c r="K89" i="14"/>
  <c r="E98" i="14"/>
  <c r="K93" i="14"/>
  <c r="K97" i="14"/>
  <c r="K102" i="14"/>
  <c r="K106" i="14"/>
  <c r="K110" i="14"/>
  <c r="K114" i="14"/>
  <c r="K118" i="14"/>
  <c r="K122" i="14"/>
  <c r="K126" i="14"/>
  <c r="K130" i="14"/>
  <c r="K134" i="14"/>
  <c r="K138" i="14"/>
  <c r="K142" i="14"/>
  <c r="K146" i="14"/>
  <c r="K150" i="14"/>
  <c r="K154" i="14"/>
  <c r="K158" i="14"/>
  <c r="K162" i="14"/>
  <c r="K166" i="14"/>
  <c r="K170" i="14"/>
  <c r="K174" i="14"/>
  <c r="K178" i="14"/>
  <c r="F71" i="14"/>
  <c r="F51" i="14"/>
  <c r="F62" i="14"/>
  <c r="F56" i="14"/>
  <c r="F34" i="14"/>
  <c r="F22" i="14"/>
  <c r="F87" i="14"/>
  <c r="F86" i="14"/>
  <c r="F28" i="14"/>
  <c r="F63" i="14"/>
  <c r="F66" i="14"/>
  <c r="F88" i="14"/>
  <c r="F83" i="14"/>
  <c r="F10" i="14"/>
  <c r="F55" i="14"/>
  <c r="F9" i="14"/>
  <c r="F35" i="14"/>
  <c r="F61" i="14"/>
  <c r="F23" i="14"/>
  <c r="F37" i="14"/>
  <c r="F15" i="14"/>
  <c r="F94" i="14"/>
  <c r="F102" i="14"/>
  <c r="F110" i="14"/>
  <c r="F93" i="14"/>
  <c r="F101" i="14"/>
  <c r="F109" i="14"/>
  <c r="F116" i="14"/>
  <c r="F124" i="14"/>
  <c r="F132" i="14"/>
  <c r="F140" i="14"/>
  <c r="F148" i="14"/>
  <c r="F156" i="14"/>
  <c r="F164" i="14"/>
  <c r="F172" i="14"/>
  <c r="F121" i="14"/>
  <c r="F129" i="14"/>
  <c r="F137" i="14"/>
  <c r="F145" i="14"/>
  <c r="F153" i="14"/>
  <c r="F161" i="14"/>
  <c r="F169" i="14"/>
  <c r="F177" i="14"/>
  <c r="H77" i="14"/>
  <c r="H11" i="14"/>
  <c r="H5" i="14"/>
  <c r="H73" i="14"/>
  <c r="H29" i="14"/>
  <c r="H50" i="14"/>
  <c r="H49" i="14"/>
  <c r="H82" i="14"/>
  <c r="H70" i="14"/>
  <c r="H55" i="14"/>
  <c r="H13" i="14"/>
  <c r="H39" i="14"/>
  <c r="H63" i="14"/>
  <c r="I81" i="14"/>
  <c r="I62" i="14"/>
  <c r="I125" i="14"/>
  <c r="I149" i="14"/>
  <c r="L175" i="14"/>
  <c r="L140" i="14"/>
  <c r="L172" i="14"/>
  <c r="N4" i="14"/>
  <c r="E41" i="14"/>
  <c r="K7" i="14"/>
  <c r="K87" i="14"/>
  <c r="K8" i="14"/>
  <c r="K40" i="14"/>
  <c r="K56" i="14"/>
  <c r="K72" i="14"/>
  <c r="K88" i="14"/>
  <c r="K34" i="14"/>
  <c r="K82" i="14"/>
  <c r="K13" i="14"/>
  <c r="K29" i="14"/>
  <c r="K45" i="14"/>
  <c r="K61" i="14"/>
  <c r="K77" i="14"/>
  <c r="K99" i="14"/>
  <c r="K94" i="14"/>
  <c r="K98" i="14"/>
  <c r="K103" i="14"/>
  <c r="K107" i="14"/>
  <c r="K111" i="14"/>
  <c r="K115" i="14"/>
  <c r="K119" i="14"/>
  <c r="K123" i="14"/>
  <c r="K127" i="14"/>
  <c r="K131" i="14"/>
  <c r="K135" i="14"/>
  <c r="K139" i="14"/>
  <c r="K143" i="14"/>
  <c r="K147" i="14"/>
  <c r="K151" i="14"/>
  <c r="K155" i="14"/>
  <c r="K159" i="14"/>
  <c r="K163" i="14"/>
  <c r="K167" i="14"/>
  <c r="K171" i="14"/>
  <c r="K175" i="14"/>
  <c r="F85" i="14"/>
  <c r="F78" i="14"/>
  <c r="F59" i="14"/>
  <c r="F77" i="14"/>
  <c r="F74" i="14"/>
  <c r="F8" i="14"/>
  <c r="F38" i="14"/>
  <c r="F64" i="14"/>
  <c r="F90" i="14"/>
  <c r="F43" i="14"/>
  <c r="F67" i="14"/>
  <c r="F69" i="14"/>
  <c r="F54" i="14"/>
  <c r="F75" i="14"/>
  <c r="F45" i="14"/>
  <c r="F14" i="14"/>
  <c r="F11" i="14"/>
  <c r="F39" i="14"/>
  <c r="F65" i="14"/>
  <c r="F25" i="14"/>
  <c r="F41" i="14"/>
  <c r="F19" i="14"/>
  <c r="F96" i="14"/>
  <c r="F104" i="14"/>
  <c r="F112" i="14"/>
  <c r="F95" i="14"/>
  <c r="F103" i="14"/>
  <c r="F111" i="14"/>
  <c r="F118" i="14"/>
  <c r="F126" i="14"/>
  <c r="F134" i="14"/>
  <c r="F142" i="14"/>
  <c r="F150" i="14"/>
  <c r="F158" i="14"/>
  <c r="F166" i="14"/>
  <c r="F174" i="14"/>
  <c r="F123" i="14"/>
  <c r="F131" i="14"/>
  <c r="F139" i="14"/>
  <c r="F147" i="14"/>
  <c r="F155" i="14"/>
  <c r="F163" i="14"/>
  <c r="F171" i="14"/>
  <c r="H71" i="14"/>
  <c r="H27" i="14"/>
  <c r="H19" i="14"/>
  <c r="H68" i="14"/>
  <c r="H80" i="14"/>
  <c r="H47" i="14"/>
  <c r="H54" i="14"/>
  <c r="H53" i="14"/>
  <c r="H86" i="14"/>
  <c r="H74" i="14"/>
  <c r="H69" i="14"/>
  <c r="H37" i="14"/>
  <c r="H75" i="14"/>
  <c r="H67" i="14"/>
  <c r="H25" i="14"/>
  <c r="H12" i="14"/>
  <c r="H48" i="14"/>
  <c r="H34" i="14"/>
  <c r="H44" i="14"/>
  <c r="H60" i="14"/>
  <c r="H16" i="14"/>
  <c r="H32" i="14"/>
  <c r="H93" i="14"/>
  <c r="H101" i="14"/>
  <c r="H109" i="14"/>
  <c r="H94" i="14"/>
  <c r="H102" i="14"/>
  <c r="H110" i="14"/>
  <c r="H119" i="14"/>
  <c r="H127" i="14"/>
  <c r="H135" i="14"/>
  <c r="H143" i="14"/>
  <c r="H151" i="14"/>
  <c r="H159" i="14"/>
  <c r="H167" i="14"/>
  <c r="H175" i="14"/>
  <c r="H116" i="14"/>
  <c r="H124" i="14"/>
  <c r="I86" i="14"/>
  <c r="I65" i="14"/>
  <c r="I69" i="14"/>
  <c r="I14" i="14"/>
  <c r="I59" i="14"/>
  <c r="I38" i="14"/>
  <c r="I82" i="14"/>
  <c r="I108" i="14"/>
  <c r="I99" i="14"/>
  <c r="I132" i="14"/>
  <c r="I148" i="14"/>
  <c r="I172" i="14"/>
  <c r="I141" i="14"/>
  <c r="I173" i="14"/>
  <c r="L67" i="14"/>
  <c r="L37" i="14"/>
  <c r="L42" i="14"/>
  <c r="L46" i="14"/>
  <c r="L36" i="14"/>
  <c r="L61" i="14"/>
  <c r="L81" i="14"/>
  <c r="L43" i="14"/>
  <c r="L101" i="14"/>
  <c r="L104" i="14"/>
  <c r="L127" i="14"/>
  <c r="L151" i="14"/>
  <c r="L116" i="14"/>
  <c r="L132" i="14"/>
  <c r="L156" i="14"/>
  <c r="E3" i="14"/>
  <c r="G3" i="14"/>
  <c r="F3" i="14"/>
  <c r="E60" i="14"/>
  <c r="E32" i="14"/>
  <c r="E6" i="14"/>
  <c r="E84" i="14"/>
  <c r="E19" i="14"/>
  <c r="K42" i="14"/>
  <c r="K23" i="14"/>
  <c r="K39" i="14"/>
  <c r="K55" i="14"/>
  <c r="K71" i="14"/>
  <c r="K46" i="14"/>
  <c r="K24" i="14"/>
  <c r="K4" i="14"/>
  <c r="L4" i="14"/>
  <c r="G4" i="14"/>
  <c r="N3" i="14"/>
  <c r="F4" i="14"/>
  <c r="E64" i="14"/>
  <c r="E61" i="14"/>
  <c r="E10" i="14"/>
  <c r="E74" i="14"/>
  <c r="K54" i="14"/>
  <c r="K11" i="14"/>
  <c r="K27" i="14"/>
  <c r="K43" i="14"/>
  <c r="K59" i="14"/>
  <c r="K75" i="14"/>
  <c r="K14" i="14"/>
  <c r="K58" i="14"/>
  <c r="K12" i="14"/>
  <c r="K28" i="14"/>
  <c r="K44" i="14"/>
  <c r="K60" i="14"/>
  <c r="K76" i="14"/>
  <c r="K6" i="14"/>
  <c r="K50" i="14"/>
  <c r="K90" i="14"/>
  <c r="K17" i="14"/>
  <c r="K33" i="14"/>
  <c r="K49" i="14"/>
  <c r="K65" i="14"/>
  <c r="K81" i="14"/>
  <c r="K91" i="14"/>
  <c r="K95" i="14"/>
  <c r="K100" i="14"/>
  <c r="K104" i="14"/>
  <c r="K108" i="14"/>
  <c r="K112" i="14"/>
  <c r="K116" i="14"/>
  <c r="K120" i="14"/>
  <c r="K124" i="14"/>
  <c r="K128" i="14"/>
  <c r="K132" i="14"/>
  <c r="K136" i="14"/>
  <c r="K140" i="14"/>
  <c r="K144" i="14"/>
  <c r="K148" i="14"/>
  <c r="K152" i="14"/>
  <c r="K156" i="14"/>
  <c r="K160" i="14"/>
  <c r="K164" i="14"/>
  <c r="K168" i="14"/>
  <c r="K172" i="14"/>
  <c r="K176" i="14"/>
  <c r="F60" i="14"/>
  <c r="F32" i="14"/>
  <c r="F24" i="14"/>
  <c r="F50" i="14"/>
  <c r="F81" i="14"/>
  <c r="F12" i="14"/>
  <c r="F6" i="14"/>
  <c r="F79" i="14"/>
  <c r="F70" i="14"/>
  <c r="F46" i="14"/>
  <c r="F16" i="14"/>
  <c r="F80" i="14"/>
  <c r="F72" i="14"/>
  <c r="F52" i="14"/>
  <c r="F18" i="14"/>
  <c r="F47" i="14"/>
  <c r="F13" i="14"/>
  <c r="F53" i="14"/>
  <c r="F17" i="14"/>
  <c r="F29" i="14"/>
  <c r="F49" i="14"/>
  <c r="F31" i="14"/>
  <c r="F98" i="14"/>
  <c r="F106" i="14"/>
  <c r="F114" i="14"/>
  <c r="F97" i="14"/>
  <c r="F105" i="14"/>
  <c r="F113" i="14"/>
  <c r="F120" i="14"/>
  <c r="F128" i="14"/>
  <c r="F136" i="14"/>
  <c r="F144" i="14"/>
  <c r="F152" i="14"/>
  <c r="F160" i="14"/>
  <c r="F168" i="14"/>
  <c r="F176" i="14"/>
  <c r="F117" i="14"/>
  <c r="F125" i="14"/>
  <c r="F133" i="14"/>
  <c r="F141" i="14"/>
  <c r="F149" i="14"/>
  <c r="F157" i="14"/>
  <c r="F165" i="14"/>
  <c r="F173" i="14"/>
  <c r="H61" i="14"/>
  <c r="H35" i="14"/>
  <c r="H46" i="14"/>
  <c r="H81" i="14"/>
  <c r="H84" i="14"/>
  <c r="H58" i="14"/>
  <c r="H41" i="14"/>
  <c r="H57" i="14"/>
  <c r="H90" i="14"/>
  <c r="H78" i="14"/>
  <c r="H31" i="14"/>
  <c r="H15" i="14"/>
  <c r="H76" i="14"/>
  <c r="H89" i="14"/>
  <c r="H33" i="14"/>
  <c r="H14" i="14"/>
  <c r="H8" i="14"/>
  <c r="H36" i="14"/>
  <c r="H45" i="14"/>
  <c r="H64" i="14"/>
  <c r="H20" i="14"/>
  <c r="H42" i="14"/>
  <c r="H95" i="14"/>
  <c r="H103" i="14"/>
  <c r="H111" i="14"/>
  <c r="H96" i="14"/>
  <c r="H104" i="14"/>
  <c r="H112" i="14"/>
  <c r="H121" i="14"/>
  <c r="H129" i="14"/>
  <c r="H137" i="14"/>
  <c r="H145" i="14"/>
  <c r="H83" i="14"/>
  <c r="H21" i="14"/>
  <c r="H22" i="14"/>
  <c r="H30" i="14"/>
  <c r="H40" i="14"/>
  <c r="H56" i="14"/>
  <c r="H10" i="14"/>
  <c r="H28" i="14"/>
  <c r="H91" i="14"/>
  <c r="H99" i="14"/>
  <c r="H107" i="14"/>
  <c r="H92" i="14"/>
  <c r="H100" i="14"/>
  <c r="H108" i="14"/>
  <c r="H117" i="14"/>
  <c r="H125" i="14"/>
  <c r="H133" i="14"/>
  <c r="H141" i="14"/>
  <c r="H149" i="14"/>
  <c r="H157" i="14"/>
  <c r="H165" i="14"/>
  <c r="H173" i="14"/>
  <c r="H122" i="14"/>
  <c r="H130" i="14"/>
  <c r="H138" i="14"/>
  <c r="H146" i="14"/>
  <c r="H154" i="14"/>
  <c r="H162" i="14"/>
  <c r="H170" i="14"/>
  <c r="H178" i="14"/>
  <c r="J66" i="14"/>
  <c r="J88" i="14"/>
  <c r="J72" i="14"/>
  <c r="J85" i="14"/>
  <c r="J45" i="14"/>
  <c r="J78" i="14"/>
  <c r="J32" i="14"/>
  <c r="J8" i="14"/>
  <c r="J48" i="14"/>
  <c r="J81" i="14"/>
  <c r="J49" i="14"/>
  <c r="J73" i="14"/>
  <c r="J79" i="14"/>
  <c r="J65" i="14"/>
  <c r="J53" i="14"/>
  <c r="J16" i="14"/>
  <c r="J19" i="14"/>
  <c r="J35" i="14"/>
  <c r="J55" i="14"/>
  <c r="J7" i="14"/>
  <c r="J25" i="14"/>
  <c r="J41" i="14"/>
  <c r="J98" i="14"/>
  <c r="J106" i="14"/>
  <c r="J114" i="14"/>
  <c r="J95" i="14"/>
  <c r="J103" i="14"/>
  <c r="J111" i="14"/>
  <c r="J120" i="14"/>
  <c r="J128" i="14"/>
  <c r="J136" i="14"/>
  <c r="J144" i="14"/>
  <c r="J152" i="14"/>
  <c r="J160" i="14"/>
  <c r="J168" i="14"/>
  <c r="J176" i="14"/>
  <c r="J123" i="14"/>
  <c r="J131" i="14"/>
  <c r="J139" i="14"/>
  <c r="J147" i="14"/>
  <c r="J155" i="14"/>
  <c r="J163" i="14"/>
  <c r="J171" i="14"/>
  <c r="I85" i="14"/>
  <c r="I32" i="14"/>
  <c r="I9" i="14"/>
  <c r="I20" i="14"/>
  <c r="I84" i="14"/>
  <c r="I83" i="14"/>
  <c r="I71" i="14"/>
  <c r="I21" i="14"/>
  <c r="I64" i="14"/>
  <c r="I80" i="14"/>
  <c r="I22" i="14"/>
  <c r="I44" i="14"/>
  <c r="I43" i="14"/>
  <c r="I67" i="14"/>
  <c r="I41" i="14"/>
  <c r="I24" i="14"/>
  <c r="I58" i="14"/>
  <c r="I49" i="14"/>
  <c r="I78" i="14"/>
  <c r="I29" i="14"/>
  <c r="I68" i="14"/>
  <c r="I92" i="14"/>
  <c r="I46" i="14"/>
  <c r="I110" i="14"/>
  <c r="I93" i="14"/>
  <c r="I101" i="14"/>
  <c r="I109" i="14"/>
  <c r="I118" i="14"/>
  <c r="I126" i="14"/>
  <c r="I134" i="14"/>
  <c r="I142" i="14"/>
  <c r="I150" i="14"/>
  <c r="I158" i="14"/>
  <c r="I166" i="14"/>
  <c r="I174" i="14"/>
  <c r="I119" i="14"/>
  <c r="I127" i="14"/>
  <c r="I135" i="14"/>
  <c r="I143" i="14"/>
  <c r="I151" i="14"/>
  <c r="I159" i="14"/>
  <c r="I167" i="14"/>
  <c r="I175" i="14"/>
  <c r="L58" i="14"/>
  <c r="L27" i="14"/>
  <c r="L55" i="14"/>
  <c r="L23" i="14"/>
  <c r="L65" i="14"/>
  <c r="L72" i="14"/>
  <c r="L16" i="14"/>
  <c r="L69" i="14"/>
  <c r="L39" i="14"/>
  <c r="L68" i="14"/>
  <c r="L88" i="14"/>
  <c r="L59" i="14"/>
  <c r="L19" i="14"/>
  <c r="L53" i="14"/>
  <c r="L82" i="14"/>
  <c r="L70" i="14"/>
  <c r="L76" i="14"/>
  <c r="L38" i="14"/>
  <c r="L51" i="14"/>
  <c r="L49" i="14"/>
  <c r="L83" i="14"/>
  <c r="L95" i="14"/>
  <c r="L91" i="14"/>
  <c r="L105" i="14"/>
  <c r="L113" i="14"/>
  <c r="L98" i="14"/>
  <c r="L106" i="14"/>
  <c r="L114" i="14"/>
  <c r="L121" i="14"/>
  <c r="L129" i="14"/>
  <c r="L137" i="14"/>
  <c r="L145" i="14"/>
  <c r="L153" i="14"/>
  <c r="L161" i="14"/>
  <c r="L169" i="14"/>
  <c r="L177" i="14"/>
  <c r="L118" i="14"/>
  <c r="L126" i="14"/>
  <c r="L134" i="14"/>
  <c r="L142" i="14"/>
  <c r="L150" i="14"/>
  <c r="L158" i="14"/>
  <c r="L166" i="14"/>
  <c r="L174" i="14"/>
  <c r="M49" i="14"/>
  <c r="M51" i="14"/>
  <c r="M66" i="14"/>
  <c r="M72" i="14"/>
  <c r="M78" i="14"/>
  <c r="M46" i="14"/>
  <c r="M45" i="14"/>
  <c r="M13" i="14"/>
  <c r="M73" i="14"/>
  <c r="M75" i="14"/>
  <c r="M88" i="14"/>
  <c r="M52" i="14"/>
  <c r="M5" i="14"/>
  <c r="M59" i="14"/>
  <c r="M56" i="14"/>
  <c r="M7" i="14"/>
  <c r="M28" i="14"/>
  <c r="M40" i="14"/>
  <c r="M14" i="14"/>
  <c r="M54" i="14"/>
  <c r="M26" i="14"/>
  <c r="M93" i="14"/>
  <c r="M101" i="14"/>
  <c r="M109" i="14"/>
  <c r="M92" i="14"/>
  <c r="M100" i="14"/>
  <c r="M108" i="14"/>
  <c r="M117" i="14"/>
  <c r="M125" i="14"/>
  <c r="M133" i="14"/>
  <c r="M141" i="14"/>
  <c r="M149" i="14"/>
  <c r="M157" i="14"/>
  <c r="M165" i="14"/>
  <c r="M173" i="14"/>
  <c r="M122" i="14"/>
  <c r="M130" i="14"/>
  <c r="M138" i="14"/>
  <c r="M146" i="14"/>
  <c r="M154" i="14"/>
  <c r="M162" i="14"/>
  <c r="M170" i="14"/>
  <c r="M178" i="14"/>
  <c r="G52" i="14"/>
  <c r="G50" i="14"/>
  <c r="G24" i="14"/>
  <c r="G83" i="14"/>
  <c r="G17" i="14"/>
  <c r="G74" i="14"/>
  <c r="G88" i="14"/>
  <c r="G31" i="14"/>
  <c r="G10" i="14"/>
  <c r="G7" i="14"/>
  <c r="G84" i="14"/>
  <c r="G33" i="14"/>
  <c r="G6" i="14"/>
  <c r="G13" i="14"/>
  <c r="G32" i="14"/>
  <c r="G82" i="14"/>
  <c r="G64" i="14"/>
  <c r="G35" i="14"/>
  <c r="G75" i="14"/>
  <c r="G26" i="14"/>
  <c r="G53" i="14"/>
  <c r="G97" i="14"/>
  <c r="G101" i="14"/>
  <c r="G105" i="14"/>
  <c r="G113" i="14"/>
  <c r="G98" i="14"/>
  <c r="G106" i="14"/>
  <c r="G114" i="14"/>
  <c r="G121" i="14"/>
  <c r="G129" i="14"/>
  <c r="G137" i="14"/>
  <c r="G145" i="14"/>
  <c r="G153" i="14"/>
  <c r="G161" i="14"/>
  <c r="G169" i="14"/>
  <c r="G177" i="14"/>
  <c r="G116" i="14"/>
  <c r="G124" i="14"/>
  <c r="G132" i="14"/>
  <c r="G140" i="14"/>
  <c r="G148" i="14"/>
  <c r="G156" i="14"/>
  <c r="G164" i="14"/>
  <c r="G172" i="14"/>
  <c r="N65" i="14"/>
  <c r="N17" i="14"/>
  <c r="N68" i="14"/>
  <c r="N74" i="14"/>
  <c r="N7" i="14"/>
  <c r="N75" i="14"/>
  <c r="N64" i="14"/>
  <c r="N42" i="14"/>
  <c r="N67" i="14"/>
  <c r="N26" i="14"/>
  <c r="N6" i="14"/>
  <c r="N22" i="14"/>
  <c r="N48" i="14"/>
  <c r="N76" i="14"/>
  <c r="N55" i="14"/>
  <c r="N89" i="14"/>
  <c r="N15" i="14"/>
  <c r="N54" i="14"/>
  <c r="N16" i="14"/>
  <c r="N38" i="14"/>
  <c r="N44" i="14"/>
  <c r="N100" i="14"/>
  <c r="N96" i="14"/>
  <c r="N110" i="14"/>
  <c r="N93" i="14"/>
  <c r="N101" i="14"/>
  <c r="N109" i="14"/>
  <c r="N118" i="14"/>
  <c r="N126" i="14"/>
  <c r="N134" i="14"/>
  <c r="N142" i="14"/>
  <c r="N150" i="14"/>
  <c r="N158" i="14"/>
  <c r="N166" i="14"/>
  <c r="N174" i="14"/>
  <c r="N121" i="14"/>
  <c r="N129" i="14"/>
  <c r="N137" i="14"/>
  <c r="N145" i="14"/>
  <c r="N153" i="14"/>
  <c r="N161" i="14"/>
  <c r="N169" i="14"/>
  <c r="N177" i="14"/>
  <c r="E150" i="14"/>
  <c r="E118" i="14"/>
  <c r="E147" i="14"/>
  <c r="H132" i="14"/>
  <c r="H140" i="14"/>
  <c r="H148" i="14"/>
  <c r="H156" i="14"/>
  <c r="H164" i="14"/>
  <c r="H172" i="14"/>
  <c r="J69" i="14"/>
  <c r="J52" i="14"/>
  <c r="J76" i="14"/>
  <c r="J30" i="14"/>
  <c r="J12" i="14"/>
  <c r="J60" i="14"/>
  <c r="J67" i="14"/>
  <c r="J10" i="14"/>
  <c r="J56" i="14"/>
  <c r="J61" i="14"/>
  <c r="J42" i="14"/>
  <c r="J89" i="14"/>
  <c r="J82" i="14"/>
  <c r="J28" i="14"/>
  <c r="J63" i="14"/>
  <c r="J24" i="14"/>
  <c r="J23" i="14"/>
  <c r="J39" i="14"/>
  <c r="J5" i="14"/>
  <c r="J11" i="14"/>
  <c r="J29" i="14"/>
  <c r="J92" i="14"/>
  <c r="J100" i="14"/>
  <c r="J108" i="14"/>
  <c r="J115" i="14"/>
  <c r="J97" i="14"/>
  <c r="J105" i="14"/>
  <c r="J113" i="14"/>
  <c r="J122" i="14"/>
  <c r="J130" i="14"/>
  <c r="J138" i="14"/>
  <c r="J146" i="14"/>
  <c r="J154" i="14"/>
  <c r="J162" i="14"/>
  <c r="J170" i="14"/>
  <c r="J178" i="14"/>
  <c r="J117" i="14"/>
  <c r="J125" i="14"/>
  <c r="J133" i="14"/>
  <c r="J141" i="14"/>
  <c r="J149" i="14"/>
  <c r="J157" i="14"/>
  <c r="J165" i="14"/>
  <c r="J173" i="14"/>
  <c r="I77" i="14"/>
  <c r="I89" i="14"/>
  <c r="I37" i="14"/>
  <c r="I48" i="14"/>
  <c r="I31" i="14"/>
  <c r="I6" i="14"/>
  <c r="I87" i="14"/>
  <c r="I75" i="14"/>
  <c r="I26" i="14"/>
  <c r="I11" i="14"/>
  <c r="I12" i="14"/>
  <c r="I25" i="14"/>
  <c r="I66" i="14"/>
  <c r="I47" i="14"/>
  <c r="I15" i="14"/>
  <c r="I56" i="14"/>
  <c r="I27" i="14"/>
  <c r="I90" i="14"/>
  <c r="I57" i="14"/>
  <c r="I7" i="14"/>
  <c r="I40" i="14"/>
  <c r="I76" i="14"/>
  <c r="I100" i="14"/>
  <c r="I98" i="14"/>
  <c r="I112" i="14"/>
  <c r="I95" i="14"/>
  <c r="I103" i="14"/>
  <c r="I111" i="14"/>
  <c r="I120" i="14"/>
  <c r="I128" i="14"/>
  <c r="I136" i="14"/>
  <c r="I144" i="14"/>
  <c r="I152" i="14"/>
  <c r="I160" i="14"/>
  <c r="I168" i="14"/>
  <c r="I176" i="14"/>
  <c r="I121" i="14"/>
  <c r="I129" i="14"/>
  <c r="I137" i="14"/>
  <c r="I145" i="14"/>
  <c r="I153" i="14"/>
  <c r="I161" i="14"/>
  <c r="I169" i="14"/>
  <c r="I177" i="14"/>
  <c r="L66" i="14"/>
  <c r="L35" i="14"/>
  <c r="L11" i="14"/>
  <c r="L26" i="14"/>
  <c r="L9" i="14"/>
  <c r="L48" i="14"/>
  <c r="L24" i="14"/>
  <c r="L89" i="14"/>
  <c r="L13" i="14"/>
  <c r="L62" i="14"/>
  <c r="L18" i="14"/>
  <c r="L12" i="14"/>
  <c r="L30" i="14"/>
  <c r="L57" i="14"/>
  <c r="L86" i="14"/>
  <c r="L74" i="14"/>
  <c r="L20" i="14"/>
  <c r="L45" i="14"/>
  <c r="L73" i="14"/>
  <c r="L21" i="14"/>
  <c r="L5" i="14"/>
  <c r="L103" i="14"/>
  <c r="L99" i="14"/>
  <c r="L107" i="14"/>
  <c r="L92" i="14"/>
  <c r="L100" i="14"/>
  <c r="L108" i="14"/>
  <c r="L115" i="14"/>
  <c r="L123" i="14"/>
  <c r="L131" i="14"/>
  <c r="L139" i="14"/>
  <c r="L147" i="14"/>
  <c r="L155" i="14"/>
  <c r="L163" i="14"/>
  <c r="L171" i="14"/>
  <c r="L120" i="14"/>
  <c r="L128" i="14"/>
  <c r="L136" i="14"/>
  <c r="L144" i="14"/>
  <c r="L152" i="14"/>
  <c r="L160" i="14"/>
  <c r="L168" i="14"/>
  <c r="L176" i="14"/>
  <c r="M61" i="14"/>
  <c r="M57" i="14"/>
  <c r="M77" i="14"/>
  <c r="M17" i="14"/>
  <c r="M47" i="14"/>
  <c r="M81" i="14"/>
  <c r="M60" i="14"/>
  <c r="M48" i="14"/>
  <c r="M65" i="14"/>
  <c r="M80" i="14"/>
  <c r="M79" i="14"/>
  <c r="M74" i="14"/>
  <c r="M39" i="14"/>
  <c r="M9" i="14"/>
  <c r="M67" i="14"/>
  <c r="M15" i="14"/>
  <c r="M16" i="14"/>
  <c r="M30" i="14"/>
  <c r="M43" i="14"/>
  <c r="M18" i="14"/>
  <c r="M8" i="14"/>
  <c r="M34" i="14"/>
  <c r="M95" i="14"/>
  <c r="M103" i="14"/>
  <c r="M111" i="14"/>
  <c r="M94" i="14"/>
  <c r="M102" i="14"/>
  <c r="M110" i="14"/>
  <c r="M119" i="14"/>
  <c r="M127" i="14"/>
  <c r="M135" i="14"/>
  <c r="M143" i="14"/>
  <c r="M151" i="14"/>
  <c r="M159" i="14"/>
  <c r="M167" i="14"/>
  <c r="M175" i="14"/>
  <c r="M116" i="14"/>
  <c r="M124" i="14"/>
  <c r="M132" i="14"/>
  <c r="M140" i="14"/>
  <c r="M148" i="14"/>
  <c r="M156" i="14"/>
  <c r="M164" i="14"/>
  <c r="M172" i="14"/>
  <c r="G56" i="14"/>
  <c r="G54" i="14"/>
  <c r="G29" i="14"/>
  <c r="G79" i="14"/>
  <c r="G28" i="14"/>
  <c r="G58" i="14"/>
  <c r="G46" i="14"/>
  <c r="G36" i="14"/>
  <c r="G19" i="14"/>
  <c r="G63" i="14"/>
  <c r="G76" i="14"/>
  <c r="G38" i="14"/>
  <c r="G65" i="14"/>
  <c r="G45" i="14"/>
  <c r="G43" i="14"/>
  <c r="G80" i="14"/>
  <c r="G90" i="14"/>
  <c r="G40" i="14"/>
  <c r="G85" i="14"/>
  <c r="G34" i="14"/>
  <c r="G57" i="14"/>
  <c r="G91" i="14"/>
  <c r="G14" i="14"/>
  <c r="G107" i="14"/>
  <c r="G92" i="14"/>
  <c r="G100" i="14"/>
  <c r="G108" i="14"/>
  <c r="G115" i="14"/>
  <c r="G123" i="14"/>
  <c r="G131" i="14"/>
  <c r="G139" i="14"/>
  <c r="G147" i="14"/>
  <c r="G155" i="14"/>
  <c r="G163" i="14"/>
  <c r="G171" i="14"/>
  <c r="G118" i="14"/>
  <c r="G126" i="14"/>
  <c r="G134" i="14"/>
  <c r="G142" i="14"/>
  <c r="G150" i="14"/>
  <c r="G158" i="14"/>
  <c r="G166" i="14"/>
  <c r="G174" i="14"/>
  <c r="N73" i="14"/>
  <c r="N87" i="14"/>
  <c r="N30" i="14"/>
  <c r="N18" i="14"/>
  <c r="N12" i="14"/>
  <c r="N69" i="14"/>
  <c r="N19" i="14"/>
  <c r="N86" i="14"/>
  <c r="N78" i="14"/>
  <c r="N71" i="14"/>
  <c r="N34" i="14"/>
  <c r="N5" i="14"/>
  <c r="N25" i="14"/>
  <c r="N52" i="14"/>
  <c r="N13" i="14"/>
  <c r="N77" i="14"/>
  <c r="N49" i="14"/>
  <c r="N23" i="14"/>
  <c r="N10" i="14"/>
  <c r="N24" i="14"/>
  <c r="N70" i="14"/>
  <c r="N90" i="14"/>
  <c r="N82" i="14"/>
  <c r="N104" i="14"/>
  <c r="N112" i="14"/>
  <c r="N95" i="14"/>
  <c r="N103" i="14"/>
  <c r="N111" i="14"/>
  <c r="N120" i="14"/>
  <c r="N128" i="14"/>
  <c r="N136" i="14"/>
  <c r="N144" i="14"/>
  <c r="N152" i="14"/>
  <c r="N160" i="14"/>
  <c r="N168" i="14"/>
  <c r="N176" i="14"/>
  <c r="N115" i="14"/>
  <c r="N123" i="14"/>
  <c r="N131" i="14"/>
  <c r="N139" i="14"/>
  <c r="N147" i="14"/>
  <c r="N155" i="14"/>
  <c r="N163" i="14"/>
  <c r="N171" i="14"/>
  <c r="E178" i="14"/>
  <c r="E162" i="14"/>
  <c r="E146" i="14"/>
  <c r="E114" i="14"/>
  <c r="E165" i="14"/>
  <c r="E117" i="14"/>
  <c r="E101" i="14"/>
  <c r="E175" i="14"/>
  <c r="E143" i="14"/>
  <c r="E115" i="14"/>
  <c r="E104" i="14"/>
  <c r="H153" i="14"/>
  <c r="H161" i="14"/>
  <c r="H169" i="14"/>
  <c r="H177" i="14"/>
  <c r="H118" i="14"/>
  <c r="H126" i="14"/>
  <c r="H134" i="14"/>
  <c r="H142" i="14"/>
  <c r="H150" i="14"/>
  <c r="H158" i="14"/>
  <c r="H166" i="14"/>
  <c r="H174" i="14"/>
  <c r="J80" i="14"/>
  <c r="J70" i="14"/>
  <c r="J83" i="14"/>
  <c r="J57" i="14"/>
  <c r="J14" i="14"/>
  <c r="J68" i="14"/>
  <c r="J59" i="14"/>
  <c r="J62" i="14"/>
  <c r="J50" i="14"/>
  <c r="J26" i="14"/>
  <c r="J18" i="14"/>
  <c r="J87" i="14"/>
  <c r="J86" i="14"/>
  <c r="J43" i="14"/>
  <c r="J38" i="14"/>
  <c r="J40" i="14"/>
  <c r="J27" i="14"/>
  <c r="J47" i="14"/>
  <c r="J9" i="14"/>
  <c r="J17" i="14"/>
  <c r="J33" i="14"/>
  <c r="J94" i="14"/>
  <c r="J102" i="14"/>
  <c r="J110" i="14"/>
  <c r="J91" i="14"/>
  <c r="J99" i="14"/>
  <c r="J107" i="14"/>
  <c r="J116" i="14"/>
  <c r="J124" i="14"/>
  <c r="J132" i="14"/>
  <c r="J140" i="14"/>
  <c r="J148" i="14"/>
  <c r="J156" i="14"/>
  <c r="J164" i="14"/>
  <c r="J172" i="14"/>
  <c r="J119" i="14"/>
  <c r="J127" i="14"/>
  <c r="J135" i="14"/>
  <c r="J143" i="14"/>
  <c r="J151" i="14"/>
  <c r="J159" i="14"/>
  <c r="J167" i="14"/>
  <c r="J175" i="14"/>
  <c r="I63" i="14"/>
  <c r="I73" i="14"/>
  <c r="I60" i="14"/>
  <c r="I88" i="14"/>
  <c r="I42" i="14"/>
  <c r="I50" i="14"/>
  <c r="I55" i="14"/>
  <c r="I79" i="14"/>
  <c r="I34" i="14"/>
  <c r="I52" i="14"/>
  <c r="I54" i="14"/>
  <c r="I33" i="14"/>
  <c r="I10" i="14"/>
  <c r="I45" i="14"/>
  <c r="I23" i="14"/>
  <c r="I70" i="14"/>
  <c r="I35" i="14"/>
  <c r="I61" i="14"/>
  <c r="I17" i="14"/>
  <c r="I13" i="14"/>
  <c r="I72" i="14"/>
  <c r="I94" i="14"/>
  <c r="I96" i="14"/>
  <c r="I106" i="14"/>
  <c r="I114" i="14"/>
  <c r="I97" i="14"/>
  <c r="I105" i="14"/>
  <c r="I113" i="14"/>
  <c r="I122" i="14"/>
  <c r="I130" i="14"/>
  <c r="I138" i="14"/>
  <c r="I146" i="14"/>
  <c r="I154" i="14"/>
  <c r="I162" i="14"/>
  <c r="I170" i="14"/>
  <c r="I178" i="14"/>
  <c r="I115" i="14"/>
  <c r="I123" i="14"/>
  <c r="I131" i="14"/>
  <c r="I139" i="14"/>
  <c r="I147" i="14"/>
  <c r="I155" i="14"/>
  <c r="I163" i="14"/>
  <c r="I171" i="14"/>
  <c r="L14" i="14"/>
  <c r="L40" i="14"/>
  <c r="L8" i="14"/>
  <c r="L34" i="14"/>
  <c r="L10" i="14"/>
  <c r="L56" i="14"/>
  <c r="L29" i="14"/>
  <c r="L17" i="14"/>
  <c r="L85" i="14"/>
  <c r="L80" i="14"/>
  <c r="L31" i="14"/>
  <c r="L47" i="14"/>
  <c r="L41" i="14"/>
  <c r="L75" i="14"/>
  <c r="L90" i="14"/>
  <c r="L78" i="14"/>
  <c r="L25" i="14"/>
  <c r="L63" i="14"/>
  <c r="L87" i="14"/>
  <c r="L32" i="14"/>
  <c r="L6" i="14"/>
  <c r="L97" i="14"/>
  <c r="L93" i="14"/>
  <c r="L109" i="14"/>
  <c r="L94" i="14"/>
  <c r="L102" i="14"/>
  <c r="L110" i="14"/>
  <c r="L117" i="14"/>
  <c r="L125" i="14"/>
  <c r="L133" i="14"/>
  <c r="L141" i="14"/>
  <c r="L149" i="14"/>
  <c r="L157" i="14"/>
  <c r="L165" i="14"/>
  <c r="L173" i="14"/>
  <c r="L122" i="14"/>
  <c r="L130" i="14"/>
  <c r="L138" i="14"/>
  <c r="L146" i="14"/>
  <c r="L154" i="14"/>
  <c r="L162" i="14"/>
  <c r="L170" i="14"/>
  <c r="L178" i="14"/>
  <c r="M76" i="14"/>
  <c r="M68" i="14"/>
  <c r="M25" i="14"/>
  <c r="M37" i="14"/>
  <c r="M86" i="14"/>
  <c r="M85" i="14"/>
  <c r="M27" i="14"/>
  <c r="M23" i="14"/>
  <c r="M83" i="14"/>
  <c r="M53" i="14"/>
  <c r="M82" i="14"/>
  <c r="M64" i="14"/>
  <c r="M44" i="14"/>
  <c r="M11" i="14"/>
  <c r="M70" i="14"/>
  <c r="M58" i="14"/>
  <c r="M20" i="14"/>
  <c r="M32" i="14"/>
  <c r="M6" i="14"/>
  <c r="M42" i="14"/>
  <c r="M12" i="14"/>
  <c r="M38" i="14"/>
  <c r="M97" i="14"/>
  <c r="M105" i="14"/>
  <c r="M113" i="14"/>
  <c r="M96" i="14"/>
  <c r="M104" i="14"/>
  <c r="M112" i="14"/>
  <c r="M121" i="14"/>
  <c r="M129" i="14"/>
  <c r="M137" i="14"/>
  <c r="M145" i="14"/>
  <c r="M153" i="14"/>
  <c r="M161" i="14"/>
  <c r="M169" i="14"/>
  <c r="M177" i="14"/>
  <c r="M118" i="14"/>
  <c r="M126" i="14"/>
  <c r="M134" i="14"/>
  <c r="M142" i="14"/>
  <c r="M150" i="14"/>
  <c r="M158" i="14"/>
  <c r="M166" i="14"/>
  <c r="M174" i="14"/>
  <c r="G78" i="14"/>
  <c r="G68" i="14"/>
  <c r="G42" i="14"/>
  <c r="G67" i="14"/>
  <c r="G39" i="14"/>
  <c r="G62" i="14"/>
  <c r="G86" i="14"/>
  <c r="G51" i="14"/>
  <c r="G30" i="14"/>
  <c r="G12" i="14"/>
  <c r="G20" i="14"/>
  <c r="G47" i="14"/>
  <c r="G87" i="14"/>
  <c r="G59" i="14"/>
  <c r="G5" i="14"/>
  <c r="G60" i="14"/>
  <c r="G22" i="14"/>
  <c r="G8" i="14"/>
  <c r="G15" i="14"/>
  <c r="G37" i="14"/>
  <c r="G73" i="14"/>
  <c r="G99" i="14"/>
  <c r="G95" i="14"/>
  <c r="G109" i="14"/>
  <c r="G94" i="14"/>
  <c r="G102" i="14"/>
  <c r="G110" i="14"/>
  <c r="G117" i="14"/>
  <c r="G125" i="14"/>
  <c r="G133" i="14"/>
  <c r="G141" i="14"/>
  <c r="G149" i="14"/>
  <c r="G157" i="14"/>
  <c r="G165" i="14"/>
  <c r="G173" i="14"/>
  <c r="G120" i="14"/>
  <c r="G128" i="14"/>
  <c r="G136" i="14"/>
  <c r="G144" i="14"/>
  <c r="G152" i="14"/>
  <c r="G160" i="14"/>
  <c r="G168" i="14"/>
  <c r="G176" i="14"/>
  <c r="N45" i="14"/>
  <c r="N63" i="14"/>
  <c r="N50" i="14"/>
  <c r="N29" i="14"/>
  <c r="N58" i="14"/>
  <c r="N85" i="14"/>
  <c r="N32" i="14"/>
  <c r="N20" i="14"/>
  <c r="N88" i="14"/>
  <c r="N81" i="14"/>
  <c r="N39" i="14"/>
  <c r="N11" i="14"/>
  <c r="N33" i="14"/>
  <c r="N56" i="14"/>
  <c r="N47" i="14"/>
  <c r="N59" i="14"/>
  <c r="N53" i="14"/>
  <c r="N28" i="14"/>
  <c r="N62" i="14"/>
  <c r="N27" i="14"/>
  <c r="N8" i="14"/>
  <c r="N98" i="14"/>
  <c r="N94" i="14"/>
  <c r="N106" i="14"/>
  <c r="N114" i="14"/>
  <c r="N97" i="14"/>
  <c r="N105" i="14"/>
  <c r="N113" i="14"/>
  <c r="N122" i="14"/>
  <c r="N130" i="14"/>
  <c r="N138" i="14"/>
  <c r="N146" i="14"/>
  <c r="N154" i="14"/>
  <c r="N162" i="14"/>
  <c r="N170" i="14"/>
  <c r="N178" i="14"/>
  <c r="N117" i="14"/>
  <c r="N125" i="14"/>
  <c r="N133" i="14"/>
  <c r="N141" i="14"/>
  <c r="N149" i="14"/>
  <c r="N157" i="14"/>
  <c r="N165" i="14"/>
  <c r="N173" i="14"/>
  <c r="E161" i="14"/>
  <c r="E129" i="14"/>
  <c r="E164" i="14"/>
  <c r="E132" i="14"/>
  <c r="E88" i="14"/>
  <c r="P88" i="5"/>
  <c r="E49" i="14"/>
  <c r="P49" i="5"/>
  <c r="E30" i="14"/>
  <c r="P30" i="5"/>
  <c r="E72" i="14"/>
  <c r="P72" i="5"/>
  <c r="E59" i="14"/>
  <c r="P59" i="5"/>
  <c r="E93" i="14"/>
  <c r="P93" i="5"/>
  <c r="E20" i="14"/>
  <c r="P20" i="5"/>
  <c r="E36" i="14"/>
  <c r="P36" i="5"/>
  <c r="E13" i="14"/>
  <c r="P13" i="5"/>
  <c r="E29" i="14"/>
  <c r="P29" i="5"/>
  <c r="E45" i="14"/>
  <c r="P45" i="5"/>
  <c r="E77" i="14"/>
  <c r="P77" i="5"/>
  <c r="E8" i="14"/>
  <c r="P8" i="5"/>
  <c r="E52" i="14"/>
  <c r="P52" i="5"/>
  <c r="E26" i="14"/>
  <c r="P26" i="5"/>
  <c r="E42" i="14"/>
  <c r="P42" i="5"/>
  <c r="E58" i="14"/>
  <c r="P58" i="5"/>
  <c r="E90" i="14"/>
  <c r="P90" i="5"/>
  <c r="E56" i="14"/>
  <c r="P56" i="5"/>
  <c r="E7" i="14"/>
  <c r="P7" i="5"/>
  <c r="E23" i="14"/>
  <c r="P23" i="5"/>
  <c r="E39" i="14"/>
  <c r="P39" i="5"/>
  <c r="E55" i="14"/>
  <c r="P55" i="5"/>
  <c r="E71" i="14"/>
  <c r="P71" i="5"/>
  <c r="E87" i="14"/>
  <c r="P87" i="5"/>
  <c r="E92" i="14"/>
  <c r="P92" i="5"/>
  <c r="E96" i="14"/>
  <c r="P96" i="5"/>
  <c r="E155" i="14"/>
  <c r="P155" i="5"/>
  <c r="E123" i="14"/>
  <c r="P123" i="5"/>
  <c r="E174" i="14"/>
  <c r="P174" i="5"/>
  <c r="E158" i="14"/>
  <c r="P158" i="5"/>
  <c r="E142" i="14"/>
  <c r="P142" i="5"/>
  <c r="E126" i="14"/>
  <c r="P126" i="5"/>
  <c r="E110" i="14"/>
  <c r="P110" i="5"/>
  <c r="E177" i="14"/>
  <c r="P177" i="5"/>
  <c r="E145" i="14"/>
  <c r="P145" i="5"/>
  <c r="E113" i="14"/>
  <c r="P113" i="5"/>
  <c r="E167" i="14"/>
  <c r="P167" i="5"/>
  <c r="E135" i="14"/>
  <c r="P135" i="5"/>
  <c r="E103" i="14"/>
  <c r="P103" i="5"/>
  <c r="E148" i="14"/>
  <c r="P148" i="5"/>
  <c r="E116" i="14"/>
  <c r="P116" i="5"/>
  <c r="E100" i="14"/>
  <c r="P100" i="5"/>
  <c r="P175" i="5"/>
  <c r="P178" i="5"/>
  <c r="P118" i="5"/>
  <c r="P61" i="5"/>
  <c r="P129" i="5"/>
  <c r="P104" i="5"/>
  <c r="P44" i="5"/>
  <c r="P4" i="5"/>
  <c r="P60" i="5"/>
  <c r="P19" i="5"/>
  <c r="E17" i="14"/>
  <c r="P17" i="5"/>
  <c r="E81" i="14"/>
  <c r="P81" i="5"/>
  <c r="E46" i="14"/>
  <c r="P46" i="5"/>
  <c r="E43" i="14"/>
  <c r="P43" i="5"/>
  <c r="E151" i="14"/>
  <c r="P151" i="5"/>
  <c r="E111" i="14"/>
  <c r="P111" i="5"/>
  <c r="E170" i="14"/>
  <c r="P170" i="5"/>
  <c r="E154" i="14"/>
  <c r="P154" i="5"/>
  <c r="E138" i="14"/>
  <c r="P138" i="5"/>
  <c r="E122" i="14"/>
  <c r="P122" i="5"/>
  <c r="E106" i="14"/>
  <c r="P106" i="5"/>
  <c r="E173" i="14"/>
  <c r="P173" i="5"/>
  <c r="E157" i="14"/>
  <c r="P157" i="5"/>
  <c r="E141" i="14"/>
  <c r="P141" i="5"/>
  <c r="E109" i="14"/>
  <c r="P109" i="5"/>
  <c r="E176" i="14"/>
  <c r="P176" i="5"/>
  <c r="E160" i="14"/>
  <c r="P160" i="5"/>
  <c r="E144" i="14"/>
  <c r="P144" i="5"/>
  <c r="P159" i="5"/>
  <c r="P162" i="5"/>
  <c r="P147" i="5"/>
  <c r="P112" i="5"/>
  <c r="P28" i="5"/>
  <c r="P164" i="5"/>
  <c r="P32" i="5"/>
  <c r="P125" i="5"/>
  <c r="P14" i="5"/>
  <c r="P41" i="5"/>
  <c r="P84" i="5"/>
  <c r="P117" i="5"/>
  <c r="E62" i="14"/>
  <c r="P62" i="5"/>
  <c r="E27" i="14"/>
  <c r="P27" i="5"/>
  <c r="E48" i="14"/>
  <c r="P48" i="5"/>
  <c r="E5" i="14"/>
  <c r="P5" i="5"/>
  <c r="E21" i="14"/>
  <c r="P21" i="5"/>
  <c r="E37" i="14"/>
  <c r="P37" i="5"/>
  <c r="E53" i="14"/>
  <c r="P53" i="5"/>
  <c r="E85" i="14"/>
  <c r="P85" i="5"/>
  <c r="E24" i="14"/>
  <c r="P24" i="5"/>
  <c r="E80" i="14"/>
  <c r="P80" i="5"/>
  <c r="E34" i="14"/>
  <c r="P34" i="5"/>
  <c r="E50" i="14"/>
  <c r="P50" i="5"/>
  <c r="E66" i="14"/>
  <c r="P66" i="5"/>
  <c r="E82" i="14"/>
  <c r="P82" i="5"/>
  <c r="E76" i="14"/>
  <c r="P76" i="5"/>
  <c r="E15" i="14"/>
  <c r="P15" i="5"/>
  <c r="E31" i="14"/>
  <c r="P31" i="5"/>
  <c r="E47" i="14"/>
  <c r="P47" i="5"/>
  <c r="E63" i="14"/>
  <c r="P63" i="5"/>
  <c r="E79" i="14"/>
  <c r="P79" i="5"/>
  <c r="E94" i="14"/>
  <c r="P94" i="5"/>
  <c r="E171" i="14"/>
  <c r="P171" i="5"/>
  <c r="E139" i="14"/>
  <c r="P139" i="5"/>
  <c r="E99" i="14"/>
  <c r="P99" i="5"/>
  <c r="E166" i="14"/>
  <c r="P166" i="5"/>
  <c r="E134" i="14"/>
  <c r="P134" i="5"/>
  <c r="E102" i="14"/>
  <c r="P102" i="5"/>
  <c r="E169" i="14"/>
  <c r="P169" i="5"/>
  <c r="E153" i="14"/>
  <c r="P153" i="5"/>
  <c r="E137" i="14"/>
  <c r="P137" i="5"/>
  <c r="E121" i="14"/>
  <c r="P121" i="5"/>
  <c r="E105" i="14"/>
  <c r="P105" i="5"/>
  <c r="E119" i="14"/>
  <c r="P119" i="5"/>
  <c r="E172" i="14"/>
  <c r="P172" i="5"/>
  <c r="E156" i="14"/>
  <c r="P156" i="5"/>
  <c r="E140" i="14"/>
  <c r="P140" i="5"/>
  <c r="E124" i="14"/>
  <c r="P124" i="5"/>
  <c r="E108" i="14"/>
  <c r="P108" i="5"/>
  <c r="P143" i="5"/>
  <c r="P146" i="5"/>
  <c r="P12" i="5"/>
  <c r="P74" i="5"/>
  <c r="P132" i="5"/>
  <c r="P10" i="5"/>
  <c r="P97" i="5"/>
  <c r="P165" i="5"/>
  <c r="P115" i="5"/>
  <c r="P68" i="5"/>
  <c r="P114" i="5"/>
  <c r="E33" i="14"/>
  <c r="P33" i="5"/>
  <c r="E78" i="14"/>
  <c r="P78" i="5"/>
  <c r="E11" i="14"/>
  <c r="P11" i="5"/>
  <c r="E75" i="14"/>
  <c r="P75" i="5"/>
  <c r="E9" i="14"/>
  <c r="P9" i="5"/>
  <c r="E25" i="14"/>
  <c r="P25" i="5"/>
  <c r="E57" i="14"/>
  <c r="P57" i="5"/>
  <c r="E73" i="14"/>
  <c r="P73" i="5"/>
  <c r="E89" i="14"/>
  <c r="P89" i="5"/>
  <c r="E22" i="14"/>
  <c r="P22" i="5"/>
  <c r="E38" i="14"/>
  <c r="P38" i="5"/>
  <c r="E54" i="14"/>
  <c r="P54" i="5"/>
  <c r="E70" i="14"/>
  <c r="P70" i="5"/>
  <c r="E86" i="14"/>
  <c r="P86" i="5"/>
  <c r="E40" i="14"/>
  <c r="P40" i="5"/>
  <c r="E35" i="14"/>
  <c r="P35" i="5"/>
  <c r="E51" i="14"/>
  <c r="P51" i="5"/>
  <c r="E67" i="14"/>
  <c r="P67" i="5"/>
  <c r="E83" i="14"/>
  <c r="P83" i="5"/>
  <c r="E91" i="14"/>
  <c r="P91" i="5"/>
  <c r="E95" i="14"/>
  <c r="P95" i="5"/>
  <c r="E163" i="14"/>
  <c r="P163" i="5"/>
  <c r="E131" i="14"/>
  <c r="P131" i="5"/>
  <c r="E130" i="14"/>
  <c r="P130" i="5"/>
  <c r="E107" i="14"/>
  <c r="P107" i="5"/>
  <c r="E149" i="14"/>
  <c r="P149" i="5"/>
  <c r="E133" i="14"/>
  <c r="P133" i="5"/>
  <c r="E168" i="14"/>
  <c r="P168" i="5"/>
  <c r="E152" i="14"/>
  <c r="P152" i="5"/>
  <c r="E136" i="14"/>
  <c r="P136" i="5"/>
  <c r="E120" i="14"/>
  <c r="P120" i="5"/>
  <c r="P127" i="5"/>
  <c r="P150" i="5"/>
  <c r="P69" i="5"/>
  <c r="P65" i="5"/>
  <c r="P161" i="5"/>
  <c r="P101" i="5"/>
  <c r="P16" i="5"/>
  <c r="P18" i="5"/>
  <c r="P128" i="5"/>
  <c r="P98" i="5"/>
  <c r="P64" i="5"/>
  <c r="P6" i="5"/>
  <c r="J3" i="14"/>
  <c r="Z8" i="14"/>
  <c r="AB8" i="14"/>
  <c r="AD8" i="14"/>
  <c r="AA9" i="14"/>
  <c r="AB9" i="14"/>
  <c r="V9" i="14"/>
  <c r="AA8" i="14"/>
  <c r="T9" i="14"/>
  <c r="X9" i="14"/>
  <c r="Z9" i="14"/>
  <c r="AC9" i="14"/>
  <c r="U9" i="14"/>
  <c r="W8" i="14"/>
  <c r="AC8" i="14"/>
  <c r="U8" i="14"/>
  <c r="Y8" i="14"/>
  <c r="AD9" i="14"/>
  <c r="Y9" i="14"/>
  <c r="Y7" i="14"/>
  <c r="S11" i="14"/>
  <c r="V8" i="14"/>
  <c r="T8" i="14"/>
  <c r="W9" i="14"/>
  <c r="X8" i="14"/>
  <c r="X7" i="14"/>
  <c r="W7" i="14"/>
  <c r="V7" i="14"/>
  <c r="AD7" i="14"/>
  <c r="AA7" i="14"/>
  <c r="Z7" i="14"/>
  <c r="T7" i="14" l="1"/>
  <c r="T11" i="14" s="1"/>
  <c r="U7" i="14"/>
  <c r="U11" i="14" s="1"/>
  <c r="AB7" i="14"/>
  <c r="AB11" i="14" s="1"/>
  <c r="AC7" i="14"/>
  <c r="AC11" i="14" s="1"/>
  <c r="Y11" i="14"/>
  <c r="AA11" i="14"/>
  <c r="V11" i="14"/>
  <c r="W11" i="14"/>
  <c r="Z11" i="14"/>
  <c r="AD11" i="14"/>
  <c r="X11" i="14"/>
  <c r="S13" i="14" l="1"/>
  <c r="AD13" i="14"/>
  <c r="T13" i="14"/>
  <c r="AA13" i="14"/>
  <c r="AB13" i="14"/>
  <c r="V13" i="14"/>
  <c r="W13" i="14"/>
  <c r="Z13" i="14"/>
  <c r="U13" i="14"/>
  <c r="X13" i="14"/>
  <c r="AC13" i="14"/>
  <c r="Y13" i="14"/>
  <c r="J58" i="7" l="1"/>
  <c r="J22" i="7"/>
  <c r="J77" i="7"/>
  <c r="J64" i="7"/>
  <c r="J15" i="7"/>
  <c r="J21" i="7"/>
  <c r="J112" i="7"/>
  <c r="J118" i="7"/>
  <c r="J150" i="7"/>
  <c r="J145" i="7"/>
  <c r="J177" i="7"/>
  <c r="J84" i="7"/>
  <c r="J36" i="7"/>
  <c r="J74" i="7"/>
  <c r="J90" i="7"/>
  <c r="J31" i="7"/>
  <c r="J37" i="7"/>
  <c r="J93" i="7"/>
  <c r="J126" i="7"/>
  <c r="J158" i="7"/>
  <c r="J121" i="7"/>
  <c r="J153" i="7"/>
  <c r="J4" i="7"/>
  <c r="J54" i="7"/>
  <c r="J71" i="7"/>
  <c r="J34" i="7"/>
  <c r="J46" i="7"/>
  <c r="J51" i="7"/>
  <c r="J96" i="7"/>
  <c r="J101" i="7"/>
  <c r="J134" i="7"/>
  <c r="J166" i="7"/>
  <c r="J129" i="7"/>
  <c r="J161" i="7"/>
  <c r="J75" i="7"/>
  <c r="J20" i="7"/>
  <c r="J44" i="7"/>
  <c r="J6" i="7"/>
  <c r="J13" i="7"/>
  <c r="J104" i="7"/>
  <c r="J109" i="7"/>
  <c r="J142" i="7"/>
  <c r="J174" i="7"/>
  <c r="J137" i="7"/>
  <c r="J169" i="7"/>
  <c r="J66" i="7"/>
  <c r="J45" i="7"/>
  <c r="J48" i="7"/>
  <c r="J79" i="7"/>
  <c r="J19" i="7"/>
  <c r="J25" i="7"/>
  <c r="J114" i="7"/>
  <c r="J120" i="7"/>
  <c r="J152" i="7"/>
  <c r="J147" i="7"/>
  <c r="J76" i="7"/>
  <c r="J67" i="7"/>
  <c r="J42" i="7"/>
  <c r="J63" i="7"/>
  <c r="J5" i="7"/>
  <c r="J100" i="7"/>
  <c r="J105" i="7"/>
  <c r="J138" i="7"/>
  <c r="J170" i="7"/>
  <c r="J133" i="7"/>
  <c r="J165" i="7"/>
  <c r="J57" i="7"/>
  <c r="J62" i="7"/>
  <c r="J87" i="7"/>
  <c r="J40" i="7"/>
  <c r="J17" i="7"/>
  <c r="J110" i="7"/>
  <c r="J116" i="7"/>
  <c r="J148" i="7"/>
  <c r="J143" i="7"/>
  <c r="J175" i="7"/>
  <c r="J88" i="7"/>
  <c r="J78" i="7"/>
  <c r="J81" i="7"/>
  <c r="J65" i="7"/>
  <c r="J35" i="7"/>
  <c r="J41" i="7"/>
  <c r="J95" i="7"/>
  <c r="J128" i="7"/>
  <c r="J160" i="7"/>
  <c r="J123" i="7"/>
  <c r="J155" i="7"/>
  <c r="J30" i="7"/>
  <c r="J10" i="7"/>
  <c r="J89" i="7"/>
  <c r="J24" i="7"/>
  <c r="J11" i="7"/>
  <c r="J108" i="7"/>
  <c r="J113" i="7"/>
  <c r="J146" i="7"/>
  <c r="J178" i="7"/>
  <c r="J141" i="7"/>
  <c r="J173" i="7"/>
  <c r="J80" i="7"/>
  <c r="J14" i="7"/>
  <c r="J50" i="7"/>
  <c r="J86" i="7"/>
  <c r="J27" i="7"/>
  <c r="J33" i="7"/>
  <c r="J91" i="7"/>
  <c r="J124" i="7"/>
  <c r="J156" i="7"/>
  <c r="J119" i="7"/>
  <c r="J151" i="7"/>
  <c r="J72" i="7"/>
  <c r="J32" i="7"/>
  <c r="J49" i="7"/>
  <c r="J53" i="7"/>
  <c r="J55" i="7"/>
  <c r="J98" i="7"/>
  <c r="J103" i="7"/>
  <c r="J136" i="7"/>
  <c r="J168" i="7"/>
  <c r="J131" i="7"/>
  <c r="J163" i="7"/>
  <c r="J69" i="7"/>
  <c r="J12" i="7"/>
  <c r="J56" i="7"/>
  <c r="J82" i="7"/>
  <c r="J23" i="7"/>
  <c r="J29" i="7"/>
  <c r="J115" i="7"/>
  <c r="J122" i="7"/>
  <c r="J154" i="7"/>
  <c r="J117" i="7"/>
  <c r="J149" i="7"/>
  <c r="J70" i="7"/>
  <c r="J68" i="7"/>
  <c r="J26" i="7"/>
  <c r="J43" i="7"/>
  <c r="J47" i="7"/>
  <c r="J94" i="7"/>
  <c r="J99" i="7"/>
  <c r="J132" i="7"/>
  <c r="J164" i="7"/>
  <c r="J127" i="7"/>
  <c r="J159" i="7"/>
  <c r="J85" i="7"/>
  <c r="J8" i="7"/>
  <c r="J73" i="7"/>
  <c r="J16" i="7"/>
  <c r="J7" i="7"/>
  <c r="J106" i="7"/>
  <c r="J111" i="7"/>
  <c r="J144" i="7"/>
  <c r="J176" i="7"/>
  <c r="J139" i="7"/>
  <c r="J171" i="7"/>
  <c r="J52" i="7"/>
  <c r="J60" i="7"/>
  <c r="J61" i="7"/>
  <c r="J28" i="7"/>
  <c r="J39" i="7"/>
  <c r="J92" i="7"/>
  <c r="J97" i="7"/>
  <c r="J130" i="7"/>
  <c r="J162" i="7"/>
  <c r="J125" i="7"/>
  <c r="J157" i="7"/>
  <c r="J83" i="7"/>
  <c r="J59" i="7"/>
  <c r="J18" i="7"/>
  <c r="J38" i="7"/>
  <c r="J9" i="7"/>
  <c r="J102" i="7"/>
  <c r="J107" i="7"/>
  <c r="J140" i="7"/>
  <c r="J172" i="7"/>
  <c r="J135" i="7"/>
  <c r="J167" i="7"/>
  <c r="K80" i="7"/>
  <c r="K109" i="7"/>
  <c r="K173" i="7"/>
  <c r="K63" i="7"/>
  <c r="K92" i="7"/>
  <c r="K157" i="7"/>
  <c r="K52" i="7"/>
  <c r="K93" i="7"/>
  <c r="K142" i="7"/>
  <c r="K16" i="7"/>
  <c r="K149" i="7"/>
  <c r="K38" i="7"/>
  <c r="K41" i="7"/>
  <c r="K118" i="7"/>
  <c r="K174" i="7"/>
  <c r="K7" i="7"/>
  <c r="K71" i="7"/>
  <c r="K24" i="7"/>
  <c r="K88" i="7"/>
  <c r="K29" i="7"/>
  <c r="K98" i="7"/>
  <c r="K115" i="7"/>
  <c r="K131" i="7"/>
  <c r="K147" i="7"/>
  <c r="K163" i="7"/>
  <c r="K48" i="7"/>
  <c r="K105" i="7"/>
  <c r="K165" i="7"/>
  <c r="K78" i="7"/>
  <c r="K68" i="7"/>
  <c r="K134" i="7"/>
  <c r="K4" i="7"/>
  <c r="K27" i="7"/>
  <c r="K14" i="7"/>
  <c r="K44" i="7"/>
  <c r="K50" i="7"/>
  <c r="K49" i="7"/>
  <c r="K104" i="7"/>
  <c r="K120" i="7"/>
  <c r="K136" i="7"/>
  <c r="K152" i="7"/>
  <c r="K168" i="7"/>
  <c r="K21" i="7"/>
  <c r="K121" i="7"/>
  <c r="K32" i="7"/>
  <c r="K113" i="7"/>
  <c r="K177" i="7"/>
  <c r="K30" i="7"/>
  <c r="K70" i="7"/>
  <c r="K110" i="7"/>
  <c r="K154" i="7"/>
  <c r="K64" i="7"/>
  <c r="K101" i="7"/>
  <c r="K169" i="7"/>
  <c r="K36" i="7"/>
  <c r="K138" i="7"/>
  <c r="K23" i="7"/>
  <c r="K87" i="7"/>
  <c r="K40" i="7"/>
  <c r="K34" i="7"/>
  <c r="K45" i="7"/>
  <c r="K103" i="7"/>
  <c r="K119" i="7"/>
  <c r="K135" i="7"/>
  <c r="K151" i="7"/>
  <c r="K167" i="7"/>
  <c r="K66" i="7"/>
  <c r="K10" i="7"/>
  <c r="K125" i="7"/>
  <c r="K35" i="7"/>
  <c r="K22" i="7"/>
  <c r="K97" i="7"/>
  <c r="K146" i="7"/>
  <c r="K43" i="7"/>
  <c r="K58" i="7"/>
  <c r="K60" i="7"/>
  <c r="K90" i="7"/>
  <c r="K65" i="7"/>
  <c r="K91" i="7"/>
  <c r="K108" i="7"/>
  <c r="K124" i="7"/>
  <c r="K140" i="7"/>
  <c r="K156" i="7"/>
  <c r="K172" i="7"/>
  <c r="K31" i="7"/>
  <c r="K37" i="7"/>
  <c r="K133" i="7"/>
  <c r="K62" i="7"/>
  <c r="K117" i="7"/>
  <c r="K51" i="7"/>
  <c r="K73" i="7"/>
  <c r="K122" i="7"/>
  <c r="K166" i="7"/>
  <c r="K26" i="7"/>
  <c r="K5" i="7"/>
  <c r="K129" i="7"/>
  <c r="K19" i="7"/>
  <c r="K84" i="7"/>
  <c r="K102" i="7"/>
  <c r="K150" i="7"/>
  <c r="K39" i="7"/>
  <c r="K46" i="7"/>
  <c r="K56" i="7"/>
  <c r="K82" i="7"/>
  <c r="K61" i="7"/>
  <c r="K99" i="7"/>
  <c r="K107" i="7"/>
  <c r="K123" i="7"/>
  <c r="K139" i="7"/>
  <c r="K155" i="7"/>
  <c r="K171" i="7"/>
  <c r="K47" i="7"/>
  <c r="K85" i="7"/>
  <c r="K141" i="7"/>
  <c r="K83" i="7"/>
  <c r="K9" i="7"/>
  <c r="K106" i="7"/>
  <c r="K162" i="7"/>
  <c r="K54" i="7"/>
  <c r="K59" i="7"/>
  <c r="K12" i="7"/>
  <c r="K76" i="7"/>
  <c r="K17" i="7"/>
  <c r="K81" i="7"/>
  <c r="K95" i="7"/>
  <c r="K112" i="7"/>
  <c r="K128" i="7"/>
  <c r="K144" i="7"/>
  <c r="K160" i="7"/>
  <c r="K176" i="7"/>
  <c r="K74" i="7"/>
  <c r="K96" i="7"/>
  <c r="K161" i="7"/>
  <c r="K15" i="7"/>
  <c r="K69" i="7"/>
  <c r="K137" i="7"/>
  <c r="K86" i="7"/>
  <c r="K89" i="7"/>
  <c r="K130" i="7"/>
  <c r="K178" i="7"/>
  <c r="K79" i="7"/>
  <c r="K53" i="7"/>
  <c r="K145" i="7"/>
  <c r="K67" i="7"/>
  <c r="K25" i="7"/>
  <c r="K114" i="7"/>
  <c r="K158" i="7"/>
  <c r="K42" i="7"/>
  <c r="K55" i="7"/>
  <c r="K8" i="7"/>
  <c r="K72" i="7"/>
  <c r="K13" i="7"/>
  <c r="K77" i="7"/>
  <c r="K94" i="7"/>
  <c r="K111" i="7"/>
  <c r="K127" i="7"/>
  <c r="K143" i="7"/>
  <c r="K159" i="7"/>
  <c r="K175" i="7"/>
  <c r="K18" i="7"/>
  <c r="K153" i="7"/>
  <c r="K20" i="7"/>
  <c r="K57" i="7"/>
  <c r="K126" i="7"/>
  <c r="K170" i="7"/>
  <c r="K11" i="7"/>
  <c r="K75" i="7"/>
  <c r="K28" i="7"/>
  <c r="K6" i="7"/>
  <c r="K33" i="7"/>
  <c r="K100" i="7"/>
  <c r="K116" i="7"/>
  <c r="K132" i="7"/>
  <c r="K148" i="7"/>
  <c r="K164" i="7"/>
  <c r="L22" i="7"/>
  <c r="L60" i="7"/>
  <c r="L46" i="7"/>
  <c r="L61" i="7"/>
  <c r="L33" i="7"/>
  <c r="L79" i="7"/>
  <c r="L96" i="7"/>
  <c r="L127" i="7"/>
  <c r="L159" i="7"/>
  <c r="L124" i="7"/>
  <c r="L156" i="7"/>
  <c r="L4" i="7"/>
  <c r="L67" i="7"/>
  <c r="L54" i="7"/>
  <c r="L84" i="7"/>
  <c r="L64" i="7"/>
  <c r="L81" i="7"/>
  <c r="L71" i="7"/>
  <c r="L104" i="7"/>
  <c r="L135" i="7"/>
  <c r="L167" i="7"/>
  <c r="L132" i="7"/>
  <c r="L164" i="7"/>
  <c r="L15" i="7"/>
  <c r="L42" i="7"/>
  <c r="L36" i="7"/>
  <c r="L52" i="7"/>
  <c r="L7" i="7"/>
  <c r="L101" i="7"/>
  <c r="L112" i="7"/>
  <c r="L143" i="7"/>
  <c r="L175" i="7"/>
  <c r="L140" i="7"/>
  <c r="L172" i="7"/>
  <c r="L44" i="7"/>
  <c r="L37" i="7"/>
  <c r="L28" i="7"/>
  <c r="L77" i="7"/>
  <c r="L50" i="7"/>
  <c r="L43" i="7"/>
  <c r="L111" i="7"/>
  <c r="L119" i="7"/>
  <c r="L151" i="7"/>
  <c r="L116" i="7"/>
  <c r="L148" i="7"/>
  <c r="L27" i="7"/>
  <c r="L72" i="7"/>
  <c r="L68" i="7"/>
  <c r="L53" i="7"/>
  <c r="L38" i="7"/>
  <c r="L95" i="7"/>
  <c r="L98" i="7"/>
  <c r="L129" i="7"/>
  <c r="L161" i="7"/>
  <c r="L126" i="7"/>
  <c r="L158" i="7"/>
  <c r="L14" i="7"/>
  <c r="L10" i="7"/>
  <c r="L85" i="7"/>
  <c r="L35" i="7"/>
  <c r="L48" i="7"/>
  <c r="L62" i="7"/>
  <c r="L57" i="7"/>
  <c r="L45" i="7"/>
  <c r="L103" i="7"/>
  <c r="L100" i="7"/>
  <c r="L131" i="7"/>
  <c r="L163" i="7"/>
  <c r="L128" i="7"/>
  <c r="L160" i="7"/>
  <c r="L90" i="7"/>
  <c r="L87" i="7"/>
  <c r="L93" i="7"/>
  <c r="L110" i="7"/>
  <c r="L141" i="7"/>
  <c r="L173" i="7"/>
  <c r="L138" i="7"/>
  <c r="L170" i="7"/>
  <c r="L55" i="7"/>
  <c r="L16" i="7"/>
  <c r="L88" i="7"/>
  <c r="L82" i="7"/>
  <c r="L51" i="7"/>
  <c r="L91" i="7"/>
  <c r="L106" i="7"/>
  <c r="L137" i="7"/>
  <c r="L169" i="7"/>
  <c r="L134" i="7"/>
  <c r="L166" i="7"/>
  <c r="L40" i="7"/>
  <c r="L56" i="7"/>
  <c r="L80" i="7"/>
  <c r="L11" i="7"/>
  <c r="L24" i="7"/>
  <c r="L18" i="7"/>
  <c r="L86" i="7"/>
  <c r="L73" i="7"/>
  <c r="L99" i="7"/>
  <c r="L108" i="7"/>
  <c r="L139" i="7"/>
  <c r="L171" i="7"/>
  <c r="L136" i="7"/>
  <c r="L168" i="7"/>
  <c r="L78" i="7"/>
  <c r="L32" i="7"/>
  <c r="L109" i="7"/>
  <c r="L117" i="7"/>
  <c r="L149" i="7"/>
  <c r="L146" i="7"/>
  <c r="L178" i="7"/>
  <c r="L23" i="7"/>
  <c r="L69" i="7"/>
  <c r="L59" i="7"/>
  <c r="L70" i="7"/>
  <c r="L49" i="7"/>
  <c r="L105" i="7"/>
  <c r="L114" i="7"/>
  <c r="L145" i="7"/>
  <c r="L177" i="7"/>
  <c r="L142" i="7"/>
  <c r="L174" i="7"/>
  <c r="L8" i="7"/>
  <c r="L29" i="7"/>
  <c r="L31" i="7"/>
  <c r="L26" i="7"/>
  <c r="L89" i="7"/>
  <c r="L12" i="7"/>
  <c r="L74" i="7"/>
  <c r="L21" i="7"/>
  <c r="L107" i="7"/>
  <c r="L115" i="7"/>
  <c r="L147" i="7"/>
  <c r="L144" i="7"/>
  <c r="L176" i="7"/>
  <c r="L41" i="7"/>
  <c r="L25" i="7"/>
  <c r="L6" i="7"/>
  <c r="L94" i="7"/>
  <c r="L125" i="7"/>
  <c r="L157" i="7"/>
  <c r="L122" i="7"/>
  <c r="L154" i="7"/>
  <c r="L58" i="7"/>
  <c r="L65" i="7"/>
  <c r="L39" i="7"/>
  <c r="L19" i="7"/>
  <c r="L76" i="7"/>
  <c r="L83" i="7"/>
  <c r="L113" i="7"/>
  <c r="L121" i="7"/>
  <c r="L153" i="7"/>
  <c r="L118" i="7"/>
  <c r="L150" i="7"/>
  <c r="L34" i="7"/>
  <c r="L17" i="7"/>
  <c r="L47" i="7"/>
  <c r="L66" i="7"/>
  <c r="L9" i="7"/>
  <c r="L13" i="7"/>
  <c r="L30" i="7"/>
  <c r="L20" i="7"/>
  <c r="L5" i="7"/>
  <c r="L92" i="7"/>
  <c r="L123" i="7"/>
  <c r="L155" i="7"/>
  <c r="L120" i="7"/>
  <c r="L152" i="7"/>
  <c r="L75" i="7"/>
  <c r="L63" i="7"/>
  <c r="L97" i="7"/>
  <c r="L102" i="7"/>
  <c r="L133" i="7"/>
  <c r="L165" i="7"/>
  <c r="L130" i="7"/>
  <c r="L162" i="7"/>
  <c r="N4" i="7"/>
  <c r="N40" i="7"/>
  <c r="N31" i="7"/>
  <c r="N14" i="7"/>
  <c r="N43" i="7"/>
  <c r="N35" i="7"/>
  <c r="N108" i="7"/>
  <c r="N116" i="7"/>
  <c r="N148" i="7"/>
  <c r="N143" i="7"/>
  <c r="N175" i="7"/>
  <c r="N65" i="7"/>
  <c r="N7" i="7"/>
  <c r="N67" i="7"/>
  <c r="N48" i="7"/>
  <c r="N15" i="7"/>
  <c r="N44" i="7"/>
  <c r="N93" i="7"/>
  <c r="N126" i="7"/>
  <c r="N158" i="7"/>
  <c r="N121" i="7"/>
  <c r="N153" i="7"/>
  <c r="N18" i="7"/>
  <c r="N86" i="7"/>
  <c r="N5" i="7"/>
  <c r="N77" i="7"/>
  <c r="N24" i="7"/>
  <c r="N104" i="7"/>
  <c r="N111" i="7"/>
  <c r="N144" i="7"/>
  <c r="N176" i="7"/>
  <c r="N139" i="7"/>
  <c r="N171" i="7"/>
  <c r="N45" i="7"/>
  <c r="N58" i="7"/>
  <c r="N88" i="7"/>
  <c r="N33" i="7"/>
  <c r="N53" i="7"/>
  <c r="N8" i="7"/>
  <c r="N114" i="7"/>
  <c r="N122" i="7"/>
  <c r="N154" i="7"/>
  <c r="N117" i="7"/>
  <c r="N149" i="7"/>
  <c r="N61" i="7"/>
  <c r="N80" i="7"/>
  <c r="N9" i="7"/>
  <c r="N36" i="7"/>
  <c r="N57" i="7"/>
  <c r="N84" i="7"/>
  <c r="N91" i="7"/>
  <c r="N124" i="7"/>
  <c r="N156" i="7"/>
  <c r="N119" i="7"/>
  <c r="N151" i="7"/>
  <c r="N17" i="7"/>
  <c r="N75" i="7"/>
  <c r="N26" i="7"/>
  <c r="N76" i="7"/>
  <c r="N54" i="7"/>
  <c r="N100" i="7"/>
  <c r="N101" i="7"/>
  <c r="N134" i="7"/>
  <c r="N166" i="7"/>
  <c r="N129" i="7"/>
  <c r="N161" i="7"/>
  <c r="N73" i="7"/>
  <c r="N12" i="7"/>
  <c r="N78" i="7"/>
  <c r="N25" i="7"/>
  <c r="N49" i="7"/>
  <c r="N70" i="7"/>
  <c r="N112" i="7"/>
  <c r="N120" i="7"/>
  <c r="N152" i="7"/>
  <c r="N115" i="7"/>
  <c r="N147" i="7"/>
  <c r="N63" i="7"/>
  <c r="N85" i="7"/>
  <c r="N81" i="7"/>
  <c r="N56" i="7"/>
  <c r="N28" i="7"/>
  <c r="N98" i="7"/>
  <c r="N97" i="7"/>
  <c r="N130" i="7"/>
  <c r="N162" i="7"/>
  <c r="N125" i="7"/>
  <c r="N157" i="7"/>
  <c r="N79" i="7"/>
  <c r="N83" i="7"/>
  <c r="N21" i="7"/>
  <c r="N66" i="7"/>
  <c r="N41" i="7"/>
  <c r="N92" i="7"/>
  <c r="N99" i="7"/>
  <c r="N132" i="7"/>
  <c r="N164" i="7"/>
  <c r="N127" i="7"/>
  <c r="N159" i="7"/>
  <c r="N68" i="7"/>
  <c r="N64" i="7"/>
  <c r="N6" i="7"/>
  <c r="N55" i="7"/>
  <c r="N16" i="7"/>
  <c r="N96" i="7"/>
  <c r="N109" i="7"/>
  <c r="N142" i="7"/>
  <c r="N174" i="7"/>
  <c r="N137" i="7"/>
  <c r="N169" i="7"/>
  <c r="N87" i="7"/>
  <c r="N69" i="7"/>
  <c r="N71" i="7"/>
  <c r="N52" i="7"/>
  <c r="N23" i="7"/>
  <c r="N90" i="7"/>
  <c r="N95" i="7"/>
  <c r="N128" i="7"/>
  <c r="N160" i="7"/>
  <c r="N123" i="7"/>
  <c r="N155" i="7"/>
  <c r="N50" i="7"/>
  <c r="N32" i="7"/>
  <c r="N39" i="7"/>
  <c r="N47" i="7"/>
  <c r="N62" i="7"/>
  <c r="N94" i="7"/>
  <c r="N105" i="7"/>
  <c r="N138" i="7"/>
  <c r="N170" i="7"/>
  <c r="N133" i="7"/>
  <c r="N165" i="7"/>
  <c r="N46" i="7"/>
  <c r="N37" i="7"/>
  <c r="N60" i="7"/>
  <c r="N51" i="7"/>
  <c r="N72" i="7"/>
  <c r="N102" i="7"/>
  <c r="N107" i="7"/>
  <c r="N140" i="7"/>
  <c r="N172" i="7"/>
  <c r="N135" i="7"/>
  <c r="N167" i="7"/>
  <c r="N74" i="7"/>
  <c r="N42" i="7"/>
  <c r="N22" i="7"/>
  <c r="N89" i="7"/>
  <c r="N38" i="7"/>
  <c r="N110" i="7"/>
  <c r="N118" i="7"/>
  <c r="N150" i="7"/>
  <c r="N145" i="7"/>
  <c r="N177" i="7"/>
  <c r="N30" i="7"/>
  <c r="N19" i="7"/>
  <c r="N34" i="7"/>
  <c r="N13" i="7"/>
  <c r="N10" i="7"/>
  <c r="N82" i="7"/>
  <c r="N103" i="7"/>
  <c r="N136" i="7"/>
  <c r="N168" i="7"/>
  <c r="N131" i="7"/>
  <c r="N163" i="7"/>
  <c r="N29" i="7"/>
  <c r="N20" i="7"/>
  <c r="N11" i="7"/>
  <c r="N59" i="7"/>
  <c r="N27" i="7"/>
  <c r="N106" i="7"/>
  <c r="N113" i="7"/>
  <c r="N146" i="7"/>
  <c r="N178" i="7"/>
  <c r="N141" i="7"/>
  <c r="N173" i="7"/>
  <c r="H62" i="7"/>
  <c r="H43" i="7"/>
  <c r="H51" i="7"/>
  <c r="H72" i="7"/>
  <c r="H38" i="7"/>
  <c r="H115" i="7"/>
  <c r="H98" i="7"/>
  <c r="H131" i="7"/>
  <c r="H163" i="7"/>
  <c r="H128" i="7"/>
  <c r="H160" i="7"/>
  <c r="H77" i="7"/>
  <c r="H29" i="7"/>
  <c r="H70" i="7"/>
  <c r="H63" i="7"/>
  <c r="H30" i="7"/>
  <c r="H28" i="7"/>
  <c r="H92" i="7"/>
  <c r="H125" i="7"/>
  <c r="H157" i="7"/>
  <c r="H138" i="7"/>
  <c r="H170" i="7"/>
  <c r="H7" i="7"/>
  <c r="H17" i="7"/>
  <c r="H9" i="7"/>
  <c r="H66" i="7"/>
  <c r="H52" i="7"/>
  <c r="H97" i="7"/>
  <c r="H106" i="7"/>
  <c r="H139" i="7"/>
  <c r="H171" i="7"/>
  <c r="H136" i="7"/>
  <c r="H168" i="7"/>
  <c r="H11" i="7"/>
  <c r="H50" i="7"/>
  <c r="H55" i="7"/>
  <c r="H83" i="7"/>
  <c r="H40" i="7"/>
  <c r="H91" i="7"/>
  <c r="H100" i="7"/>
  <c r="H133" i="7"/>
  <c r="H165" i="7"/>
  <c r="H65" i="7"/>
  <c r="H79" i="7"/>
  <c r="H23" i="7"/>
  <c r="H18" i="7"/>
  <c r="H6" i="7"/>
  <c r="H105" i="7"/>
  <c r="H114" i="7"/>
  <c r="H147" i="7"/>
  <c r="H144" i="7"/>
  <c r="H176" i="7"/>
  <c r="H5" i="7"/>
  <c r="H49" i="7"/>
  <c r="H13" i="7"/>
  <c r="H21" i="7"/>
  <c r="H56" i="7"/>
  <c r="H99" i="7"/>
  <c r="H108" i="7"/>
  <c r="H141" i="7"/>
  <c r="H173" i="7"/>
  <c r="H85" i="7"/>
  <c r="H88" i="7"/>
  <c r="H87" i="7"/>
  <c r="H59" i="7"/>
  <c r="H26" i="7"/>
  <c r="H24" i="7"/>
  <c r="H113" i="7"/>
  <c r="H123" i="7"/>
  <c r="H155" i="7"/>
  <c r="H120" i="7"/>
  <c r="H152" i="7"/>
  <c r="H73" i="7"/>
  <c r="H82" i="7"/>
  <c r="H39" i="7"/>
  <c r="H22" i="7"/>
  <c r="H10" i="7"/>
  <c r="H107" i="7"/>
  <c r="H117" i="7"/>
  <c r="H149" i="7"/>
  <c r="H4" i="7"/>
  <c r="H130" i="7"/>
  <c r="H162" i="7"/>
  <c r="H178" i="7"/>
  <c r="H19" i="7"/>
  <c r="H54" i="7"/>
  <c r="H69" i="7"/>
  <c r="H25" i="7"/>
  <c r="H44" i="7"/>
  <c r="H93" i="7"/>
  <c r="H102" i="7"/>
  <c r="H135" i="7"/>
  <c r="H167" i="7"/>
  <c r="H132" i="7"/>
  <c r="H164" i="7"/>
  <c r="H81" i="7"/>
  <c r="H57" i="7"/>
  <c r="H15" i="7"/>
  <c r="H14" i="7"/>
  <c r="H64" i="7"/>
  <c r="H103" i="7"/>
  <c r="H112" i="7"/>
  <c r="H145" i="7"/>
  <c r="H177" i="7"/>
  <c r="H142" i="7"/>
  <c r="H174" i="7"/>
  <c r="H122" i="7"/>
  <c r="H68" i="7"/>
  <c r="H53" i="7"/>
  <c r="H37" i="7"/>
  <c r="H12" i="7"/>
  <c r="H60" i="7"/>
  <c r="H101" i="7"/>
  <c r="H110" i="7"/>
  <c r="H143" i="7"/>
  <c r="H175" i="7"/>
  <c r="H140" i="7"/>
  <c r="H172" i="7"/>
  <c r="H61" i="7"/>
  <c r="H84" i="7"/>
  <c r="H90" i="7"/>
  <c r="H76" i="7"/>
  <c r="H8" i="7"/>
  <c r="H20" i="7"/>
  <c r="H111" i="7"/>
  <c r="H121" i="7"/>
  <c r="H153" i="7"/>
  <c r="H118" i="7"/>
  <c r="H150" i="7"/>
  <c r="H146" i="7"/>
  <c r="H71" i="7"/>
  <c r="H80" i="7"/>
  <c r="H86" i="7"/>
  <c r="H75" i="7"/>
  <c r="H48" i="7"/>
  <c r="H16" i="7"/>
  <c r="H109" i="7"/>
  <c r="H119" i="7"/>
  <c r="H151" i="7"/>
  <c r="H116" i="7"/>
  <c r="H148" i="7"/>
  <c r="H35" i="7"/>
  <c r="H58" i="7"/>
  <c r="H78" i="7"/>
  <c r="H89" i="7"/>
  <c r="H36" i="7"/>
  <c r="H42" i="7"/>
  <c r="H96" i="7"/>
  <c r="H129" i="7"/>
  <c r="H161" i="7"/>
  <c r="H126" i="7"/>
  <c r="H158" i="7"/>
  <c r="H154" i="7"/>
  <c r="H27" i="7"/>
  <c r="H47" i="7"/>
  <c r="H74" i="7"/>
  <c r="H67" i="7"/>
  <c r="H34" i="7"/>
  <c r="H32" i="7"/>
  <c r="H94" i="7"/>
  <c r="H127" i="7"/>
  <c r="H159" i="7"/>
  <c r="H124" i="7"/>
  <c r="H156" i="7"/>
  <c r="H46" i="7"/>
  <c r="H41" i="7"/>
  <c r="H31" i="7"/>
  <c r="H33" i="7"/>
  <c r="H45" i="7"/>
  <c r="H95" i="7"/>
  <c r="H104" i="7"/>
  <c r="H137" i="7"/>
  <c r="H169" i="7"/>
  <c r="H134" i="7"/>
  <c r="H166" i="7"/>
  <c r="E72" i="7"/>
  <c r="E62" i="7"/>
  <c r="E85" i="7"/>
  <c r="E63" i="7"/>
  <c r="E17" i="7"/>
  <c r="E12" i="7"/>
  <c r="E97" i="7"/>
  <c r="E24" i="7"/>
  <c r="E31" i="7"/>
  <c r="E25" i="7"/>
  <c r="E89" i="7"/>
  <c r="E38" i="7"/>
  <c r="E40" i="7"/>
  <c r="E51" i="7"/>
  <c r="E91" i="7"/>
  <c r="E88" i="7"/>
  <c r="E27" i="7"/>
  <c r="E4" i="7"/>
  <c r="E80" i="7"/>
  <c r="E98" i="7"/>
  <c r="E36" i="7"/>
  <c r="E45" i="7"/>
  <c r="E52" i="7"/>
  <c r="E58" i="7"/>
  <c r="E7" i="7"/>
  <c r="E71" i="7"/>
  <c r="E96" i="7"/>
  <c r="E44" i="7"/>
  <c r="E75" i="7"/>
  <c r="E11" i="7"/>
  <c r="E34" i="7"/>
  <c r="E49" i="7"/>
  <c r="E43" i="7"/>
  <c r="E18" i="7"/>
  <c r="E79" i="7"/>
  <c r="E94" i="7"/>
  <c r="E20" i="7"/>
  <c r="E41" i="7"/>
  <c r="E32" i="7"/>
  <c r="E54" i="7"/>
  <c r="E84" i="7"/>
  <c r="E67" i="7"/>
  <c r="E95" i="7"/>
  <c r="E65" i="7"/>
  <c r="E48" i="7"/>
  <c r="E50" i="7"/>
  <c r="E64" i="7"/>
  <c r="E61" i="7"/>
  <c r="E10" i="7"/>
  <c r="E74" i="7"/>
  <c r="E23" i="7"/>
  <c r="E87" i="7"/>
  <c r="E81" i="7"/>
  <c r="E33" i="7"/>
  <c r="E59" i="7"/>
  <c r="E82" i="7"/>
  <c r="E16" i="7"/>
  <c r="E21" i="7"/>
  <c r="E66" i="7"/>
  <c r="E60" i="7"/>
  <c r="E57" i="7"/>
  <c r="E6" i="7"/>
  <c r="E70" i="7"/>
  <c r="E19" i="7"/>
  <c r="E83" i="7"/>
  <c r="E14" i="7"/>
  <c r="E5" i="7"/>
  <c r="E76" i="7"/>
  <c r="E13" i="7"/>
  <c r="E77" i="7"/>
  <c r="E26" i="7"/>
  <c r="E90" i="7"/>
  <c r="E39" i="7"/>
  <c r="E30" i="7"/>
  <c r="E68" i="7"/>
  <c r="E37" i="7"/>
  <c r="E15" i="7"/>
  <c r="E46" i="7"/>
  <c r="E69" i="7"/>
  <c r="E28" i="7"/>
  <c r="E9" i="7"/>
  <c r="E73" i="7"/>
  <c r="E22" i="7"/>
  <c r="E86" i="7"/>
  <c r="E35" i="7"/>
  <c r="E78" i="7"/>
  <c r="E93" i="7"/>
  <c r="E53" i="7"/>
  <c r="E47" i="7"/>
  <c r="E29" i="7"/>
  <c r="E8" i="7"/>
  <c r="E42" i="7"/>
  <c r="E56" i="7"/>
  <c r="E55" i="7"/>
  <c r="E92" i="7"/>
  <c r="E139" i="7"/>
  <c r="E118" i="7"/>
  <c r="E121" i="7"/>
  <c r="E155" i="7"/>
  <c r="E126" i="7"/>
  <c r="E129" i="7"/>
  <c r="E148" i="7"/>
  <c r="E151" i="7"/>
  <c r="E122" i="7"/>
  <c r="E125" i="7"/>
  <c r="E144" i="7"/>
  <c r="E172" i="7"/>
  <c r="E108" i="7"/>
  <c r="E163" i="7"/>
  <c r="E130" i="7"/>
  <c r="E133" i="7"/>
  <c r="E152" i="7"/>
  <c r="E99" i="7"/>
  <c r="E166" i="7"/>
  <c r="E102" i="7"/>
  <c r="E169" i="7"/>
  <c r="E105" i="7"/>
  <c r="E147" i="7"/>
  <c r="E123" i="7"/>
  <c r="E174" i="7"/>
  <c r="E110" i="7"/>
  <c r="E177" i="7"/>
  <c r="E113" i="7"/>
  <c r="E167" i="7"/>
  <c r="E132" i="7"/>
  <c r="E111" i="7"/>
  <c r="E170" i="7"/>
  <c r="E106" i="7"/>
  <c r="E173" i="7"/>
  <c r="E109" i="7"/>
  <c r="E159" i="7"/>
  <c r="E128" i="7"/>
  <c r="E156" i="7"/>
  <c r="E131" i="7"/>
  <c r="E178" i="7"/>
  <c r="E114" i="7"/>
  <c r="E117" i="7"/>
  <c r="E175" i="7"/>
  <c r="E136" i="7"/>
  <c r="E150" i="7"/>
  <c r="E153" i="7"/>
  <c r="E119" i="7"/>
  <c r="E158" i="7"/>
  <c r="E161" i="7"/>
  <c r="E135" i="7"/>
  <c r="E116" i="7"/>
  <c r="E154" i="7"/>
  <c r="E157" i="7"/>
  <c r="E127" i="7"/>
  <c r="E176" i="7"/>
  <c r="E112" i="7"/>
  <c r="E140" i="7"/>
  <c r="E162" i="7"/>
  <c r="E107" i="7"/>
  <c r="E165" i="7"/>
  <c r="E101" i="7"/>
  <c r="E143" i="7"/>
  <c r="E120" i="7"/>
  <c r="E171" i="7"/>
  <c r="E134" i="7"/>
  <c r="E137" i="7"/>
  <c r="E142" i="7"/>
  <c r="E145" i="7"/>
  <c r="E103" i="7"/>
  <c r="E164" i="7"/>
  <c r="E100" i="7"/>
  <c r="E138" i="7"/>
  <c r="E141" i="7"/>
  <c r="E160" i="7"/>
  <c r="E124" i="7"/>
  <c r="E146" i="7"/>
  <c r="E149" i="7"/>
  <c r="E115" i="7"/>
  <c r="E168" i="7"/>
  <c r="E104" i="7"/>
  <c r="I4" i="7"/>
  <c r="I81" i="7"/>
  <c r="I62" i="7"/>
  <c r="I39" i="7"/>
  <c r="I5" i="7"/>
  <c r="I38" i="7"/>
  <c r="I82" i="7"/>
  <c r="I91" i="7"/>
  <c r="I124" i="7"/>
  <c r="I156" i="7"/>
  <c r="I117" i="7"/>
  <c r="I149" i="7"/>
  <c r="I19" i="7"/>
  <c r="I65" i="7"/>
  <c r="I74" i="7"/>
  <c r="I59" i="7"/>
  <c r="I51" i="7"/>
  <c r="I102" i="7"/>
  <c r="I99" i="7"/>
  <c r="I132" i="7"/>
  <c r="I164" i="7"/>
  <c r="I125" i="7"/>
  <c r="I157" i="7"/>
  <c r="I86" i="7"/>
  <c r="I53" i="7"/>
  <c r="I14" i="7"/>
  <c r="I28" i="7"/>
  <c r="I30" i="7"/>
  <c r="I104" i="7"/>
  <c r="I107" i="7"/>
  <c r="I140" i="7"/>
  <c r="I172" i="7"/>
  <c r="I133" i="7"/>
  <c r="I165" i="7"/>
  <c r="I8" i="7"/>
  <c r="I69" i="7"/>
  <c r="I36" i="7"/>
  <c r="I16" i="7"/>
  <c r="I18" i="7"/>
  <c r="I108" i="7"/>
  <c r="I116" i="7"/>
  <c r="I148" i="7"/>
  <c r="I141" i="7"/>
  <c r="I173" i="7"/>
  <c r="I85" i="7"/>
  <c r="I84" i="7"/>
  <c r="I64" i="7"/>
  <c r="I43" i="7"/>
  <c r="I58" i="7"/>
  <c r="I68" i="7"/>
  <c r="I93" i="7"/>
  <c r="I126" i="7"/>
  <c r="I158" i="7"/>
  <c r="I119" i="7"/>
  <c r="I151" i="7"/>
  <c r="I48" i="7"/>
  <c r="I75" i="7"/>
  <c r="I25" i="7"/>
  <c r="I56" i="7"/>
  <c r="I7" i="7"/>
  <c r="I98" i="7"/>
  <c r="I111" i="7"/>
  <c r="I144" i="7"/>
  <c r="I176" i="7"/>
  <c r="I137" i="7"/>
  <c r="I169" i="7"/>
  <c r="I63" i="7"/>
  <c r="I42" i="7"/>
  <c r="I34" i="7"/>
  <c r="I10" i="7"/>
  <c r="I35" i="7"/>
  <c r="I72" i="7"/>
  <c r="I114" i="7"/>
  <c r="I122" i="7"/>
  <c r="I154" i="7"/>
  <c r="I115" i="7"/>
  <c r="I147" i="7"/>
  <c r="I32" i="7"/>
  <c r="I83" i="7"/>
  <c r="I80" i="7"/>
  <c r="I67" i="7"/>
  <c r="I49" i="7"/>
  <c r="I92" i="7"/>
  <c r="I101" i="7"/>
  <c r="I134" i="7"/>
  <c r="I166" i="7"/>
  <c r="I127" i="7"/>
  <c r="I159" i="7"/>
  <c r="I77" i="7"/>
  <c r="I31" i="7"/>
  <c r="I26" i="7"/>
  <c r="I66" i="7"/>
  <c r="I27" i="7"/>
  <c r="I40" i="7"/>
  <c r="I112" i="7"/>
  <c r="I120" i="7"/>
  <c r="I152" i="7"/>
  <c r="I145" i="7"/>
  <c r="I177" i="7"/>
  <c r="I73" i="7"/>
  <c r="I50" i="7"/>
  <c r="I52" i="7"/>
  <c r="I45" i="7"/>
  <c r="I61" i="7"/>
  <c r="I94" i="7"/>
  <c r="I97" i="7"/>
  <c r="I130" i="7"/>
  <c r="I162" i="7"/>
  <c r="I123" i="7"/>
  <c r="I155" i="7"/>
  <c r="I9" i="7"/>
  <c r="I71" i="7"/>
  <c r="I22" i="7"/>
  <c r="I41" i="7"/>
  <c r="I78" i="7"/>
  <c r="I46" i="7"/>
  <c r="I109" i="7"/>
  <c r="I142" i="7"/>
  <c r="I174" i="7"/>
  <c r="I135" i="7"/>
  <c r="I167" i="7"/>
  <c r="I89" i="7"/>
  <c r="I6" i="7"/>
  <c r="I11" i="7"/>
  <c r="I47" i="7"/>
  <c r="I90" i="7"/>
  <c r="I76" i="7"/>
  <c r="I95" i="7"/>
  <c r="I128" i="7"/>
  <c r="I160" i="7"/>
  <c r="I121" i="7"/>
  <c r="I153" i="7"/>
  <c r="I60" i="7"/>
  <c r="I55" i="7"/>
  <c r="I54" i="7"/>
  <c r="I23" i="7"/>
  <c r="I17" i="7"/>
  <c r="I96" i="7"/>
  <c r="I105" i="7"/>
  <c r="I138" i="7"/>
  <c r="I170" i="7"/>
  <c r="I131" i="7"/>
  <c r="I163" i="7"/>
  <c r="I20" i="7"/>
  <c r="I21" i="7"/>
  <c r="I44" i="7"/>
  <c r="I24" i="7"/>
  <c r="I29" i="7"/>
  <c r="I110" i="7"/>
  <c r="I118" i="7"/>
  <c r="I150" i="7"/>
  <c r="I143" i="7"/>
  <c r="I175" i="7"/>
  <c r="I37" i="7"/>
  <c r="I87" i="7"/>
  <c r="I12" i="7"/>
  <c r="I15" i="7"/>
  <c r="I57" i="7"/>
  <c r="I100" i="7"/>
  <c r="I103" i="7"/>
  <c r="I136" i="7"/>
  <c r="I168" i="7"/>
  <c r="I129" i="7"/>
  <c r="I161" i="7"/>
  <c r="I88" i="7"/>
  <c r="I79" i="7"/>
  <c r="I33" i="7"/>
  <c r="I70" i="7"/>
  <c r="I13" i="7"/>
  <c r="I106" i="7"/>
  <c r="I113" i="7"/>
  <c r="I146" i="7"/>
  <c r="I178" i="7"/>
  <c r="I139" i="7"/>
  <c r="I171" i="7"/>
  <c r="G4" i="7"/>
  <c r="G55" i="7"/>
  <c r="G18" i="7"/>
  <c r="G25" i="7"/>
  <c r="G11" i="7"/>
  <c r="G23" i="7"/>
  <c r="G103" i="7"/>
  <c r="G112" i="7"/>
  <c r="G143" i="7"/>
  <c r="G175" i="7"/>
  <c r="G138" i="7"/>
  <c r="G170" i="7"/>
  <c r="G52" i="7"/>
  <c r="G17" i="7"/>
  <c r="G10" i="7"/>
  <c r="G6" i="7"/>
  <c r="G64" i="7"/>
  <c r="G53" i="7"/>
  <c r="G113" i="7"/>
  <c r="G121" i="7"/>
  <c r="G153" i="7"/>
  <c r="G116" i="7"/>
  <c r="G148" i="7"/>
  <c r="G29" i="7"/>
  <c r="G46" i="7"/>
  <c r="G76" i="7"/>
  <c r="G43" i="7"/>
  <c r="G85" i="7"/>
  <c r="G14" i="7"/>
  <c r="G108" i="7"/>
  <c r="G139" i="7"/>
  <c r="G171" i="7"/>
  <c r="G134" i="7"/>
  <c r="G166" i="7"/>
  <c r="G67" i="7"/>
  <c r="G51" i="7"/>
  <c r="G47" i="7"/>
  <c r="G60" i="7"/>
  <c r="G37" i="7"/>
  <c r="G109" i="7"/>
  <c r="G117" i="7"/>
  <c r="G149" i="7"/>
  <c r="G144" i="7"/>
  <c r="G176" i="7"/>
  <c r="G48" i="7"/>
  <c r="G89" i="7"/>
  <c r="G9" i="7"/>
  <c r="G69" i="7"/>
  <c r="G72" i="7"/>
  <c r="G49" i="7"/>
  <c r="G111" i="7"/>
  <c r="G119" i="7"/>
  <c r="G151" i="7"/>
  <c r="G146" i="7"/>
  <c r="G178" i="7"/>
  <c r="G50" i="7"/>
  <c r="G74" i="7"/>
  <c r="G7" i="7"/>
  <c r="G13" i="7"/>
  <c r="G35" i="7"/>
  <c r="G97" i="7"/>
  <c r="G98" i="7"/>
  <c r="G129" i="7"/>
  <c r="G161" i="7"/>
  <c r="G124" i="7"/>
  <c r="G156" i="7"/>
  <c r="G79" i="7"/>
  <c r="G36" i="7"/>
  <c r="G38" i="7"/>
  <c r="G80" i="7"/>
  <c r="G34" i="7"/>
  <c r="G107" i="7"/>
  <c r="G115" i="7"/>
  <c r="G147" i="7"/>
  <c r="G142" i="7"/>
  <c r="G174" i="7"/>
  <c r="G78" i="7"/>
  <c r="G39" i="7"/>
  <c r="G30" i="7"/>
  <c r="G87" i="7"/>
  <c r="G22" i="7"/>
  <c r="G73" i="7"/>
  <c r="G94" i="7"/>
  <c r="G125" i="7"/>
  <c r="G157" i="7"/>
  <c r="G120" i="7"/>
  <c r="G152" i="7"/>
  <c r="G44" i="7"/>
  <c r="G77" i="7"/>
  <c r="G41" i="7"/>
  <c r="G71" i="7"/>
  <c r="G27" i="7"/>
  <c r="G81" i="7"/>
  <c r="G96" i="7"/>
  <c r="G127" i="7"/>
  <c r="G159" i="7"/>
  <c r="G122" i="7"/>
  <c r="G154" i="7"/>
  <c r="G24" i="7"/>
  <c r="G88" i="7"/>
  <c r="G84" i="7"/>
  <c r="G32" i="7"/>
  <c r="G75" i="7"/>
  <c r="G101" i="7"/>
  <c r="G106" i="7"/>
  <c r="G137" i="7"/>
  <c r="G169" i="7"/>
  <c r="G132" i="7"/>
  <c r="G164" i="7"/>
  <c r="G56" i="7"/>
  <c r="G28" i="7"/>
  <c r="G19" i="7"/>
  <c r="G65" i="7"/>
  <c r="G90" i="7"/>
  <c r="G57" i="7"/>
  <c r="G92" i="7"/>
  <c r="G123" i="7"/>
  <c r="G155" i="7"/>
  <c r="G118" i="7"/>
  <c r="G150" i="7"/>
  <c r="G68" i="7"/>
  <c r="G62" i="7"/>
  <c r="G12" i="7"/>
  <c r="G59" i="7"/>
  <c r="G8" i="7"/>
  <c r="G99" i="7"/>
  <c r="G102" i="7"/>
  <c r="G133" i="7"/>
  <c r="G165" i="7"/>
  <c r="G128" i="7"/>
  <c r="G160" i="7"/>
  <c r="G16" i="7"/>
  <c r="G66" i="7"/>
  <c r="G70" i="7"/>
  <c r="G21" i="7"/>
  <c r="G61" i="7"/>
  <c r="G93" i="7"/>
  <c r="G104" i="7"/>
  <c r="G135" i="7"/>
  <c r="G167" i="7"/>
  <c r="G130" i="7"/>
  <c r="G162" i="7"/>
  <c r="G83" i="7"/>
  <c r="G31" i="7"/>
  <c r="G33" i="7"/>
  <c r="G82" i="7"/>
  <c r="G26" i="7"/>
  <c r="G105" i="7"/>
  <c r="G114" i="7"/>
  <c r="G145" i="7"/>
  <c r="G177" i="7"/>
  <c r="G140" i="7"/>
  <c r="G172" i="7"/>
  <c r="G54" i="7"/>
  <c r="G58" i="7"/>
  <c r="G63" i="7"/>
  <c r="G45" i="7"/>
  <c r="G40" i="7"/>
  <c r="G91" i="7"/>
  <c r="G100" i="7"/>
  <c r="G131" i="7"/>
  <c r="G163" i="7"/>
  <c r="G126" i="7"/>
  <c r="G158" i="7"/>
  <c r="G42" i="7"/>
  <c r="G86" i="7"/>
  <c r="G20" i="7"/>
  <c r="G5" i="7"/>
  <c r="G15" i="7"/>
  <c r="G95" i="7"/>
  <c r="G110" i="7"/>
  <c r="G141" i="7"/>
  <c r="G173" i="7"/>
  <c r="G136" i="7"/>
  <c r="G168" i="7"/>
  <c r="O83" i="7"/>
  <c r="O85" i="7"/>
  <c r="O42" i="7"/>
  <c r="O84" i="7"/>
  <c r="O21" i="7"/>
  <c r="O35" i="7"/>
  <c r="O95" i="7"/>
  <c r="O128" i="7"/>
  <c r="O160" i="7"/>
  <c r="O123" i="7"/>
  <c r="O155" i="7"/>
  <c r="O80" i="7"/>
  <c r="O56" i="7"/>
  <c r="O38" i="7"/>
  <c r="O24" i="7"/>
  <c r="O7" i="7"/>
  <c r="O61" i="7"/>
  <c r="O114" i="7"/>
  <c r="O122" i="7"/>
  <c r="O154" i="7"/>
  <c r="O117" i="7"/>
  <c r="O149" i="7"/>
  <c r="O43" i="7"/>
  <c r="O69" i="7"/>
  <c r="O58" i="7"/>
  <c r="O47" i="7"/>
  <c r="O33" i="7"/>
  <c r="O94" i="7"/>
  <c r="O101" i="7"/>
  <c r="O134" i="7"/>
  <c r="O49" i="7"/>
  <c r="O73" i="7"/>
  <c r="O62" i="7"/>
  <c r="O26" i="7"/>
  <c r="O37" i="7"/>
  <c r="O96" i="7"/>
  <c r="O103" i="7"/>
  <c r="O136" i="7"/>
  <c r="O168" i="7"/>
  <c r="O131" i="7"/>
  <c r="O163" i="7"/>
  <c r="O87" i="7"/>
  <c r="O89" i="7"/>
  <c r="O67" i="7"/>
  <c r="O82" i="7"/>
  <c r="O25" i="7"/>
  <c r="O39" i="7"/>
  <c r="O97" i="7"/>
  <c r="O130" i="7"/>
  <c r="O162" i="7"/>
  <c r="O125" i="7"/>
  <c r="O157" i="7"/>
  <c r="O4" i="7"/>
  <c r="O16" i="7"/>
  <c r="O50" i="7"/>
  <c r="O68" i="7"/>
  <c r="O40" i="7"/>
  <c r="O11" i="7"/>
  <c r="O102" i="7"/>
  <c r="O109" i="7"/>
  <c r="O142" i="7"/>
  <c r="O20" i="7"/>
  <c r="O54" i="7"/>
  <c r="O60" i="7"/>
  <c r="O22" i="7"/>
  <c r="O15" i="7"/>
  <c r="O104" i="7"/>
  <c r="O111" i="7"/>
  <c r="O144" i="7"/>
  <c r="O176" i="7"/>
  <c r="O139" i="7"/>
  <c r="O171" i="7"/>
  <c r="O53" i="7"/>
  <c r="O77" i="7"/>
  <c r="O66" i="7"/>
  <c r="O34" i="7"/>
  <c r="O41" i="7"/>
  <c r="O98" i="7"/>
  <c r="O105" i="7"/>
  <c r="O138" i="7"/>
  <c r="O170" i="7"/>
  <c r="O133" i="7"/>
  <c r="O165" i="7"/>
  <c r="O48" i="7"/>
  <c r="O30" i="7"/>
  <c r="O51" i="7"/>
  <c r="O12" i="7"/>
  <c r="O27" i="7"/>
  <c r="O110" i="7"/>
  <c r="O118" i="7"/>
  <c r="O150" i="7"/>
  <c r="O90" i="7"/>
  <c r="O52" i="7"/>
  <c r="O18" i="7"/>
  <c r="O32" i="7"/>
  <c r="O5" i="7"/>
  <c r="O31" i="7"/>
  <c r="O112" i="7"/>
  <c r="O120" i="7"/>
  <c r="O152" i="7"/>
  <c r="O115" i="7"/>
  <c r="O147" i="7"/>
  <c r="O63" i="7"/>
  <c r="O86" i="7"/>
  <c r="O75" i="7"/>
  <c r="O10" i="7"/>
  <c r="O19" i="7"/>
  <c r="O106" i="7"/>
  <c r="O113" i="7"/>
  <c r="O146" i="7"/>
  <c r="O178" i="7"/>
  <c r="O141" i="7"/>
  <c r="O173" i="7"/>
  <c r="O72" i="7"/>
  <c r="O81" i="7"/>
  <c r="O14" i="7"/>
  <c r="O70" i="7"/>
  <c r="O17" i="7"/>
  <c r="O13" i="7"/>
  <c r="O93" i="7"/>
  <c r="O126" i="7"/>
  <c r="O158" i="7"/>
  <c r="O28" i="7"/>
  <c r="O64" i="7"/>
  <c r="O74" i="7"/>
  <c r="O76" i="7"/>
  <c r="O29" i="7"/>
  <c r="O92" i="7"/>
  <c r="O99" i="7"/>
  <c r="O132" i="7"/>
  <c r="O164" i="7"/>
  <c r="O127" i="7"/>
  <c r="O159" i="7"/>
  <c r="O174" i="7"/>
  <c r="O137" i="7"/>
  <c r="O169" i="7"/>
  <c r="O57" i="7"/>
  <c r="O79" i="7"/>
  <c r="O88" i="7"/>
  <c r="O36" i="7"/>
  <c r="O45" i="7"/>
  <c r="O100" i="7"/>
  <c r="O107" i="7"/>
  <c r="O140" i="7"/>
  <c r="O172" i="7"/>
  <c r="O135" i="7"/>
  <c r="O167" i="7"/>
  <c r="O145" i="7"/>
  <c r="O177" i="7"/>
  <c r="O8" i="7"/>
  <c r="O55" i="7"/>
  <c r="O44" i="7"/>
  <c r="O59" i="7"/>
  <c r="O23" i="7"/>
  <c r="O108" i="7"/>
  <c r="O116" i="7"/>
  <c r="O148" i="7"/>
  <c r="O143" i="7"/>
  <c r="O175" i="7"/>
  <c r="O121" i="7"/>
  <c r="O153" i="7"/>
  <c r="O71" i="7"/>
  <c r="O78" i="7"/>
  <c r="O46" i="7"/>
  <c r="O6" i="7"/>
  <c r="O9" i="7"/>
  <c r="O65" i="7"/>
  <c r="O91" i="7"/>
  <c r="O124" i="7"/>
  <c r="O156" i="7"/>
  <c r="O119" i="7"/>
  <c r="O151" i="7"/>
  <c r="O166" i="7"/>
  <c r="O129" i="7"/>
  <c r="O161" i="7"/>
  <c r="F68" i="7"/>
  <c r="F27" i="7"/>
  <c r="F178" i="7"/>
  <c r="F30" i="7"/>
  <c r="F115" i="7"/>
  <c r="F167" i="7"/>
  <c r="F87" i="7"/>
  <c r="F55" i="7"/>
  <c r="F37" i="7"/>
  <c r="F110" i="7"/>
  <c r="F116" i="7"/>
  <c r="F148" i="7"/>
  <c r="F145" i="7"/>
  <c r="F177" i="7"/>
  <c r="F57" i="7"/>
  <c r="F162" i="7"/>
  <c r="F71" i="7"/>
  <c r="F63" i="7"/>
  <c r="F85" i="7"/>
  <c r="F74" i="7"/>
  <c r="F90" i="7"/>
  <c r="F54" i="7"/>
  <c r="F11" i="7"/>
  <c r="F41" i="7"/>
  <c r="F112" i="7"/>
  <c r="F118" i="7"/>
  <c r="F150" i="7"/>
  <c r="F147" i="7"/>
  <c r="F40" i="7"/>
  <c r="F21" i="7"/>
  <c r="F154" i="7"/>
  <c r="F32" i="7"/>
  <c r="F12" i="7"/>
  <c r="F46" i="7"/>
  <c r="F52" i="7"/>
  <c r="F53" i="7"/>
  <c r="F31" i="7"/>
  <c r="F97" i="7"/>
  <c r="F128" i="7"/>
  <c r="F160" i="7"/>
  <c r="F125" i="7"/>
  <c r="F157" i="7"/>
  <c r="F26" i="7"/>
  <c r="F92" i="7"/>
  <c r="F143" i="7"/>
  <c r="F42" i="7"/>
  <c r="F7" i="7"/>
  <c r="F138" i="7"/>
  <c r="F28" i="7"/>
  <c r="F9" i="7"/>
  <c r="F15" i="7"/>
  <c r="F93" i="7"/>
  <c r="F124" i="7"/>
  <c r="F156" i="7"/>
  <c r="F121" i="7"/>
  <c r="F153" i="7"/>
  <c r="F48" i="7"/>
  <c r="F100" i="7"/>
  <c r="F119" i="7"/>
  <c r="F56" i="7"/>
  <c r="F88" i="7"/>
  <c r="F78" i="7"/>
  <c r="F8" i="7"/>
  <c r="F43" i="7"/>
  <c r="F75" i="7"/>
  <c r="F39" i="7"/>
  <c r="F19" i="7"/>
  <c r="F95" i="7"/>
  <c r="F126" i="7"/>
  <c r="F158" i="7"/>
  <c r="F123" i="7"/>
  <c r="F155" i="7"/>
  <c r="F73" i="7"/>
  <c r="F108" i="7"/>
  <c r="F127" i="7"/>
  <c r="F24" i="7"/>
  <c r="F6" i="7"/>
  <c r="F16" i="7"/>
  <c r="F18" i="7"/>
  <c r="F17" i="7"/>
  <c r="F98" i="7"/>
  <c r="F105" i="7"/>
  <c r="F136" i="7"/>
  <c r="F168" i="7"/>
  <c r="F133" i="7"/>
  <c r="F165" i="7"/>
  <c r="F89" i="7"/>
  <c r="F107" i="7"/>
  <c r="F175" i="7"/>
  <c r="F36" i="7"/>
  <c r="F33" i="7"/>
  <c r="F170" i="7"/>
  <c r="F62" i="7"/>
  <c r="F66" i="7"/>
  <c r="F61" i="7"/>
  <c r="F94" i="7"/>
  <c r="F101" i="7"/>
  <c r="F132" i="7"/>
  <c r="F164" i="7"/>
  <c r="F129" i="7"/>
  <c r="F161" i="7"/>
  <c r="F82" i="7"/>
  <c r="F99" i="7"/>
  <c r="F151" i="7"/>
  <c r="F22" i="7"/>
  <c r="F10" i="7"/>
  <c r="F59" i="7"/>
  <c r="F38" i="7"/>
  <c r="F67" i="7"/>
  <c r="F45" i="7"/>
  <c r="F65" i="7"/>
  <c r="F96" i="7"/>
  <c r="F103" i="7"/>
  <c r="F134" i="7"/>
  <c r="F166" i="7"/>
  <c r="F131" i="7"/>
  <c r="F163" i="7"/>
  <c r="F20" i="7"/>
  <c r="F91" i="7"/>
  <c r="F159" i="7"/>
  <c r="F50" i="7"/>
  <c r="F79" i="7"/>
  <c r="F80" i="7"/>
  <c r="F47" i="7"/>
  <c r="F29" i="7"/>
  <c r="F106" i="7"/>
  <c r="F113" i="7"/>
  <c r="F144" i="7"/>
  <c r="F176" i="7"/>
  <c r="F141" i="7"/>
  <c r="F173" i="7"/>
  <c r="F76" i="7"/>
  <c r="F146" i="7"/>
  <c r="F58" i="7"/>
  <c r="F5" i="7"/>
  <c r="F135" i="7"/>
  <c r="F34" i="7"/>
  <c r="F83" i="7"/>
  <c r="F23" i="7"/>
  <c r="F102" i="7"/>
  <c r="F109" i="7"/>
  <c r="F140" i="7"/>
  <c r="F172" i="7"/>
  <c r="F137" i="7"/>
  <c r="F169" i="7"/>
  <c r="F84" i="7"/>
  <c r="F122" i="7"/>
  <c r="F86" i="7"/>
  <c r="F35" i="7"/>
  <c r="F77" i="7"/>
  <c r="F64" i="7"/>
  <c r="F69" i="7"/>
  <c r="F14" i="7"/>
  <c r="F25" i="7"/>
  <c r="F104" i="7"/>
  <c r="F111" i="7"/>
  <c r="F142" i="7"/>
  <c r="F174" i="7"/>
  <c r="F139" i="7"/>
  <c r="F171" i="7"/>
  <c r="F44" i="7"/>
  <c r="F130" i="7"/>
  <c r="F51" i="7"/>
  <c r="F4" i="7"/>
  <c r="F60" i="7"/>
  <c r="F81" i="7"/>
  <c r="F70" i="7"/>
  <c r="F72" i="7"/>
  <c r="F13" i="7"/>
  <c r="F49" i="7"/>
  <c r="F114" i="7"/>
  <c r="F120" i="7"/>
  <c r="F152" i="7"/>
  <c r="F117" i="7"/>
  <c r="F149" i="7"/>
  <c r="M4" i="7"/>
  <c r="M90" i="7"/>
  <c r="M89" i="7"/>
  <c r="M71" i="7"/>
  <c r="M69" i="7"/>
  <c r="M36" i="7"/>
  <c r="M91" i="7"/>
  <c r="M98" i="7"/>
  <c r="M131" i="7"/>
  <c r="M163" i="7"/>
  <c r="M128" i="7"/>
  <c r="M160" i="7"/>
  <c r="M84" i="7"/>
  <c r="M63" i="7"/>
  <c r="M87" i="7"/>
  <c r="M21" i="7"/>
  <c r="M24" i="7"/>
  <c r="M22" i="7"/>
  <c r="M115" i="7"/>
  <c r="M123" i="7"/>
  <c r="M155" i="7"/>
  <c r="M120" i="7"/>
  <c r="M152" i="7"/>
  <c r="M35" i="7"/>
  <c r="M31" i="7"/>
  <c r="M99" i="7"/>
  <c r="M139" i="7"/>
  <c r="M136" i="7"/>
  <c r="M51" i="7"/>
  <c r="M46" i="7"/>
  <c r="M52" i="7"/>
  <c r="M7" i="7"/>
  <c r="M54" i="7"/>
  <c r="M109" i="7"/>
  <c r="M117" i="7"/>
  <c r="M149" i="7"/>
  <c r="M146" i="7"/>
  <c r="M178" i="7"/>
  <c r="M77" i="7"/>
  <c r="M60" i="7"/>
  <c r="M79" i="7"/>
  <c r="M67" i="7"/>
  <c r="M43" i="7"/>
  <c r="M95" i="7"/>
  <c r="M102" i="7"/>
  <c r="M135" i="7"/>
  <c r="M167" i="7"/>
  <c r="M132" i="7"/>
  <c r="M164" i="7"/>
  <c r="M37" i="7"/>
  <c r="M23" i="7"/>
  <c r="M64" i="7"/>
  <c r="M58" i="7"/>
  <c r="M42" i="7"/>
  <c r="M105" i="7"/>
  <c r="M112" i="7"/>
  <c r="M145" i="7"/>
  <c r="M177" i="7"/>
  <c r="M142" i="7"/>
  <c r="M174" i="7"/>
  <c r="M62" i="7"/>
  <c r="M19" i="7"/>
  <c r="M107" i="7"/>
  <c r="M147" i="7"/>
  <c r="M144" i="7"/>
  <c r="M66" i="7"/>
  <c r="M45" i="7"/>
  <c r="M73" i="7"/>
  <c r="M5" i="7"/>
  <c r="M28" i="7"/>
  <c r="M26" i="7"/>
  <c r="M92" i="7"/>
  <c r="M125" i="7"/>
  <c r="M157" i="7"/>
  <c r="M122" i="7"/>
  <c r="M154" i="7"/>
  <c r="M17" i="7"/>
  <c r="M48" i="7"/>
  <c r="M74" i="7"/>
  <c r="M15" i="7"/>
  <c r="M18" i="7"/>
  <c r="M103" i="7"/>
  <c r="M110" i="7"/>
  <c r="M143" i="7"/>
  <c r="M175" i="7"/>
  <c r="M140" i="7"/>
  <c r="M172" i="7"/>
  <c r="M76" i="7"/>
  <c r="M86" i="7"/>
  <c r="M83" i="7"/>
  <c r="M44" i="7"/>
  <c r="M20" i="7"/>
  <c r="M12" i="7"/>
  <c r="M113" i="7"/>
  <c r="M121" i="7"/>
  <c r="M153" i="7"/>
  <c r="M118" i="7"/>
  <c r="M150" i="7"/>
  <c r="M33" i="7"/>
  <c r="M55" i="7"/>
  <c r="M10" i="7"/>
  <c r="M106" i="7"/>
  <c r="M171" i="7"/>
  <c r="M168" i="7"/>
  <c r="M72" i="7"/>
  <c r="M13" i="7"/>
  <c r="M75" i="7"/>
  <c r="M59" i="7"/>
  <c r="M40" i="7"/>
  <c r="M93" i="7"/>
  <c r="M100" i="7"/>
  <c r="M133" i="7"/>
  <c r="M165" i="7"/>
  <c r="M130" i="7"/>
  <c r="M162" i="7"/>
  <c r="M61" i="7"/>
  <c r="M47" i="7"/>
  <c r="M65" i="7"/>
  <c r="M39" i="7"/>
  <c r="M16" i="7"/>
  <c r="M8" i="7"/>
  <c r="M111" i="7"/>
  <c r="M119" i="7"/>
  <c r="M151" i="7"/>
  <c r="M116" i="7"/>
  <c r="M148" i="7"/>
  <c r="M68" i="7"/>
  <c r="M85" i="7"/>
  <c r="M53" i="7"/>
  <c r="M11" i="7"/>
  <c r="M32" i="7"/>
  <c r="M38" i="7"/>
  <c r="M96" i="7"/>
  <c r="M129" i="7"/>
  <c r="M161" i="7"/>
  <c r="M126" i="7"/>
  <c r="M158" i="7"/>
  <c r="M41" i="7"/>
  <c r="M29" i="7"/>
  <c r="M50" i="7"/>
  <c r="M114" i="7"/>
  <c r="M176" i="7"/>
  <c r="M49" i="7"/>
  <c r="M78" i="7"/>
  <c r="M88" i="7"/>
  <c r="M56" i="7"/>
  <c r="M14" i="7"/>
  <c r="M101" i="7"/>
  <c r="M108" i="7"/>
  <c r="M141" i="7"/>
  <c r="M173" i="7"/>
  <c r="M138" i="7"/>
  <c r="M170" i="7"/>
  <c r="M57" i="7"/>
  <c r="M81" i="7"/>
  <c r="M80" i="7"/>
  <c r="M9" i="7"/>
  <c r="M30" i="7"/>
  <c r="M34" i="7"/>
  <c r="M94" i="7"/>
  <c r="M127" i="7"/>
  <c r="M159" i="7"/>
  <c r="M124" i="7"/>
  <c r="M156" i="7"/>
  <c r="M25" i="7"/>
  <c r="M27" i="7"/>
  <c r="M82" i="7"/>
  <c r="M70" i="7"/>
  <c r="M6" i="7"/>
  <c r="M97" i="7"/>
  <c r="M104" i="7"/>
  <c r="M137" i="7"/>
  <c r="M169" i="7"/>
  <c r="M134" i="7"/>
  <c r="M166" i="7"/>
  <c r="D26" i="7"/>
  <c r="D19" i="7"/>
  <c r="D122" i="7"/>
  <c r="D167" i="7"/>
  <c r="D5" i="7"/>
  <c r="D92" i="7"/>
  <c r="D140" i="7"/>
  <c r="D172" i="7"/>
  <c r="D137" i="7"/>
  <c r="D169" i="7"/>
  <c r="D15" i="7"/>
  <c r="D48" i="7"/>
  <c r="D130" i="7"/>
  <c r="D151" i="7"/>
  <c r="D4" i="7"/>
  <c r="D16" i="7"/>
  <c r="D70" i="7"/>
  <c r="D71" i="7"/>
  <c r="D25" i="7"/>
  <c r="D56" i="7"/>
  <c r="D17" i="7"/>
  <c r="D89" i="7"/>
  <c r="D94" i="7"/>
  <c r="D95" i="7"/>
  <c r="D126" i="7"/>
  <c r="D158" i="7"/>
  <c r="D123" i="7"/>
  <c r="D155" i="7"/>
  <c r="D64" i="7"/>
  <c r="D81" i="7"/>
  <c r="D138" i="7"/>
  <c r="D159" i="7"/>
  <c r="D53" i="7"/>
  <c r="D54" i="7"/>
  <c r="D104" i="7"/>
  <c r="D75" i="7"/>
  <c r="D33" i="7"/>
  <c r="D6" i="7"/>
  <c r="D30" i="7"/>
  <c r="D77" i="7"/>
  <c r="D102" i="7"/>
  <c r="D97" i="7"/>
  <c r="D128" i="7"/>
  <c r="D160" i="7"/>
  <c r="D125" i="7"/>
  <c r="D157" i="7"/>
  <c r="D68" i="7"/>
  <c r="D42" i="7"/>
  <c r="D146" i="7"/>
  <c r="D51" i="7"/>
  <c r="D101" i="7"/>
  <c r="D148" i="7"/>
  <c r="D145" i="7"/>
  <c r="D177" i="7"/>
  <c r="D79" i="7"/>
  <c r="D35" i="7"/>
  <c r="D13" i="7"/>
  <c r="D154" i="7"/>
  <c r="D47" i="7"/>
  <c r="D38" i="7"/>
  <c r="D110" i="7"/>
  <c r="D55" i="7"/>
  <c r="D90" i="7"/>
  <c r="D24" i="7"/>
  <c r="D76" i="7"/>
  <c r="D37" i="7"/>
  <c r="D78" i="7"/>
  <c r="D103" i="7"/>
  <c r="D134" i="7"/>
  <c r="D166" i="7"/>
  <c r="D131" i="7"/>
  <c r="D163" i="7"/>
  <c r="D73" i="7"/>
  <c r="D96" i="7"/>
  <c r="D162" i="7"/>
  <c r="D175" i="7"/>
  <c r="D52" i="7"/>
  <c r="D10" i="7"/>
  <c r="D93" i="7"/>
  <c r="D21" i="7"/>
  <c r="D43" i="7"/>
  <c r="D27" i="7"/>
  <c r="D18" i="7"/>
  <c r="D60" i="7"/>
  <c r="D86" i="7"/>
  <c r="D105" i="7"/>
  <c r="D136" i="7"/>
  <c r="D168" i="7"/>
  <c r="D133" i="7"/>
  <c r="D165" i="7"/>
  <c r="D57" i="7"/>
  <c r="D98" i="7"/>
  <c r="D170" i="7"/>
  <c r="D85" i="7"/>
  <c r="D124" i="7"/>
  <c r="D156" i="7"/>
  <c r="D121" i="7"/>
  <c r="D153" i="7"/>
  <c r="D14" i="7"/>
  <c r="D84" i="7"/>
  <c r="D108" i="7"/>
  <c r="D178" i="7"/>
  <c r="D22" i="7"/>
  <c r="D40" i="7"/>
  <c r="D116" i="7"/>
  <c r="D39" i="7"/>
  <c r="D59" i="7"/>
  <c r="D58" i="7"/>
  <c r="D80" i="7"/>
  <c r="D20" i="7"/>
  <c r="D100" i="7"/>
  <c r="D111" i="7"/>
  <c r="D142" i="7"/>
  <c r="D174" i="7"/>
  <c r="D139" i="7"/>
  <c r="D171" i="7"/>
  <c r="D72" i="7"/>
  <c r="D91" i="7"/>
  <c r="D119" i="7"/>
  <c r="D44" i="7"/>
  <c r="D11" i="7"/>
  <c r="D109" i="7"/>
  <c r="D46" i="7"/>
  <c r="D67" i="7"/>
  <c r="D88" i="7"/>
  <c r="D8" i="7"/>
  <c r="D31" i="7"/>
  <c r="D106" i="7"/>
  <c r="D113" i="7"/>
  <c r="D144" i="7"/>
  <c r="D176" i="7"/>
  <c r="D141" i="7"/>
  <c r="D173" i="7"/>
  <c r="D29" i="7"/>
  <c r="D99" i="7"/>
  <c r="D143" i="7"/>
  <c r="D34" i="7"/>
  <c r="D62" i="7"/>
  <c r="D132" i="7"/>
  <c r="D164" i="7"/>
  <c r="D129" i="7"/>
  <c r="D161" i="7"/>
  <c r="D36" i="7"/>
  <c r="D7" i="7"/>
  <c r="D107" i="7"/>
  <c r="D135" i="7"/>
  <c r="D45" i="7"/>
  <c r="D66" i="7"/>
  <c r="D65" i="7"/>
  <c r="D74" i="7"/>
  <c r="D28" i="7"/>
  <c r="D61" i="7"/>
  <c r="D69" i="7"/>
  <c r="D12" i="7"/>
  <c r="D112" i="7"/>
  <c r="D118" i="7"/>
  <c r="D150" i="7"/>
  <c r="D147" i="7"/>
  <c r="D87" i="7"/>
  <c r="D50" i="7"/>
  <c r="D115" i="7"/>
  <c r="D127" i="7"/>
  <c r="D23" i="7"/>
  <c r="D32" i="7"/>
  <c r="D83" i="7"/>
  <c r="D82" i="7"/>
  <c r="D41" i="7"/>
  <c r="D49" i="7"/>
  <c r="D63" i="7"/>
  <c r="D9" i="7"/>
  <c r="D114" i="7"/>
  <c r="D120" i="7"/>
  <c r="D152" i="7"/>
  <c r="D117" i="7"/>
  <c r="D149" i="7"/>
  <c r="J3" i="7"/>
  <c r="K3" i="7"/>
  <c r="L3" i="7"/>
  <c r="N3" i="7"/>
  <c r="H3" i="7"/>
  <c r="E3" i="7"/>
  <c r="I3" i="7"/>
  <c r="G3" i="7"/>
  <c r="F3" i="7"/>
  <c r="M3" i="7"/>
  <c r="O3" i="7"/>
  <c r="C3" i="4"/>
  <c r="C3" i="5" s="1"/>
  <c r="D3" i="4"/>
  <c r="D3" i="5" s="1"/>
  <c r="D3" i="14" l="1"/>
  <c r="D3" i="7" s="1"/>
  <c r="P3" i="5"/>
  <c r="AD4" i="5" l="1"/>
  <c r="Z4" i="5"/>
  <c r="V4" i="5"/>
  <c r="S4" i="5"/>
  <c r="AC4" i="5"/>
  <c r="Y4" i="5"/>
  <c r="U4" i="5"/>
  <c r="W4" i="5"/>
  <c r="R14" i="5"/>
  <c r="AB4" i="5"/>
  <c r="X4" i="5"/>
  <c r="T4" i="5"/>
  <c r="AA4" i="5"/>
  <c r="R12" i="5"/>
  <c r="U8" i="5" l="1"/>
  <c r="V8" i="5" s="1"/>
  <c r="E3" i="16" s="1"/>
  <c r="S12" i="5"/>
  <c r="X8" i="5"/>
  <c r="S5" i="5" s="1"/>
  <c r="Y5" i="5" l="1"/>
  <c r="J142" i="13" s="1"/>
  <c r="J142" i="17" s="1"/>
  <c r="Z5" i="5"/>
  <c r="AD5" i="5"/>
  <c r="AC5" i="5"/>
  <c r="W5" i="5"/>
  <c r="T5" i="5"/>
  <c r="X5" i="5"/>
  <c r="AB5" i="5"/>
  <c r="U5" i="5"/>
  <c r="AA5" i="5"/>
  <c r="V5" i="5"/>
  <c r="J145" i="13"/>
  <c r="J20" i="13"/>
  <c r="J22" i="13"/>
  <c r="J65" i="13"/>
  <c r="J103" i="13"/>
  <c r="J163" i="13"/>
  <c r="J63" i="13"/>
  <c r="J63" i="17" s="1"/>
  <c r="J146" i="13"/>
  <c r="J80" i="13"/>
  <c r="J80" i="17" s="1"/>
  <c r="J40" i="13"/>
  <c r="J40" i="17" s="1"/>
  <c r="J124" i="13"/>
  <c r="J156" i="13"/>
  <c r="J156" i="17" s="1"/>
  <c r="J121" i="13"/>
  <c r="J121" i="17" s="1"/>
  <c r="J36" i="13"/>
  <c r="J36" i="17" s="1"/>
  <c r="J104" i="13"/>
  <c r="J104" i="17" s="1"/>
  <c r="J71" i="13"/>
  <c r="J71" i="17" s="1"/>
  <c r="J177" i="13"/>
  <c r="J177" i="17" s="1"/>
  <c r="J46" i="13"/>
  <c r="J46" i="17" s="1"/>
  <c r="J88" i="13"/>
  <c r="J88" i="17" s="1"/>
  <c r="J45" i="13"/>
  <c r="J45" i="17" s="1"/>
  <c r="J48" i="13"/>
  <c r="J81" i="13"/>
  <c r="J81" i="17" s="1"/>
  <c r="J19" i="13"/>
  <c r="J19" i="17" s="1"/>
  <c r="J95" i="13"/>
  <c r="J128" i="13"/>
  <c r="J128" i="17" s="1"/>
  <c r="J160" i="13"/>
  <c r="J160" i="17" s="1"/>
  <c r="J123" i="13"/>
  <c r="J155" i="13"/>
  <c r="J155" i="17" s="1"/>
  <c r="J166" i="13"/>
  <c r="J166" i="17" s="1"/>
  <c r="J75" i="13"/>
  <c r="J75" i="17" s="1"/>
  <c r="J31" i="13"/>
  <c r="J31" i="17" s="1"/>
  <c r="J158" i="13"/>
  <c r="J158" i="17" s="1"/>
  <c r="J54" i="13"/>
  <c r="J54" i="17" s="1"/>
  <c r="J64" i="13"/>
  <c r="J64" i="17" s="1"/>
  <c r="J126" i="13"/>
  <c r="J126" i="17" s="1"/>
  <c r="J153" i="13"/>
  <c r="J153" i="17" s="1"/>
  <c r="J84" i="13"/>
  <c r="J84" i="17" s="1"/>
  <c r="J44" i="13"/>
  <c r="J44" i="17" s="1"/>
  <c r="J37" i="13"/>
  <c r="J37" i="17" s="1"/>
  <c r="J112" i="13"/>
  <c r="J112" i="17" s="1"/>
  <c r="J8" i="13"/>
  <c r="J8" i="17" s="1"/>
  <c r="J73" i="13"/>
  <c r="J73" i="17" s="1"/>
  <c r="J79" i="13"/>
  <c r="J79" i="17" s="1"/>
  <c r="J16" i="13"/>
  <c r="J16" i="17" s="1"/>
  <c r="J7" i="13"/>
  <c r="J7" i="17" s="1"/>
  <c r="J114" i="13"/>
  <c r="J114" i="17" s="1"/>
  <c r="J120" i="13"/>
  <c r="J120" i="17" s="1"/>
  <c r="J152" i="13"/>
  <c r="J152" i="17" s="1"/>
  <c r="J147" i="13"/>
  <c r="J147" i="17" s="1"/>
  <c r="J69" i="13"/>
  <c r="J69" i="17" s="1"/>
  <c r="J30" i="13"/>
  <c r="J30" i="17" s="1"/>
  <c r="J56" i="13"/>
  <c r="J56" i="17" s="1"/>
  <c r="J23" i="13"/>
  <c r="J23" i="17" s="1"/>
  <c r="J11" i="13"/>
  <c r="J11" i="17" s="1"/>
  <c r="J100" i="13"/>
  <c r="J100" i="17" s="1"/>
  <c r="J97" i="13"/>
  <c r="J97" i="17" s="1"/>
  <c r="J138" i="13"/>
  <c r="J138" i="17" s="1"/>
  <c r="J162" i="13"/>
  <c r="J162" i="17" s="1"/>
  <c r="J133" i="13"/>
  <c r="J133" i="17" s="1"/>
  <c r="J157" i="13"/>
  <c r="J157" i="17" s="1"/>
  <c r="J9" i="13"/>
  <c r="J9" i="17" s="1"/>
  <c r="J72" i="13"/>
  <c r="J72" i="17" s="1"/>
  <c r="J49" i="13"/>
  <c r="J49" i="17" s="1"/>
  <c r="J55" i="13"/>
  <c r="J55" i="17" s="1"/>
  <c r="J106" i="13"/>
  <c r="J106" i="17" s="1"/>
  <c r="J144" i="13"/>
  <c r="J144" i="17" s="1"/>
  <c r="J139" i="13"/>
  <c r="J139" i="17" s="1"/>
  <c r="J60" i="13"/>
  <c r="J60" i="17" s="1"/>
  <c r="J28" i="13"/>
  <c r="J28" i="17" s="1"/>
  <c r="J115" i="13"/>
  <c r="J115" i="17" s="1"/>
  <c r="J154" i="13"/>
  <c r="J154" i="17" s="1"/>
  <c r="J149" i="13"/>
  <c r="J149" i="17" s="1"/>
  <c r="J70" i="13"/>
  <c r="J70" i="17" s="1"/>
  <c r="J83" i="13"/>
  <c r="J83" i="17" s="1"/>
  <c r="J14" i="13"/>
  <c r="J14" i="17" s="1"/>
  <c r="J26" i="13"/>
  <c r="J26" i="17" s="1"/>
  <c r="J47" i="13"/>
  <c r="J47" i="17" s="1"/>
  <c r="J33" i="13"/>
  <c r="J33" i="17" s="1"/>
  <c r="J110" i="13"/>
  <c r="J110" i="17" s="1"/>
  <c r="J107" i="13"/>
  <c r="J107" i="17" s="1"/>
  <c r="J148" i="13"/>
  <c r="J148" i="17" s="1"/>
  <c r="J172" i="13"/>
  <c r="J172" i="17" s="1"/>
  <c r="J143" i="13"/>
  <c r="J143" i="17" s="1"/>
  <c r="J167" i="13"/>
  <c r="J167" i="17" s="1"/>
  <c r="J85" i="13"/>
  <c r="J85" i="17" s="1"/>
  <c r="J32" i="13"/>
  <c r="J32" i="17" s="1"/>
  <c r="J53" i="13"/>
  <c r="J53" i="17" s="1"/>
  <c r="J111" i="13"/>
  <c r="J111" i="17" s="1"/>
  <c r="J176" i="13"/>
  <c r="J176" i="17" s="1"/>
  <c r="J171" i="13"/>
  <c r="J171" i="17" s="1"/>
  <c r="J52" i="13"/>
  <c r="J52" i="17" s="1"/>
  <c r="J61" i="13"/>
  <c r="J61" i="17" s="1"/>
  <c r="J82" i="13"/>
  <c r="J82" i="17" s="1"/>
  <c r="J39" i="13"/>
  <c r="J39" i="17" s="1"/>
  <c r="J122" i="13"/>
  <c r="J122" i="17" s="1"/>
  <c r="J117" i="13"/>
  <c r="J117" i="17" s="1"/>
  <c r="J68" i="13"/>
  <c r="J68" i="17" s="1"/>
  <c r="J50" i="13"/>
  <c r="J50" i="17" s="1"/>
  <c r="J87" i="13"/>
  <c r="J87" i="17" s="1"/>
  <c r="J43" i="13"/>
  <c r="J43" i="17" s="1"/>
  <c r="J27" i="13"/>
  <c r="J27" i="17" s="1"/>
  <c r="J102" i="13"/>
  <c r="J102" i="17" s="1"/>
  <c r="J116" i="13"/>
  <c r="J116" i="17" s="1"/>
  <c r="J140" i="13"/>
  <c r="J140" i="17" s="1"/>
  <c r="J135" i="13"/>
  <c r="J135" i="17" s="1"/>
  <c r="J175" i="13"/>
  <c r="J175" i="17" s="1"/>
  <c r="J18" i="13"/>
  <c r="J18" i="17" s="1"/>
  <c r="J94" i="13"/>
  <c r="J94" i="17" s="1"/>
  <c r="J132" i="13"/>
  <c r="J132" i="17" s="1"/>
  <c r="J127" i="13"/>
  <c r="J127" i="17" s="1"/>
  <c r="J92" i="13"/>
  <c r="J92" i="17" s="1"/>
  <c r="J130" i="13"/>
  <c r="J130" i="17" s="1"/>
  <c r="J125" i="13"/>
  <c r="J125" i="17" s="1"/>
  <c r="J59" i="13"/>
  <c r="J59" i="17" s="1"/>
  <c r="J99" i="13"/>
  <c r="J99" i="17" s="1"/>
  <c r="J159" i="13"/>
  <c r="J159" i="17" s="1"/>
  <c r="J12" i="13"/>
  <c r="J12" i="17" s="1"/>
  <c r="J29" i="13"/>
  <c r="J29" i="17" s="1"/>
  <c r="J38" i="13"/>
  <c r="J38" i="17" s="1"/>
  <c r="J164" i="13"/>
  <c r="J164" i="17" s="1"/>
  <c r="J76" i="13"/>
  <c r="J76" i="17" s="1"/>
  <c r="J10" i="13"/>
  <c r="J10" i="17" s="1"/>
  <c r="J24" i="13"/>
  <c r="J24" i="17" s="1"/>
  <c r="J105" i="13"/>
  <c r="J105" i="17" s="1"/>
  <c r="J170" i="13"/>
  <c r="J170" i="17" s="1"/>
  <c r="J165" i="13"/>
  <c r="J165" i="17" s="1"/>
  <c r="J163" i="17"/>
  <c r="J146" i="17"/>
  <c r="J145" i="17"/>
  <c r="J103" i="17"/>
  <c r="J95" i="17"/>
  <c r="J123" i="17"/>
  <c r="J124" i="17"/>
  <c r="J48" i="17"/>
  <c r="J65" i="17"/>
  <c r="J22" i="17"/>
  <c r="J20" i="17"/>
  <c r="J86" i="13" l="1"/>
  <c r="J86" i="17" s="1"/>
  <c r="J173" i="13"/>
  <c r="J173" i="17" s="1"/>
  <c r="J113" i="13"/>
  <c r="J113" i="17" s="1"/>
  <c r="J89" i="13"/>
  <c r="J89" i="17" s="1"/>
  <c r="J131" i="13"/>
  <c r="J131" i="17" s="1"/>
  <c r="J98" i="13"/>
  <c r="J98" i="17" s="1"/>
  <c r="J3" i="13"/>
  <c r="J3" i="17" s="1"/>
  <c r="J174" i="13"/>
  <c r="J174" i="17" s="1"/>
  <c r="J137" i="13"/>
  <c r="J137" i="17" s="1"/>
  <c r="J4" i="13"/>
  <c r="J4" i="17" s="1"/>
  <c r="J66" i="13"/>
  <c r="J66" i="17" s="1"/>
  <c r="J150" i="13"/>
  <c r="J150" i="17" s="1"/>
  <c r="J13" i="13"/>
  <c r="J13" i="17" s="1"/>
  <c r="J151" i="13"/>
  <c r="J151" i="17" s="1"/>
  <c r="J91" i="13"/>
  <c r="J91" i="17" s="1"/>
  <c r="J62" i="13"/>
  <c r="J62" i="17" s="1"/>
  <c r="J141" i="13"/>
  <c r="J141" i="17" s="1"/>
  <c r="J108" i="13"/>
  <c r="J108" i="17" s="1"/>
  <c r="J42" i="13"/>
  <c r="J42" i="17" s="1"/>
  <c r="J168" i="13"/>
  <c r="J168" i="17" s="1"/>
  <c r="J41" i="13"/>
  <c r="J41" i="17" s="1"/>
  <c r="J15" i="13"/>
  <c r="J15" i="17" s="1"/>
  <c r="J96" i="13"/>
  <c r="J96" i="17" s="1"/>
  <c r="J93" i="13"/>
  <c r="J93" i="17" s="1"/>
  <c r="J25" i="13"/>
  <c r="J25" i="17" s="1"/>
  <c r="J78" i="13"/>
  <c r="J78" i="17" s="1"/>
  <c r="J118" i="13"/>
  <c r="J118" i="17" s="1"/>
  <c r="J6" i="13"/>
  <c r="J6" i="17" s="1"/>
  <c r="J74" i="13"/>
  <c r="J74" i="17" s="1"/>
  <c r="J119" i="13"/>
  <c r="J119" i="17" s="1"/>
  <c r="J17" i="13"/>
  <c r="J17" i="17" s="1"/>
  <c r="J57" i="13"/>
  <c r="J57" i="17" s="1"/>
  <c r="J178" i="13"/>
  <c r="J178" i="17" s="1"/>
  <c r="J5" i="13"/>
  <c r="J5" i="17" s="1"/>
  <c r="J67" i="13"/>
  <c r="J67" i="17" s="1"/>
  <c r="J136" i="13"/>
  <c r="J136" i="17" s="1"/>
  <c r="J35" i="13"/>
  <c r="J35" i="17" s="1"/>
  <c r="J77" i="13"/>
  <c r="J77" i="17" s="1"/>
  <c r="J51" i="13"/>
  <c r="J51" i="17" s="1"/>
  <c r="J90" i="13"/>
  <c r="J90" i="17" s="1"/>
  <c r="J109" i="13"/>
  <c r="J109" i="17" s="1"/>
  <c r="J101" i="13"/>
  <c r="J101" i="17" s="1"/>
  <c r="J21" i="13"/>
  <c r="J21" i="17" s="1"/>
  <c r="J129" i="13"/>
  <c r="J129" i="17" s="1"/>
  <c r="J161" i="13"/>
  <c r="J161" i="17" s="1"/>
  <c r="J58" i="13"/>
  <c r="J58" i="17" s="1"/>
  <c r="J169" i="13"/>
  <c r="J169" i="17" s="1"/>
  <c r="J134" i="13"/>
  <c r="J134" i="17" s="1"/>
  <c r="J34" i="13"/>
  <c r="J34" i="17" s="1"/>
  <c r="M3" i="13"/>
  <c r="M3" i="17" s="1"/>
  <c r="M33" i="13"/>
  <c r="M33" i="17" s="1"/>
  <c r="M148" i="13"/>
  <c r="M148" i="17" s="1"/>
  <c r="M50" i="13"/>
  <c r="M50" i="17" s="1"/>
  <c r="M37" i="13"/>
  <c r="M37" i="17" s="1"/>
  <c r="M104" i="13"/>
  <c r="M104" i="17" s="1"/>
  <c r="M29" i="13"/>
  <c r="M29" i="17" s="1"/>
  <c r="M90" i="13"/>
  <c r="M90" i="17" s="1"/>
  <c r="M93" i="13"/>
  <c r="M93" i="17" s="1"/>
  <c r="M141" i="13"/>
  <c r="M141" i="17" s="1"/>
  <c r="M138" i="13"/>
  <c r="M138" i="17" s="1"/>
  <c r="M52" i="13"/>
  <c r="M52" i="17" s="1"/>
  <c r="M124" i="13"/>
  <c r="M124" i="17" s="1"/>
  <c r="M64" i="13"/>
  <c r="M64" i="17" s="1"/>
  <c r="M175" i="13"/>
  <c r="M175" i="17" s="1"/>
  <c r="M67" i="13"/>
  <c r="M67" i="17" s="1"/>
  <c r="M101" i="13"/>
  <c r="M101" i="17" s="1"/>
  <c r="M72" i="13"/>
  <c r="M72" i="17" s="1"/>
  <c r="M53" i="13"/>
  <c r="M53" i="17" s="1"/>
  <c r="M95" i="13"/>
  <c r="M95" i="17" s="1"/>
  <c r="M129" i="13"/>
  <c r="M129" i="17" s="1"/>
  <c r="M126" i="13"/>
  <c r="M126" i="17" s="1"/>
  <c r="M48" i="13"/>
  <c r="M48" i="17" s="1"/>
  <c r="M57" i="13"/>
  <c r="M57" i="17" s="1"/>
  <c r="M103" i="13"/>
  <c r="M103" i="17" s="1"/>
  <c r="M131" i="13"/>
  <c r="M131" i="17" s="1"/>
  <c r="M128" i="13"/>
  <c r="M128" i="17" s="1"/>
  <c r="M56" i="13"/>
  <c r="M56" i="17" s="1"/>
  <c r="M32" i="13"/>
  <c r="M32" i="17" s="1"/>
  <c r="M65" i="13"/>
  <c r="M65" i="17" s="1"/>
  <c r="M19" i="13"/>
  <c r="M19" i="17" s="1"/>
  <c r="M83" i="13"/>
  <c r="M83" i="17" s="1"/>
  <c r="M121" i="13"/>
  <c r="M121" i="17" s="1"/>
  <c r="M150" i="13"/>
  <c r="M150" i="17" s="1"/>
  <c r="M149" i="13"/>
  <c r="M149" i="17" s="1"/>
  <c r="M97" i="13"/>
  <c r="M97" i="17" s="1"/>
  <c r="M139" i="13"/>
  <c r="M139" i="17" s="1"/>
  <c r="M63" i="13"/>
  <c r="M63" i="17" s="1"/>
  <c r="M123" i="13"/>
  <c r="M123" i="17" s="1"/>
  <c r="M11" i="13"/>
  <c r="M11" i="17" s="1"/>
  <c r="M171" i="13"/>
  <c r="M171" i="17" s="1"/>
  <c r="M165" i="13"/>
  <c r="M165" i="17" s="1"/>
  <c r="M13" i="13"/>
  <c r="M13" i="17" s="1"/>
  <c r="M152" i="13"/>
  <c r="M152" i="17" s="1"/>
  <c r="M54" i="13"/>
  <c r="M54" i="17" s="1"/>
  <c r="M119" i="13"/>
  <c r="M119" i="17" s="1"/>
  <c r="M143" i="13"/>
  <c r="M143" i="17" s="1"/>
  <c r="M61" i="13"/>
  <c r="M61" i="17" s="1"/>
  <c r="M132" i="13"/>
  <c r="M132" i="17" s="1"/>
  <c r="M8" i="13"/>
  <c r="M8" i="17" s="1"/>
  <c r="M31" i="13"/>
  <c r="M31" i="17" s="1"/>
  <c r="M87" i="13"/>
  <c r="M87" i="17" s="1"/>
  <c r="M110" i="13"/>
  <c r="M110" i="17" s="1"/>
  <c r="M173" i="13"/>
  <c r="M173" i="17" s="1"/>
  <c r="M170" i="13"/>
  <c r="M170" i="17" s="1"/>
  <c r="M15" i="13"/>
  <c r="M15" i="17" s="1"/>
  <c r="M96" i="13"/>
  <c r="M96" i="17" s="1"/>
  <c r="M112" i="13"/>
  <c r="M112" i="17" s="1"/>
  <c r="M36" i="13"/>
  <c r="M36" i="17" s="1"/>
  <c r="M116" i="13"/>
  <c r="M116" i="17" s="1"/>
  <c r="M27" i="13"/>
  <c r="M27" i="17" s="1"/>
  <c r="M68" i="13"/>
  <c r="M68" i="17" s="1"/>
  <c r="M38" i="13"/>
  <c r="M38" i="17" s="1"/>
  <c r="M98" i="13"/>
  <c r="M98" i="17" s="1"/>
  <c r="M161" i="13"/>
  <c r="M161" i="17" s="1"/>
  <c r="M158" i="13"/>
  <c r="M158" i="17" s="1"/>
  <c r="M35" i="13"/>
  <c r="M35" i="17" s="1"/>
  <c r="M62" i="13"/>
  <c r="M62" i="17" s="1"/>
  <c r="M45" i="13"/>
  <c r="M45" i="17" s="1"/>
  <c r="M100" i="13"/>
  <c r="M100" i="17" s="1"/>
  <c r="M163" i="13"/>
  <c r="M163" i="17" s="1"/>
  <c r="M160" i="13"/>
  <c r="M160" i="17" s="1"/>
  <c r="M130" i="13"/>
  <c r="M130" i="17" s="1"/>
  <c r="M34" i="13"/>
  <c r="M34" i="17" s="1"/>
  <c r="M134" i="13"/>
  <c r="M134" i="17" s="1"/>
  <c r="M58" i="13"/>
  <c r="M58" i="17" s="1"/>
  <c r="M39" i="13"/>
  <c r="M39" i="17" s="1"/>
  <c r="M76" i="13"/>
  <c r="M76" i="17" s="1"/>
  <c r="M113" i="13"/>
  <c r="M113" i="17" s="1"/>
  <c r="M169" i="13"/>
  <c r="M169" i="17" s="1"/>
  <c r="M78" i="13"/>
  <c r="M78" i="17" s="1"/>
  <c r="M86" i="13"/>
  <c r="M86" i="17" s="1"/>
  <c r="M30" i="13"/>
  <c r="M30" i="17" s="1"/>
  <c r="M73" i="13"/>
  <c r="M73" i="17" s="1"/>
  <c r="M92" i="13"/>
  <c r="M92" i="17" s="1"/>
  <c r="M80" i="13"/>
  <c r="M80" i="17" s="1"/>
  <c r="M71" i="13"/>
  <c r="M71" i="17" s="1"/>
  <c r="M111" i="13"/>
  <c r="M111" i="17" s="1"/>
  <c r="M151" i="13"/>
  <c r="M151" i="17" s="1"/>
  <c r="M14" i="13"/>
  <c r="M14" i="17" s="1"/>
  <c r="M25" i="13"/>
  <c r="M25" i="17" s="1"/>
  <c r="M157" i="13"/>
  <c r="M157" i="17" s="1"/>
  <c r="M7" i="13"/>
  <c r="M7" i="17" s="1"/>
  <c r="M79" i="13"/>
  <c r="M79" i="17" s="1"/>
  <c r="M172" i="13"/>
  <c r="M172" i="17" s="1"/>
  <c r="M127" i="13"/>
  <c r="M127" i="17" s="1"/>
  <c r="M70" i="13"/>
  <c r="M70" i="17" s="1"/>
  <c r="M145" i="13"/>
  <c r="M145" i="17" s="1"/>
  <c r="M89" i="13"/>
  <c r="M89" i="17" s="1"/>
  <c r="M107" i="13"/>
  <c r="M107" i="17" s="1"/>
  <c r="M144" i="13"/>
  <c r="M144" i="17" s="1"/>
  <c r="M75" i="13"/>
  <c r="M75" i="17" s="1"/>
  <c r="M117" i="13"/>
  <c r="M117" i="17" s="1"/>
  <c r="M153" i="13"/>
  <c r="M153" i="17" s="1"/>
  <c r="M16" i="13"/>
  <c r="M16" i="17" s="1"/>
  <c r="M91" i="13"/>
  <c r="M91" i="17" s="1"/>
  <c r="M146" i="13"/>
  <c r="M146" i="17" s="1"/>
  <c r="M133" i="13"/>
  <c r="M133" i="17" s="1"/>
  <c r="M136" i="13"/>
  <c r="M136" i="17" s="1"/>
  <c r="M120" i="13"/>
  <c r="M120" i="17" s="1"/>
  <c r="M18" i="13"/>
  <c r="M18" i="17" s="1"/>
  <c r="M20" i="13"/>
  <c r="M20" i="17" s="1"/>
  <c r="M22" i="13"/>
  <c r="M22" i="17" s="1"/>
  <c r="M46" i="13"/>
  <c r="M46" i="17" s="1"/>
  <c r="M85" i="13"/>
  <c r="M85" i="17" s="1"/>
  <c r="M94" i="13"/>
  <c r="M94" i="17" s="1"/>
  <c r="M154" i="13"/>
  <c r="M154" i="17" s="1"/>
  <c r="M44" i="13"/>
  <c r="M44" i="17" s="1"/>
  <c r="M164" i="13"/>
  <c r="M164" i="17" s="1"/>
  <c r="M42" i="13"/>
  <c r="M42" i="17" s="1"/>
  <c r="M69" i="13"/>
  <c r="M69" i="17" s="1"/>
  <c r="M105" i="13"/>
  <c r="M105" i="17" s="1"/>
  <c r="M142" i="13"/>
  <c r="M142" i="17" s="1"/>
  <c r="M74" i="13"/>
  <c r="M74" i="17" s="1"/>
  <c r="M147" i="13"/>
  <c r="M147" i="17" s="1"/>
  <c r="M82" i="13"/>
  <c r="M82" i="17" s="1"/>
  <c r="M137" i="13"/>
  <c r="M137" i="17" s="1"/>
  <c r="M17" i="13"/>
  <c r="M17" i="17" s="1"/>
  <c r="M24" i="13"/>
  <c r="M24" i="17" s="1"/>
  <c r="M9" i="13"/>
  <c r="M9" i="17" s="1"/>
  <c r="M168" i="13"/>
  <c r="M168" i="17" s="1"/>
  <c r="M77" i="13"/>
  <c r="M77" i="17" s="1"/>
  <c r="M28" i="13"/>
  <c r="M28" i="17" s="1"/>
  <c r="M140" i="13"/>
  <c r="M140" i="17" s="1"/>
  <c r="M43" i="13"/>
  <c r="M43" i="17" s="1"/>
  <c r="M41" i="13"/>
  <c r="M41" i="17" s="1"/>
  <c r="M125" i="13"/>
  <c r="M125" i="17" s="1"/>
  <c r="M84" i="13"/>
  <c r="M84" i="17" s="1"/>
  <c r="M60" i="13"/>
  <c r="M60" i="17" s="1"/>
  <c r="M81" i="13"/>
  <c r="M81" i="17" s="1"/>
  <c r="M59" i="13"/>
  <c r="M59" i="17" s="1"/>
  <c r="M114" i="13"/>
  <c r="M114" i="17" s="1"/>
  <c r="M174" i="13"/>
  <c r="M174" i="17" s="1"/>
  <c r="M26" i="13"/>
  <c r="M26" i="17" s="1"/>
  <c r="M21" i="13"/>
  <c r="M21" i="17" s="1"/>
  <c r="M47" i="13"/>
  <c r="M47" i="17" s="1"/>
  <c r="M55" i="13"/>
  <c r="M55" i="17" s="1"/>
  <c r="M51" i="13"/>
  <c r="M51" i="17" s="1"/>
  <c r="M118" i="13"/>
  <c r="M118" i="17" s="1"/>
  <c r="M109" i="13"/>
  <c r="M109" i="17" s="1"/>
  <c r="M99" i="13"/>
  <c r="M99" i="17" s="1"/>
  <c r="M5" i="13"/>
  <c r="M5" i="17" s="1"/>
  <c r="M66" i="13"/>
  <c r="M66" i="17" s="1"/>
  <c r="M10" i="13"/>
  <c r="M10" i="17" s="1"/>
  <c r="M167" i="13"/>
  <c r="M167" i="17" s="1"/>
  <c r="M49" i="13"/>
  <c r="M49" i="17" s="1"/>
  <c r="M166" i="13"/>
  <c r="M166" i="17" s="1"/>
  <c r="M106" i="13"/>
  <c r="M106" i="17" s="1"/>
  <c r="M40" i="13"/>
  <c r="M40" i="17" s="1"/>
  <c r="M6" i="13"/>
  <c r="M6" i="17" s="1"/>
  <c r="M177" i="13"/>
  <c r="M177" i="17" s="1"/>
  <c r="M12" i="13"/>
  <c r="M12" i="17" s="1"/>
  <c r="M102" i="13"/>
  <c r="M102" i="17" s="1"/>
  <c r="M155" i="13"/>
  <c r="M155" i="17" s="1"/>
  <c r="M4" i="13"/>
  <c r="M4" i="17" s="1"/>
  <c r="M122" i="13"/>
  <c r="M122" i="17" s="1"/>
  <c r="M135" i="13"/>
  <c r="M135" i="17" s="1"/>
  <c r="M156" i="13"/>
  <c r="M156" i="17" s="1"/>
  <c r="M115" i="13"/>
  <c r="M115" i="17" s="1"/>
  <c r="M162" i="13"/>
  <c r="M162" i="17" s="1"/>
  <c r="M159" i="13"/>
  <c r="M159" i="17" s="1"/>
  <c r="M23" i="13"/>
  <c r="M23" i="17" s="1"/>
  <c r="M176" i="13"/>
  <c r="M176" i="17" s="1"/>
  <c r="M178" i="13"/>
  <c r="M178" i="17" s="1"/>
  <c r="M88" i="13"/>
  <c r="M88" i="17" s="1"/>
  <c r="M108" i="13"/>
  <c r="M108" i="17" s="1"/>
  <c r="N35" i="13"/>
  <c r="N35" i="17" s="1"/>
  <c r="N31" i="13"/>
  <c r="N31" i="17" s="1"/>
  <c r="N107" i="13"/>
  <c r="N107" i="17" s="1"/>
  <c r="N136" i="13"/>
  <c r="N136" i="17" s="1"/>
  <c r="N131" i="13"/>
  <c r="N131" i="17" s="1"/>
  <c r="N37" i="13"/>
  <c r="N37" i="17" s="1"/>
  <c r="N64" i="13"/>
  <c r="N64" i="17" s="1"/>
  <c r="N42" i="13"/>
  <c r="N42" i="17" s="1"/>
  <c r="N112" i="13"/>
  <c r="N112" i="17" s="1"/>
  <c r="N177" i="13"/>
  <c r="N177" i="17" s="1"/>
  <c r="N174" i="13"/>
  <c r="N174" i="17" s="1"/>
  <c r="N41" i="13"/>
  <c r="N41" i="17" s="1"/>
  <c r="N29" i="13"/>
  <c r="N29" i="17" s="1"/>
  <c r="N50" i="13"/>
  <c r="N50" i="17" s="1"/>
  <c r="N155" i="13"/>
  <c r="N155" i="17" s="1"/>
  <c r="N176" i="13"/>
  <c r="N176" i="17" s="1"/>
  <c r="N114" i="13"/>
  <c r="N114" i="17" s="1"/>
  <c r="N72" i="13"/>
  <c r="N72" i="17" s="1"/>
  <c r="N52" i="13"/>
  <c r="N52" i="17" s="1"/>
  <c r="N54" i="13"/>
  <c r="N54" i="17" s="1"/>
  <c r="N117" i="13"/>
  <c r="N117" i="17" s="1"/>
  <c r="N178" i="13"/>
  <c r="N178" i="17" s="1"/>
  <c r="N47" i="13"/>
  <c r="N47" i="17" s="1"/>
  <c r="N43" i="13"/>
  <c r="N43" i="17" s="1"/>
  <c r="N116" i="13"/>
  <c r="N116" i="17" s="1"/>
  <c r="N12" i="13"/>
  <c r="N12" i="17" s="1"/>
  <c r="N45" i="13"/>
  <c r="N45" i="17" s="1"/>
  <c r="N56" i="13"/>
  <c r="N56" i="17" s="1"/>
  <c r="N101" i="13"/>
  <c r="N101" i="17" s="1"/>
  <c r="N141" i="13"/>
  <c r="N141" i="17" s="1"/>
  <c r="N138" i="13"/>
  <c r="N138" i="17" s="1"/>
  <c r="N113" i="13"/>
  <c r="N113" i="17" s="1"/>
  <c r="N65" i="13"/>
  <c r="N65" i="17" s="1"/>
  <c r="N95" i="13"/>
  <c r="N95" i="17" s="1"/>
  <c r="N132" i="13"/>
  <c r="N132" i="17" s="1"/>
  <c r="N15" i="13"/>
  <c r="N15" i="17" s="1"/>
  <c r="N25" i="13"/>
  <c r="N25" i="17" s="1"/>
  <c r="N9" i="13"/>
  <c r="N9" i="17" s="1"/>
  <c r="N18" i="13"/>
  <c r="N18" i="17" s="1"/>
  <c r="N94" i="13"/>
  <c r="N94" i="17" s="1"/>
  <c r="N6" i="13"/>
  <c r="N6" i="17" s="1"/>
  <c r="N87" i="13"/>
  <c r="N87" i="17" s="1"/>
  <c r="N24" i="13"/>
  <c r="N24" i="17" s="1"/>
  <c r="N106" i="13"/>
  <c r="N106" i="17" s="1"/>
  <c r="N152" i="13"/>
  <c r="N152" i="17" s="1"/>
  <c r="N163" i="13"/>
  <c r="N163" i="17" s="1"/>
  <c r="N85" i="13"/>
  <c r="N85" i="17" s="1"/>
  <c r="N11" i="13"/>
  <c r="N11" i="17" s="1"/>
  <c r="N38" i="13"/>
  <c r="N38" i="17" s="1"/>
  <c r="N129" i="13"/>
  <c r="N129" i="17" s="1"/>
  <c r="N126" i="13"/>
  <c r="N126" i="17" s="1"/>
  <c r="N89" i="13"/>
  <c r="N89" i="17" s="1"/>
  <c r="N69" i="13"/>
  <c r="N69" i="17" s="1"/>
  <c r="N91" i="13"/>
  <c r="N91" i="17" s="1"/>
  <c r="N120" i="13"/>
  <c r="N120" i="17" s="1"/>
  <c r="N147" i="13"/>
  <c r="N147" i="17" s="1"/>
  <c r="N46" i="13"/>
  <c r="N46" i="17" s="1"/>
  <c r="N59" i="13"/>
  <c r="N59" i="17" s="1"/>
  <c r="N93" i="13"/>
  <c r="N93" i="17" s="1"/>
  <c r="N133" i="13"/>
  <c r="N133" i="17" s="1"/>
  <c r="N130" i="13"/>
  <c r="N130" i="17" s="1"/>
  <c r="N60" i="13"/>
  <c r="N60" i="17" s="1"/>
  <c r="N111" i="13"/>
  <c r="N111" i="17" s="1"/>
  <c r="N148" i="13"/>
  <c r="N148" i="17" s="1"/>
  <c r="N97" i="13"/>
  <c r="N97" i="17" s="1"/>
  <c r="N121" i="13"/>
  <c r="N121" i="17" s="1"/>
  <c r="N49" i="13"/>
  <c r="N49" i="17" s="1"/>
  <c r="N73" i="13"/>
  <c r="N73" i="17" s="1"/>
  <c r="N28" i="13"/>
  <c r="N28" i="17" s="1"/>
  <c r="N92" i="13"/>
  <c r="N92" i="17" s="1"/>
  <c r="N157" i="13"/>
  <c r="N157" i="17" s="1"/>
  <c r="N154" i="13"/>
  <c r="N154" i="17" s="1"/>
  <c r="N76" i="13"/>
  <c r="N76" i="17" s="1"/>
  <c r="N153" i="13"/>
  <c r="N153" i="17" s="1"/>
  <c r="N39" i="13"/>
  <c r="N39" i="17" s="1"/>
  <c r="N102" i="13"/>
  <c r="N102" i="17" s="1"/>
  <c r="N164" i="13"/>
  <c r="N164" i="17" s="1"/>
  <c r="N27" i="13"/>
  <c r="N27" i="17" s="1"/>
  <c r="N103" i="13"/>
  <c r="N103" i="17" s="1"/>
  <c r="N169" i="13"/>
  <c r="N169" i="17" s="1"/>
  <c r="N34" i="13"/>
  <c r="N34" i="17" s="1"/>
  <c r="N110" i="13"/>
  <c r="N110" i="17" s="1"/>
  <c r="N82" i="13"/>
  <c r="N82" i="17" s="1"/>
  <c r="N57" i="13"/>
  <c r="N57" i="17" s="1"/>
  <c r="N159" i="13"/>
  <c r="N159" i="17" s="1"/>
  <c r="N33" i="13"/>
  <c r="N33" i="17" s="1"/>
  <c r="N55" i="13"/>
  <c r="N55" i="17" s="1"/>
  <c r="N10" i="13"/>
  <c r="N10" i="17" s="1"/>
  <c r="N139" i="13"/>
  <c r="N139" i="17" s="1"/>
  <c r="N168" i="13"/>
  <c r="N168" i="17" s="1"/>
  <c r="N84" i="13"/>
  <c r="N84" i="17" s="1"/>
  <c r="N128" i="13"/>
  <c r="N128" i="17" s="1"/>
  <c r="N3" i="13"/>
  <c r="N3" i="17" s="1"/>
  <c r="N23" i="13"/>
  <c r="N23" i="17" s="1"/>
  <c r="N58" i="13"/>
  <c r="N58" i="17" s="1"/>
  <c r="N105" i="13"/>
  <c r="N105" i="17" s="1"/>
  <c r="N145" i="13"/>
  <c r="N145" i="17" s="1"/>
  <c r="N142" i="13"/>
  <c r="N142" i="17" s="1"/>
  <c r="N62" i="13"/>
  <c r="N62" i="17" s="1"/>
  <c r="N19" i="13"/>
  <c r="N19" i="17" s="1"/>
  <c r="N98" i="13"/>
  <c r="N98" i="17" s="1"/>
  <c r="N144" i="13"/>
  <c r="N144" i="17" s="1"/>
  <c r="N4" i="13"/>
  <c r="N4" i="17" s="1"/>
  <c r="N13" i="13"/>
  <c r="N13" i="17" s="1"/>
  <c r="N7" i="13"/>
  <c r="N7" i="17" s="1"/>
  <c r="N109" i="13"/>
  <c r="N109" i="17" s="1"/>
  <c r="N149" i="13"/>
  <c r="N149" i="17" s="1"/>
  <c r="N146" i="13"/>
  <c r="N146" i="17" s="1"/>
  <c r="N61" i="13"/>
  <c r="N61" i="17" s="1"/>
  <c r="N79" i="13"/>
  <c r="N79" i="17" s="1"/>
  <c r="N119" i="13"/>
  <c r="N119" i="17" s="1"/>
  <c r="N134" i="13"/>
  <c r="N134" i="17" s="1"/>
  <c r="N86" i="13"/>
  <c r="N86" i="17" s="1"/>
  <c r="N118" i="13"/>
  <c r="N118" i="17" s="1"/>
  <c r="N66" i="13"/>
  <c r="N66" i="17" s="1"/>
  <c r="N88" i="13"/>
  <c r="N88" i="17" s="1"/>
  <c r="N14" i="13"/>
  <c r="N14" i="17" s="1"/>
  <c r="N108" i="13"/>
  <c r="N108" i="17" s="1"/>
  <c r="N173" i="13"/>
  <c r="N173" i="17" s="1"/>
  <c r="N170" i="13"/>
  <c r="N170" i="17" s="1"/>
  <c r="N83" i="13"/>
  <c r="N83" i="17" s="1"/>
  <c r="N150" i="13"/>
  <c r="N150" i="17" s="1"/>
  <c r="N67" i="13"/>
  <c r="N67" i="17" s="1"/>
  <c r="N135" i="13"/>
  <c r="N135" i="17" s="1"/>
  <c r="N70" i="13"/>
  <c r="N70" i="17" s="1"/>
  <c r="N143" i="13"/>
  <c r="N143" i="17" s="1"/>
  <c r="N104" i="13"/>
  <c r="N104" i="17" s="1"/>
  <c r="N127" i="13"/>
  <c r="N127" i="17" s="1"/>
  <c r="N17" i="13"/>
  <c r="N17" i="17" s="1"/>
  <c r="N175" i="13"/>
  <c r="N175" i="17" s="1"/>
  <c r="N166" i="13"/>
  <c r="N166" i="17" s="1"/>
  <c r="N80" i="13"/>
  <c r="N80" i="17" s="1"/>
  <c r="N156" i="13"/>
  <c r="N156" i="17" s="1"/>
  <c r="N22" i="13"/>
  <c r="N22" i="17" s="1"/>
  <c r="N96" i="13"/>
  <c r="N96" i="17" s="1"/>
  <c r="N90" i="13"/>
  <c r="N90" i="17" s="1"/>
  <c r="N160" i="13"/>
  <c r="N160" i="17" s="1"/>
  <c r="N99" i="13"/>
  <c r="N99" i="17" s="1"/>
  <c r="N75" i="13"/>
  <c r="N75" i="17" s="1"/>
  <c r="N162" i="13"/>
  <c r="N162" i="17" s="1"/>
  <c r="N151" i="13"/>
  <c r="N151" i="17" s="1"/>
  <c r="N78" i="13"/>
  <c r="N78" i="17" s="1"/>
  <c r="N122" i="13"/>
  <c r="N122" i="17" s="1"/>
  <c r="N171" i="13"/>
  <c r="N171" i="17" s="1"/>
  <c r="N68" i="13"/>
  <c r="N68" i="17" s="1"/>
  <c r="N161" i="13"/>
  <c r="N161" i="17" s="1"/>
  <c r="N71" i="13"/>
  <c r="N71" i="17" s="1"/>
  <c r="N40" i="13"/>
  <c r="N40" i="17" s="1"/>
  <c r="N44" i="13"/>
  <c r="N44" i="17" s="1"/>
  <c r="N5" i="13"/>
  <c r="N5" i="17" s="1"/>
  <c r="N48" i="13"/>
  <c r="N48" i="17" s="1"/>
  <c r="N63" i="13"/>
  <c r="N63" i="17" s="1"/>
  <c r="N115" i="13"/>
  <c r="N115" i="17" s="1"/>
  <c r="N53" i="13"/>
  <c r="N53" i="17" s="1"/>
  <c r="N158" i="13"/>
  <c r="N158" i="17" s="1"/>
  <c r="N36" i="13"/>
  <c r="N36" i="17" s="1"/>
  <c r="N100" i="13"/>
  <c r="N100" i="17" s="1"/>
  <c r="N77" i="13"/>
  <c r="N77" i="17" s="1"/>
  <c r="N26" i="13"/>
  <c r="N26" i="17" s="1"/>
  <c r="N8" i="13"/>
  <c r="N8" i="17" s="1"/>
  <c r="N140" i="13"/>
  <c r="N140" i="17" s="1"/>
  <c r="N81" i="13"/>
  <c r="N81" i="17" s="1"/>
  <c r="N74" i="13"/>
  <c r="N74" i="17" s="1"/>
  <c r="N32" i="13"/>
  <c r="N32" i="17" s="1"/>
  <c r="N16" i="13"/>
  <c r="N16" i="17" s="1"/>
  <c r="N20" i="13"/>
  <c r="N20" i="17" s="1"/>
  <c r="N124" i="13"/>
  <c r="N124" i="17" s="1"/>
  <c r="N21" i="13"/>
  <c r="N21" i="17" s="1"/>
  <c r="N51" i="13"/>
  <c r="N51" i="17" s="1"/>
  <c r="N167" i="13"/>
  <c r="N167" i="17" s="1"/>
  <c r="N172" i="13"/>
  <c r="N172" i="17" s="1"/>
  <c r="N165" i="13"/>
  <c r="N165" i="17" s="1"/>
  <c r="N137" i="13"/>
  <c r="N137" i="17" s="1"/>
  <c r="N30" i="13"/>
  <c r="N30" i="17" s="1"/>
  <c r="N123" i="13"/>
  <c r="N123" i="17" s="1"/>
  <c r="N125" i="13"/>
  <c r="N125" i="17" s="1"/>
  <c r="G18" i="13"/>
  <c r="G18" i="17" s="1"/>
  <c r="G11" i="13"/>
  <c r="G11" i="17" s="1"/>
  <c r="G119" i="13"/>
  <c r="G119" i="17" s="1"/>
  <c r="G122" i="13"/>
  <c r="G122" i="17" s="1"/>
  <c r="G51" i="13"/>
  <c r="G51" i="17" s="1"/>
  <c r="G60" i="13"/>
  <c r="G60" i="17" s="1"/>
  <c r="G109" i="13"/>
  <c r="G109" i="17" s="1"/>
  <c r="G149" i="13"/>
  <c r="G149" i="17" s="1"/>
  <c r="G144" i="13"/>
  <c r="G144" i="17" s="1"/>
  <c r="G48" i="13"/>
  <c r="G48" i="17" s="1"/>
  <c r="G9" i="13"/>
  <c r="G9" i="17" s="1"/>
  <c r="G72" i="13"/>
  <c r="G72" i="17" s="1"/>
  <c r="G127" i="13"/>
  <c r="G127" i="17" s="1"/>
  <c r="G130" i="13"/>
  <c r="G130" i="17" s="1"/>
  <c r="G4" i="13"/>
  <c r="G4" i="17" s="1"/>
  <c r="G17" i="13"/>
  <c r="G17" i="17" s="1"/>
  <c r="G6" i="13"/>
  <c r="G6" i="17" s="1"/>
  <c r="G53" i="13"/>
  <c r="G53" i="17" s="1"/>
  <c r="G121" i="13"/>
  <c r="G121" i="17" s="1"/>
  <c r="G116" i="13"/>
  <c r="G116" i="17" s="1"/>
  <c r="G44" i="13"/>
  <c r="G44" i="17" s="1"/>
  <c r="G41" i="13"/>
  <c r="G41" i="17" s="1"/>
  <c r="G61" i="13"/>
  <c r="G61" i="17" s="1"/>
  <c r="G135" i="13"/>
  <c r="G135" i="17" s="1"/>
  <c r="G138" i="13"/>
  <c r="G138" i="17" s="1"/>
  <c r="G68" i="13"/>
  <c r="G68" i="17" s="1"/>
  <c r="G12" i="13"/>
  <c r="G12" i="17" s="1"/>
  <c r="G8" i="13"/>
  <c r="G8" i="17" s="1"/>
  <c r="G102" i="13"/>
  <c r="G102" i="17" s="1"/>
  <c r="G165" i="13"/>
  <c r="G165" i="17" s="1"/>
  <c r="G160" i="13"/>
  <c r="G160" i="17" s="1"/>
  <c r="G16" i="13"/>
  <c r="G16" i="17" s="1"/>
  <c r="G70" i="13"/>
  <c r="G70" i="17" s="1"/>
  <c r="G49" i="13"/>
  <c r="G49" i="17" s="1"/>
  <c r="G143" i="13"/>
  <c r="G143" i="17" s="1"/>
  <c r="G146" i="13"/>
  <c r="G146" i="17" s="1"/>
  <c r="G27" i="13"/>
  <c r="G27" i="17" s="1"/>
  <c r="G3" i="13"/>
  <c r="G3" i="17" s="1"/>
  <c r="G88" i="13"/>
  <c r="G88" i="17" s="1"/>
  <c r="G32" i="13"/>
  <c r="G32" i="17" s="1"/>
  <c r="G101" i="13"/>
  <c r="G101" i="17" s="1"/>
  <c r="G137" i="13"/>
  <c r="G137" i="17" s="1"/>
  <c r="G132" i="13"/>
  <c r="G132" i="17" s="1"/>
  <c r="G55" i="13"/>
  <c r="G55" i="17" s="1"/>
  <c r="G25" i="13"/>
  <c r="G25" i="17" s="1"/>
  <c r="G93" i="13"/>
  <c r="G93" i="17" s="1"/>
  <c r="G151" i="13"/>
  <c r="G151" i="17" s="1"/>
  <c r="G154" i="13"/>
  <c r="G154" i="17" s="1"/>
  <c r="G23" i="13"/>
  <c r="G23" i="17" s="1"/>
  <c r="G67" i="13"/>
  <c r="G67" i="17" s="1"/>
  <c r="G47" i="13"/>
  <c r="G47" i="17" s="1"/>
  <c r="G37" i="13"/>
  <c r="G37" i="17" s="1"/>
  <c r="G117" i="13"/>
  <c r="G117" i="17" s="1"/>
  <c r="G176" i="13"/>
  <c r="G176" i="17" s="1"/>
  <c r="G71" i="13"/>
  <c r="G71" i="17" s="1"/>
  <c r="G99" i="13"/>
  <c r="G99" i="17" s="1"/>
  <c r="G21" i="13"/>
  <c r="G21" i="17" s="1"/>
  <c r="G175" i="13"/>
  <c r="G175" i="17" s="1"/>
  <c r="G24" i="13"/>
  <c r="G24" i="17" s="1"/>
  <c r="G75" i="13"/>
  <c r="G75" i="17" s="1"/>
  <c r="G169" i="13"/>
  <c r="G169" i="17" s="1"/>
  <c r="G46" i="13"/>
  <c r="G46" i="17" s="1"/>
  <c r="G14" i="13"/>
  <c r="G14" i="17" s="1"/>
  <c r="G134" i="13"/>
  <c r="G134" i="17" s="1"/>
  <c r="G73" i="13"/>
  <c r="G73" i="17" s="1"/>
  <c r="G94" i="13"/>
  <c r="G94" i="17" s="1"/>
  <c r="G19" i="13"/>
  <c r="G19" i="17" s="1"/>
  <c r="G92" i="13"/>
  <c r="G92" i="17" s="1"/>
  <c r="G150" i="13"/>
  <c r="G150" i="17" s="1"/>
  <c r="G86" i="13"/>
  <c r="G86" i="17" s="1"/>
  <c r="G26" i="13"/>
  <c r="G26" i="17" s="1"/>
  <c r="G147" i="13"/>
  <c r="G147" i="17" s="1"/>
  <c r="G173" i="13"/>
  <c r="G173" i="17" s="1"/>
  <c r="G98" i="13"/>
  <c r="G98" i="17" s="1"/>
  <c r="G58" i="13"/>
  <c r="G58" i="17" s="1"/>
  <c r="G126" i="13"/>
  <c r="G126" i="17" s="1"/>
  <c r="G82" i="13"/>
  <c r="G82" i="17" s="1"/>
  <c r="G34" i="13"/>
  <c r="G34" i="17" s="1"/>
  <c r="G110" i="13"/>
  <c r="G110" i="17" s="1"/>
  <c r="G97" i="13"/>
  <c r="G97" i="17" s="1"/>
  <c r="G100" i="13"/>
  <c r="G100" i="17" s="1"/>
  <c r="G96" i="13"/>
  <c r="G96" i="17" s="1"/>
  <c r="G167" i="13"/>
  <c r="G167" i="17" s="1"/>
  <c r="G62" i="13"/>
  <c r="G62" i="17" s="1"/>
  <c r="G128" i="13"/>
  <c r="G128" i="17" s="1"/>
  <c r="G66" i="13"/>
  <c r="G66" i="17" s="1"/>
  <c r="G104" i="13"/>
  <c r="G104" i="17" s="1"/>
  <c r="G178" i="13"/>
  <c r="G178" i="17" s="1"/>
  <c r="G112" i="13"/>
  <c r="G112" i="17" s="1"/>
  <c r="G84" i="13"/>
  <c r="G84" i="17" s="1"/>
  <c r="G106" i="13"/>
  <c r="G106" i="17" s="1"/>
  <c r="G164" i="13"/>
  <c r="G164" i="17" s="1"/>
  <c r="G29" i="13"/>
  <c r="G29" i="17" s="1"/>
  <c r="G43" i="13"/>
  <c r="G43" i="17" s="1"/>
  <c r="G139" i="13"/>
  <c r="G139" i="17" s="1"/>
  <c r="G136" i="13"/>
  <c r="G136" i="17" s="1"/>
  <c r="G39" i="13"/>
  <c r="G39" i="17" s="1"/>
  <c r="G120" i="13"/>
  <c r="G120" i="17" s="1"/>
  <c r="G30" i="13"/>
  <c r="G30" i="17" s="1"/>
  <c r="G152" i="13"/>
  <c r="G152" i="17" s="1"/>
  <c r="G90" i="13"/>
  <c r="G90" i="17" s="1"/>
  <c r="G155" i="13"/>
  <c r="G155" i="17" s="1"/>
  <c r="G141" i="13"/>
  <c r="G141" i="17" s="1"/>
  <c r="G83" i="13"/>
  <c r="G83" i="17" s="1"/>
  <c r="G177" i="13"/>
  <c r="G177" i="17" s="1"/>
  <c r="G80" i="13"/>
  <c r="G80" i="17" s="1"/>
  <c r="G20" i="13"/>
  <c r="G20" i="17" s="1"/>
  <c r="G7" i="13"/>
  <c r="G7" i="17" s="1"/>
  <c r="G156" i="13"/>
  <c r="G156" i="17" s="1"/>
  <c r="G91" i="13"/>
  <c r="G91" i="17" s="1"/>
  <c r="G145" i="13"/>
  <c r="G145" i="17" s="1"/>
  <c r="G79" i="13"/>
  <c r="G79" i="17" s="1"/>
  <c r="G74" i="13"/>
  <c r="G74" i="17" s="1"/>
  <c r="G124" i="13"/>
  <c r="G124" i="17" s="1"/>
  <c r="G63" i="13"/>
  <c r="G63" i="17" s="1"/>
  <c r="G158" i="13"/>
  <c r="G158" i="17" s="1"/>
  <c r="G111" i="13"/>
  <c r="G111" i="17" s="1"/>
  <c r="G89" i="13"/>
  <c r="G89" i="17" s="1"/>
  <c r="G162" i="13"/>
  <c r="G162" i="17" s="1"/>
  <c r="G10" i="13"/>
  <c r="G10" i="17" s="1"/>
  <c r="G148" i="13"/>
  <c r="G148" i="17" s="1"/>
  <c r="G65" i="13"/>
  <c r="G65" i="17" s="1"/>
  <c r="G166" i="13"/>
  <c r="G166" i="17" s="1"/>
  <c r="G157" i="13"/>
  <c r="G157" i="17" s="1"/>
  <c r="G76" i="13"/>
  <c r="G76" i="17" s="1"/>
  <c r="G142" i="13"/>
  <c r="G142" i="17" s="1"/>
  <c r="G161" i="13"/>
  <c r="G161" i="17" s="1"/>
  <c r="G45" i="13"/>
  <c r="G45" i="17" s="1"/>
  <c r="G115" i="13"/>
  <c r="G115" i="17" s="1"/>
  <c r="G15" i="13"/>
  <c r="G15" i="17" s="1"/>
  <c r="G129" i="13"/>
  <c r="G129" i="17" s="1"/>
  <c r="G54" i="13"/>
  <c r="G54" i="17" s="1"/>
  <c r="G77" i="13"/>
  <c r="G77" i="17" s="1"/>
  <c r="G59" i="13"/>
  <c r="G59" i="17" s="1"/>
  <c r="G69" i="13"/>
  <c r="G69" i="17" s="1"/>
  <c r="G64" i="13"/>
  <c r="G64" i="17" s="1"/>
  <c r="G85" i="13"/>
  <c r="G85" i="17" s="1"/>
  <c r="G87" i="13"/>
  <c r="G87" i="17" s="1"/>
  <c r="G57" i="13"/>
  <c r="G57" i="17" s="1"/>
  <c r="G170" i="13"/>
  <c r="G170" i="17" s="1"/>
  <c r="G133" i="13"/>
  <c r="G133" i="17" s="1"/>
  <c r="G103" i="13"/>
  <c r="G103" i="17" s="1"/>
  <c r="G81" i="13"/>
  <c r="G81" i="17" s="1"/>
  <c r="G113" i="13"/>
  <c r="G113" i="17" s="1"/>
  <c r="G56" i="13"/>
  <c r="G56" i="17" s="1"/>
  <c r="G108" i="13"/>
  <c r="G108" i="17" s="1"/>
  <c r="G95" i="13"/>
  <c r="G95" i="17" s="1"/>
  <c r="G125" i="13"/>
  <c r="G125" i="17" s="1"/>
  <c r="G78" i="13"/>
  <c r="G78" i="17" s="1"/>
  <c r="G123" i="13"/>
  <c r="G123" i="17" s="1"/>
  <c r="G5" i="13"/>
  <c r="G5" i="17" s="1"/>
  <c r="G114" i="13"/>
  <c r="G114" i="17" s="1"/>
  <c r="G36" i="13"/>
  <c r="G36" i="17" s="1"/>
  <c r="G50" i="13"/>
  <c r="G50" i="17" s="1"/>
  <c r="G105" i="13"/>
  <c r="G105" i="17" s="1"/>
  <c r="G163" i="13"/>
  <c r="G163" i="17" s="1"/>
  <c r="G159" i="13"/>
  <c r="G159" i="17" s="1"/>
  <c r="G52" i="13"/>
  <c r="G52" i="17" s="1"/>
  <c r="G153" i="13"/>
  <c r="G153" i="17" s="1"/>
  <c r="G28" i="13"/>
  <c r="G28" i="17" s="1"/>
  <c r="G171" i="13"/>
  <c r="G171" i="17" s="1"/>
  <c r="G22" i="13"/>
  <c r="G22" i="17" s="1"/>
  <c r="G118" i="13"/>
  <c r="G118" i="17" s="1"/>
  <c r="G172" i="13"/>
  <c r="G172" i="17" s="1"/>
  <c r="G107" i="13"/>
  <c r="G107" i="17" s="1"/>
  <c r="G42" i="13"/>
  <c r="G42" i="17" s="1"/>
  <c r="G35" i="13"/>
  <c r="G35" i="17" s="1"/>
  <c r="G140" i="13"/>
  <c r="G140" i="17" s="1"/>
  <c r="G38" i="13"/>
  <c r="G38" i="17" s="1"/>
  <c r="G13" i="13"/>
  <c r="G13" i="17" s="1"/>
  <c r="G31" i="13"/>
  <c r="G31" i="17" s="1"/>
  <c r="G168" i="13"/>
  <c r="G168" i="17" s="1"/>
  <c r="G40" i="13"/>
  <c r="G40" i="17" s="1"/>
  <c r="G33" i="13"/>
  <c r="G33" i="17" s="1"/>
  <c r="G174" i="13"/>
  <c r="G174" i="17" s="1"/>
  <c r="G131" i="13"/>
  <c r="G131" i="17" s="1"/>
  <c r="I4" i="13"/>
  <c r="I4" i="17" s="1"/>
  <c r="I16" i="13"/>
  <c r="I16" i="17" s="1"/>
  <c r="I133" i="13"/>
  <c r="I133" i="17" s="1"/>
  <c r="I164" i="13"/>
  <c r="I164" i="17" s="1"/>
  <c r="I81" i="13"/>
  <c r="I81" i="17" s="1"/>
  <c r="I86" i="13"/>
  <c r="I86" i="17" s="1"/>
  <c r="I99" i="13"/>
  <c r="I99" i="17" s="1"/>
  <c r="I60" i="13"/>
  <c r="I60" i="17" s="1"/>
  <c r="I54" i="13"/>
  <c r="I54" i="17" s="1"/>
  <c r="I17" i="13"/>
  <c r="I17" i="17" s="1"/>
  <c r="I105" i="13"/>
  <c r="I105" i="17" s="1"/>
  <c r="I170" i="13"/>
  <c r="I170" i="17" s="1"/>
  <c r="I163" i="13"/>
  <c r="I163" i="17" s="1"/>
  <c r="I53" i="13"/>
  <c r="I53" i="17" s="1"/>
  <c r="I104" i="13"/>
  <c r="I104" i="17" s="1"/>
  <c r="I91" i="13"/>
  <c r="I91" i="17" s="1"/>
  <c r="I9" i="13"/>
  <c r="I9" i="17" s="1"/>
  <c r="I22" i="13"/>
  <c r="I22" i="17" s="1"/>
  <c r="I78" i="13"/>
  <c r="I78" i="17" s="1"/>
  <c r="I109" i="13"/>
  <c r="I109" i="17" s="1"/>
  <c r="I174" i="13"/>
  <c r="I174" i="17" s="1"/>
  <c r="I38" i="13"/>
  <c r="I38" i="17" s="1"/>
  <c r="I173" i="13"/>
  <c r="I173" i="17" s="1"/>
  <c r="I32" i="13"/>
  <c r="I32" i="17" s="1"/>
  <c r="I166" i="13"/>
  <c r="I166" i="17" s="1"/>
  <c r="I6" i="13"/>
  <c r="I6" i="17" s="1"/>
  <c r="I47" i="13"/>
  <c r="I47" i="17" s="1"/>
  <c r="I76" i="13"/>
  <c r="I76" i="17" s="1"/>
  <c r="I128" i="13"/>
  <c r="I128" i="17" s="1"/>
  <c r="I121" i="13"/>
  <c r="I121" i="17" s="1"/>
  <c r="I130" i="13"/>
  <c r="I130" i="17" s="1"/>
  <c r="I21" i="13"/>
  <c r="I21" i="17" s="1"/>
  <c r="I88" i="13"/>
  <c r="I88" i="17" s="1"/>
  <c r="I178" i="13"/>
  <c r="I178" i="17" s="1"/>
  <c r="I67" i="13"/>
  <c r="I67" i="17" s="1"/>
  <c r="I143" i="13"/>
  <c r="I143" i="17" s="1"/>
  <c r="I8" i="13"/>
  <c r="I8" i="17" s="1"/>
  <c r="I18" i="13"/>
  <c r="I18" i="17" s="1"/>
  <c r="I74" i="13"/>
  <c r="I74" i="17" s="1"/>
  <c r="I157" i="13"/>
  <c r="I157" i="17" s="1"/>
  <c r="I125" i="13"/>
  <c r="I125" i="17" s="1"/>
  <c r="I69" i="13"/>
  <c r="I69" i="17" s="1"/>
  <c r="I148" i="13"/>
  <c r="I148" i="17" s="1"/>
  <c r="I42" i="13"/>
  <c r="I42" i="17" s="1"/>
  <c r="I10" i="13"/>
  <c r="I10" i="17" s="1"/>
  <c r="I72" i="13"/>
  <c r="I72" i="17" s="1"/>
  <c r="I122" i="13"/>
  <c r="I122" i="17" s="1"/>
  <c r="I115" i="13"/>
  <c r="I115" i="17" s="1"/>
  <c r="I36" i="13"/>
  <c r="I36" i="17" s="1"/>
  <c r="I124" i="13"/>
  <c r="I124" i="17" s="1"/>
  <c r="I140" i="13"/>
  <c r="I140" i="17" s="1"/>
  <c r="I62" i="13"/>
  <c r="I62" i="17" s="1"/>
  <c r="I84" i="13"/>
  <c r="I84" i="17" s="1"/>
  <c r="I43" i="13"/>
  <c r="I43" i="17" s="1"/>
  <c r="I68" i="13"/>
  <c r="I68" i="17" s="1"/>
  <c r="I126" i="13"/>
  <c r="I126" i="17" s="1"/>
  <c r="I119" i="13"/>
  <c r="I119" i="17" s="1"/>
  <c r="I108" i="13"/>
  <c r="I108" i="17" s="1"/>
  <c r="I80" i="13"/>
  <c r="I80" i="17" s="1"/>
  <c r="I135" i="13"/>
  <c r="I135" i="17" s="1"/>
  <c r="I39" i="13"/>
  <c r="I39" i="17" s="1"/>
  <c r="I107" i="13"/>
  <c r="I107" i="17" s="1"/>
  <c r="I102" i="13"/>
  <c r="I102" i="17" s="1"/>
  <c r="I59" i="13"/>
  <c r="I59" i="17" s="1"/>
  <c r="I141" i="13"/>
  <c r="I141" i="17" s="1"/>
  <c r="I55" i="13"/>
  <c r="I55" i="17" s="1"/>
  <c r="I23" i="13"/>
  <c r="I23" i="17" s="1"/>
  <c r="I96" i="13"/>
  <c r="I96" i="17" s="1"/>
  <c r="I138" i="13"/>
  <c r="I138" i="17" s="1"/>
  <c r="I131" i="13"/>
  <c r="I131" i="17" s="1"/>
  <c r="I28" i="13"/>
  <c r="I28" i="17" s="1"/>
  <c r="I117" i="13"/>
  <c r="I117" i="17" s="1"/>
  <c r="I149" i="13"/>
  <c r="I149" i="17" s="1"/>
  <c r="I71" i="13"/>
  <c r="I71" i="17" s="1"/>
  <c r="I41" i="13"/>
  <c r="I41" i="17" s="1"/>
  <c r="I46" i="13"/>
  <c r="I46" i="17" s="1"/>
  <c r="I142" i="13"/>
  <c r="I142" i="17" s="1"/>
  <c r="I65" i="13"/>
  <c r="I65" i="17" s="1"/>
  <c r="I132" i="13"/>
  <c r="I132" i="17" s="1"/>
  <c r="I49" i="13"/>
  <c r="I49" i="17" s="1"/>
  <c r="I151" i="13"/>
  <c r="I151" i="17" s="1"/>
  <c r="I89" i="13"/>
  <c r="I89" i="17" s="1"/>
  <c r="I11" i="13"/>
  <c r="I11" i="17" s="1"/>
  <c r="I90" i="13"/>
  <c r="I90" i="17" s="1"/>
  <c r="I95" i="13"/>
  <c r="I95" i="17" s="1"/>
  <c r="I160" i="13"/>
  <c r="I160" i="17" s="1"/>
  <c r="I153" i="13"/>
  <c r="I153" i="17" s="1"/>
  <c r="I50" i="13"/>
  <c r="I50" i="17" s="1"/>
  <c r="I110" i="13"/>
  <c r="I110" i="17" s="1"/>
  <c r="I13" i="13"/>
  <c r="I13" i="17" s="1"/>
  <c r="I134" i="13"/>
  <c r="I134" i="17" s="1"/>
  <c r="I175" i="13"/>
  <c r="I175" i="17" s="1"/>
  <c r="I5" i="13"/>
  <c r="I5" i="17" s="1"/>
  <c r="I156" i="13"/>
  <c r="I156" i="17" s="1"/>
  <c r="I116" i="13"/>
  <c r="I116" i="17" s="1"/>
  <c r="I3" i="13"/>
  <c r="I3" i="17" s="1"/>
  <c r="I82" i="13"/>
  <c r="I82" i="17" s="1"/>
  <c r="I63" i="13"/>
  <c r="I63" i="17" s="1"/>
  <c r="I34" i="13"/>
  <c r="I34" i="17" s="1"/>
  <c r="I35" i="13"/>
  <c r="I35" i="17" s="1"/>
  <c r="I114" i="13"/>
  <c r="I114" i="17" s="1"/>
  <c r="I154" i="13"/>
  <c r="I154" i="17" s="1"/>
  <c r="I147" i="13"/>
  <c r="I147" i="17" s="1"/>
  <c r="I165" i="13"/>
  <c r="I165" i="17" s="1"/>
  <c r="I93" i="13"/>
  <c r="I93" i="17" s="1"/>
  <c r="I25" i="13"/>
  <c r="I25" i="17" s="1"/>
  <c r="I111" i="13"/>
  <c r="I111" i="17" s="1"/>
  <c r="I169" i="13"/>
  <c r="I169" i="17" s="1"/>
  <c r="I45" i="13"/>
  <c r="I45" i="17" s="1"/>
  <c r="I150" i="13"/>
  <c r="I150" i="17" s="1"/>
  <c r="I127" i="13"/>
  <c r="I127" i="17" s="1"/>
  <c r="I29" i="13"/>
  <c r="I29" i="17" s="1"/>
  <c r="I70" i="13"/>
  <c r="I70" i="17" s="1"/>
  <c r="I15" i="13"/>
  <c r="I15" i="17" s="1"/>
  <c r="I40" i="13"/>
  <c r="I40" i="17" s="1"/>
  <c r="I12" i="13"/>
  <c r="I12" i="17" s="1"/>
  <c r="I161" i="13"/>
  <c r="I161" i="17" s="1"/>
  <c r="I73" i="13"/>
  <c r="I73" i="17" s="1"/>
  <c r="I26" i="13"/>
  <c r="I26" i="17" s="1"/>
  <c r="I145" i="13"/>
  <c r="I145" i="17" s="1"/>
  <c r="I85" i="13"/>
  <c r="I85" i="17" s="1"/>
  <c r="I158" i="13"/>
  <c r="I158" i="17" s="1"/>
  <c r="I56" i="13"/>
  <c r="I56" i="17" s="1"/>
  <c r="I144" i="13"/>
  <c r="I144" i="17" s="1"/>
  <c r="I33" i="13"/>
  <c r="I33" i="17" s="1"/>
  <c r="I159" i="13"/>
  <c r="I159" i="17" s="1"/>
  <c r="I118" i="13"/>
  <c r="I118" i="17" s="1"/>
  <c r="I106" i="13"/>
  <c r="I106" i="17" s="1"/>
  <c r="I100" i="13"/>
  <c r="I100" i="17" s="1"/>
  <c r="I120" i="13"/>
  <c r="I120" i="17" s="1"/>
  <c r="I61" i="13"/>
  <c r="I61" i="17" s="1"/>
  <c r="I57" i="13"/>
  <c r="I57" i="17" s="1"/>
  <c r="I162" i="13"/>
  <c r="I162" i="17" s="1"/>
  <c r="I27" i="13"/>
  <c r="I27" i="17" s="1"/>
  <c r="I19" i="13"/>
  <c r="I19" i="17" s="1"/>
  <c r="I51" i="13"/>
  <c r="I51" i="17" s="1"/>
  <c r="I64" i="13"/>
  <c r="I64" i="17" s="1"/>
  <c r="I14" i="13"/>
  <c r="I14" i="17" s="1"/>
  <c r="I101" i="13"/>
  <c r="I101" i="17" s="1"/>
  <c r="I48" i="13"/>
  <c r="I48" i="17" s="1"/>
  <c r="I7" i="13"/>
  <c r="I7" i="17" s="1"/>
  <c r="I176" i="13"/>
  <c r="I176" i="17" s="1"/>
  <c r="I113" i="13"/>
  <c r="I113" i="17" s="1"/>
  <c r="I83" i="13"/>
  <c r="I83" i="17" s="1"/>
  <c r="I20" i="13"/>
  <c r="I20" i="17" s="1"/>
  <c r="I146" i="13"/>
  <c r="I146" i="17" s="1"/>
  <c r="I94" i="13"/>
  <c r="I94" i="17" s="1"/>
  <c r="I136" i="13"/>
  <c r="I136" i="17" s="1"/>
  <c r="I52" i="13"/>
  <c r="I52" i="17" s="1"/>
  <c r="I31" i="13"/>
  <c r="I31" i="17" s="1"/>
  <c r="I103" i="13"/>
  <c r="I103" i="17" s="1"/>
  <c r="I97" i="13"/>
  <c r="I97" i="17" s="1"/>
  <c r="I112" i="13"/>
  <c r="I112" i="17" s="1"/>
  <c r="I172" i="13"/>
  <c r="I172" i="17" s="1"/>
  <c r="I98" i="13"/>
  <c r="I98" i="17" s="1"/>
  <c r="I44" i="13"/>
  <c r="I44" i="17" s="1"/>
  <c r="I123" i="13"/>
  <c r="I123" i="17" s="1"/>
  <c r="I155" i="13"/>
  <c r="I155" i="17" s="1"/>
  <c r="I37" i="13"/>
  <c r="I37" i="17" s="1"/>
  <c r="I77" i="13"/>
  <c r="I77" i="17" s="1"/>
  <c r="I30" i="13"/>
  <c r="I30" i="17" s="1"/>
  <c r="I167" i="13"/>
  <c r="I167" i="17" s="1"/>
  <c r="I137" i="13"/>
  <c r="I137" i="17" s="1"/>
  <c r="I24" i="13"/>
  <c r="I24" i="17" s="1"/>
  <c r="I79" i="13"/>
  <c r="I79" i="17" s="1"/>
  <c r="I87" i="13"/>
  <c r="I87" i="17" s="1"/>
  <c r="I66" i="13"/>
  <c r="I66" i="17" s="1"/>
  <c r="I168" i="13"/>
  <c r="I168" i="17" s="1"/>
  <c r="I152" i="13"/>
  <c r="I152" i="17" s="1"/>
  <c r="I171" i="13"/>
  <c r="I171" i="17" s="1"/>
  <c r="I139" i="13"/>
  <c r="I139" i="17" s="1"/>
  <c r="I129" i="13"/>
  <c r="I129" i="17" s="1"/>
  <c r="I177" i="13"/>
  <c r="I177" i="17" s="1"/>
  <c r="I58" i="13"/>
  <c r="I58" i="17" s="1"/>
  <c r="I75" i="13"/>
  <c r="I75" i="17" s="1"/>
  <c r="I92" i="13"/>
  <c r="I92" i="17" s="1"/>
  <c r="O79" i="13"/>
  <c r="O79" i="17" s="1"/>
  <c r="O21" i="13"/>
  <c r="O21" i="17" s="1"/>
  <c r="O41" i="13"/>
  <c r="O41" i="17" s="1"/>
  <c r="O99" i="13"/>
  <c r="O99" i="17" s="1"/>
  <c r="O164" i="13"/>
  <c r="O164" i="17" s="1"/>
  <c r="O159" i="13"/>
  <c r="O159" i="17" s="1"/>
  <c r="O83" i="13"/>
  <c r="O83" i="17" s="1"/>
  <c r="O66" i="13"/>
  <c r="O66" i="17" s="1"/>
  <c r="O92" i="13"/>
  <c r="O92" i="17" s="1"/>
  <c r="O132" i="13"/>
  <c r="O132" i="17" s="1"/>
  <c r="O127" i="13"/>
  <c r="O127" i="17" s="1"/>
  <c r="O14" i="13"/>
  <c r="O14" i="17" s="1"/>
  <c r="O116" i="13"/>
  <c r="O116" i="17" s="1"/>
  <c r="O175" i="13"/>
  <c r="O175" i="17" s="1"/>
  <c r="O45" i="13"/>
  <c r="O45" i="17" s="1"/>
  <c r="O88" i="13"/>
  <c r="O88" i="17" s="1"/>
  <c r="O53" i="13"/>
  <c r="O53" i="17" s="1"/>
  <c r="O114" i="13"/>
  <c r="O114" i="17" s="1"/>
  <c r="O154" i="13"/>
  <c r="O154" i="17" s="1"/>
  <c r="O149" i="13"/>
  <c r="O149" i="17" s="1"/>
  <c r="O61" i="13"/>
  <c r="O61" i="17" s="1"/>
  <c r="O9" i="13"/>
  <c r="O9" i="17" s="1"/>
  <c r="O57" i="13"/>
  <c r="O57" i="17" s="1"/>
  <c r="O91" i="13"/>
  <c r="O91" i="17" s="1"/>
  <c r="O156" i="13"/>
  <c r="O156" i="17" s="1"/>
  <c r="O151" i="13"/>
  <c r="O151" i="17" s="1"/>
  <c r="O65" i="13"/>
  <c r="O65" i="17" s="1"/>
  <c r="O67" i="13"/>
  <c r="O67" i="17" s="1"/>
  <c r="O15" i="13"/>
  <c r="O15" i="17" s="1"/>
  <c r="O93" i="13"/>
  <c r="O93" i="17" s="1"/>
  <c r="O158" i="13"/>
  <c r="O158" i="17" s="1"/>
  <c r="O153" i="13"/>
  <c r="O153" i="17" s="1"/>
  <c r="O69" i="13"/>
  <c r="O69" i="17" s="1"/>
  <c r="O95" i="13"/>
  <c r="O95" i="17" s="1"/>
  <c r="O155" i="13"/>
  <c r="O155" i="17" s="1"/>
  <c r="O85" i="13"/>
  <c r="O85" i="17" s="1"/>
  <c r="O125" i="13"/>
  <c r="O125" i="17" s="1"/>
  <c r="O81" i="13"/>
  <c r="O81" i="17" s="1"/>
  <c r="O157" i="13"/>
  <c r="O157" i="17" s="1"/>
  <c r="O86" i="13"/>
  <c r="O86" i="17" s="1"/>
  <c r="O24" i="13"/>
  <c r="O24" i="17" s="1"/>
  <c r="O176" i="13"/>
  <c r="O176" i="17" s="1"/>
  <c r="O22" i="13"/>
  <c r="O22" i="17" s="1"/>
  <c r="O177" i="13"/>
  <c r="O177" i="17" s="1"/>
  <c r="O49" i="13"/>
  <c r="O49" i="17" s="1"/>
  <c r="O101" i="13"/>
  <c r="O101" i="17" s="1"/>
  <c r="O19" i="13"/>
  <c r="O19" i="17" s="1"/>
  <c r="O131" i="13"/>
  <c r="O131" i="17" s="1"/>
  <c r="O150" i="13"/>
  <c r="O150" i="17" s="1"/>
  <c r="O25" i="13"/>
  <c r="O25" i="17" s="1"/>
  <c r="O106" i="13"/>
  <c r="O106" i="17" s="1"/>
  <c r="O75" i="13"/>
  <c r="O75" i="17" s="1"/>
  <c r="O129" i="13"/>
  <c r="O129" i="17" s="1"/>
  <c r="O34" i="13"/>
  <c r="O34" i="17" s="1"/>
  <c r="O163" i="13"/>
  <c r="O163" i="17" s="1"/>
  <c r="O40" i="13"/>
  <c r="O40" i="17" s="1"/>
  <c r="O35" i="13"/>
  <c r="O35" i="17" s="1"/>
  <c r="O4" i="13"/>
  <c r="O4" i="17" s="1"/>
  <c r="O58" i="13"/>
  <c r="O58" i="17" s="1"/>
  <c r="O33" i="13"/>
  <c r="O33" i="17" s="1"/>
  <c r="O8" i="13"/>
  <c r="O8" i="17" s="1"/>
  <c r="O122" i="13"/>
  <c r="O122" i="17" s="1"/>
  <c r="O117" i="13"/>
  <c r="O117" i="17" s="1"/>
  <c r="O80" i="13"/>
  <c r="O80" i="17" s="1"/>
  <c r="O36" i="13"/>
  <c r="O36" i="17" s="1"/>
  <c r="O84" i="13"/>
  <c r="O84" i="17" s="1"/>
  <c r="O124" i="13"/>
  <c r="O124" i="17" s="1"/>
  <c r="O119" i="13"/>
  <c r="O119" i="17" s="1"/>
  <c r="O7" i="13"/>
  <c r="O7" i="17" s="1"/>
  <c r="O48" i="13"/>
  <c r="O48" i="17" s="1"/>
  <c r="O44" i="13"/>
  <c r="O44" i="17" s="1"/>
  <c r="O126" i="13"/>
  <c r="O126" i="17" s="1"/>
  <c r="O121" i="13"/>
  <c r="O121" i="17" s="1"/>
  <c r="O77" i="13"/>
  <c r="O77" i="17" s="1"/>
  <c r="O160" i="13"/>
  <c r="O160" i="17" s="1"/>
  <c r="O98" i="13"/>
  <c r="O98" i="17" s="1"/>
  <c r="O97" i="13"/>
  <c r="O97" i="17" s="1"/>
  <c r="O87" i="13"/>
  <c r="O87" i="17" s="1"/>
  <c r="O52" i="13"/>
  <c r="O52" i="17" s="1"/>
  <c r="O111" i="13"/>
  <c r="O111" i="17" s="1"/>
  <c r="O171" i="13"/>
  <c r="O171" i="17" s="1"/>
  <c r="O20" i="13"/>
  <c r="O20" i="17" s="1"/>
  <c r="O118" i="13"/>
  <c r="O118" i="17" s="1"/>
  <c r="O73" i="13"/>
  <c r="O73" i="17" s="1"/>
  <c r="O152" i="13"/>
  <c r="O152" i="17" s="1"/>
  <c r="O113" i="13"/>
  <c r="O113" i="17" s="1"/>
  <c r="O59" i="13"/>
  <c r="O59" i="17" s="1"/>
  <c r="O26" i="13"/>
  <c r="O26" i="17" s="1"/>
  <c r="O161" i="13"/>
  <c r="O161" i="17" s="1"/>
  <c r="O82" i="13"/>
  <c r="O82" i="17" s="1"/>
  <c r="O89" i="13"/>
  <c r="O89" i="17" s="1"/>
  <c r="O120" i="13"/>
  <c r="O120" i="17" s="1"/>
  <c r="O27" i="13"/>
  <c r="O27" i="17" s="1"/>
  <c r="O100" i="13"/>
  <c r="O100" i="17" s="1"/>
  <c r="O103" i="13"/>
  <c r="O103" i="17" s="1"/>
  <c r="O31" i="13"/>
  <c r="O31" i="17" s="1"/>
  <c r="O108" i="13"/>
  <c r="O108" i="17" s="1"/>
  <c r="O143" i="13"/>
  <c r="O143" i="17" s="1"/>
  <c r="O3" i="13"/>
  <c r="O3" i="17" s="1"/>
  <c r="O32" i="13"/>
  <c r="O32" i="17" s="1"/>
  <c r="O47" i="13"/>
  <c r="O47" i="17" s="1"/>
  <c r="O94" i="13"/>
  <c r="O94" i="17" s="1"/>
  <c r="O138" i="13"/>
  <c r="O138" i="17" s="1"/>
  <c r="O133" i="13"/>
  <c r="O133" i="17" s="1"/>
  <c r="O37" i="13"/>
  <c r="O37" i="17" s="1"/>
  <c r="O51" i="13"/>
  <c r="O51" i="17" s="1"/>
  <c r="O102" i="13"/>
  <c r="O102" i="17" s="1"/>
  <c r="O140" i="13"/>
  <c r="O140" i="17" s="1"/>
  <c r="O135" i="13"/>
  <c r="O135" i="17" s="1"/>
  <c r="O64" i="13"/>
  <c r="O64" i="17" s="1"/>
  <c r="O55" i="13"/>
  <c r="O55" i="17" s="1"/>
  <c r="O96" i="13"/>
  <c r="O96" i="17" s="1"/>
  <c r="O142" i="13"/>
  <c r="O142" i="17" s="1"/>
  <c r="O137" i="13"/>
  <c r="O137" i="17" s="1"/>
  <c r="O90" i="13"/>
  <c r="O90" i="17" s="1"/>
  <c r="O123" i="13"/>
  <c r="O123" i="17" s="1"/>
  <c r="O130" i="13"/>
  <c r="O130" i="17" s="1"/>
  <c r="O63" i="13"/>
  <c r="O63" i="17" s="1"/>
  <c r="O162" i="13"/>
  <c r="O162" i="17" s="1"/>
  <c r="O18" i="13"/>
  <c r="O18" i="17" s="1"/>
  <c r="O23" i="13"/>
  <c r="O23" i="17" s="1"/>
  <c r="O144" i="13"/>
  <c r="O144" i="17" s="1"/>
  <c r="O74" i="13"/>
  <c r="O74" i="17" s="1"/>
  <c r="O78" i="13"/>
  <c r="O78" i="17" s="1"/>
  <c r="O147" i="13"/>
  <c r="O147" i="17" s="1"/>
  <c r="O173" i="13"/>
  <c r="O173" i="17" s="1"/>
  <c r="O54" i="13"/>
  <c r="O54" i="17" s="1"/>
  <c r="O136" i="13"/>
  <c r="O136" i="17" s="1"/>
  <c r="O146" i="13"/>
  <c r="O146" i="17" s="1"/>
  <c r="O110" i="13"/>
  <c r="O110" i="17" s="1"/>
  <c r="O12" i="13"/>
  <c r="O12" i="17" s="1"/>
  <c r="O115" i="13"/>
  <c r="O115" i="17" s="1"/>
  <c r="O178" i="13"/>
  <c r="O178" i="17" s="1"/>
  <c r="O29" i="13"/>
  <c r="O29" i="17" s="1"/>
  <c r="O134" i="13"/>
  <c r="O134" i="17" s="1"/>
  <c r="O30" i="13"/>
  <c r="O30" i="17" s="1"/>
  <c r="O168" i="13"/>
  <c r="O168" i="17" s="1"/>
  <c r="O148" i="13"/>
  <c r="O148" i="17" s="1"/>
  <c r="O62" i="13"/>
  <c r="O62" i="17" s="1"/>
  <c r="O107" i="13"/>
  <c r="O107" i="17" s="1"/>
  <c r="O68" i="13"/>
  <c r="O68" i="17" s="1"/>
  <c r="O174" i="13"/>
  <c r="O174" i="17" s="1"/>
  <c r="O128" i="13"/>
  <c r="O128" i="17" s="1"/>
  <c r="O56" i="13"/>
  <c r="O56" i="17" s="1"/>
  <c r="O139" i="13"/>
  <c r="O139" i="17" s="1"/>
  <c r="O38" i="13"/>
  <c r="O38" i="17" s="1"/>
  <c r="O166" i="13"/>
  <c r="O166" i="17" s="1"/>
  <c r="O70" i="13"/>
  <c r="O70" i="17" s="1"/>
  <c r="O105" i="13"/>
  <c r="O105" i="17" s="1"/>
  <c r="O46" i="13"/>
  <c r="O46" i="17" s="1"/>
  <c r="O172" i="13"/>
  <c r="O172" i="17" s="1"/>
  <c r="O6" i="13"/>
  <c r="O6" i="17" s="1"/>
  <c r="O169" i="13"/>
  <c r="O169" i="17" s="1"/>
  <c r="O11" i="13"/>
  <c r="O11" i="17" s="1"/>
  <c r="O42" i="13"/>
  <c r="O42" i="17" s="1"/>
  <c r="O141" i="13"/>
  <c r="O141" i="17" s="1"/>
  <c r="O10" i="13"/>
  <c r="O10" i="17" s="1"/>
  <c r="O50" i="13"/>
  <c r="O50" i="17" s="1"/>
  <c r="O170" i="13"/>
  <c r="O170" i="17" s="1"/>
  <c r="O60" i="13"/>
  <c r="O60" i="17" s="1"/>
  <c r="O167" i="13"/>
  <c r="O167" i="17" s="1"/>
  <c r="O16" i="13"/>
  <c r="O16" i="17" s="1"/>
  <c r="O5" i="13"/>
  <c r="O5" i="17" s="1"/>
  <c r="O13" i="13"/>
  <c r="O13" i="17" s="1"/>
  <c r="O145" i="13"/>
  <c r="O145" i="17" s="1"/>
  <c r="O76" i="13"/>
  <c r="O76" i="17" s="1"/>
  <c r="O43" i="13"/>
  <c r="O43" i="17" s="1"/>
  <c r="O39" i="13"/>
  <c r="O39" i="17" s="1"/>
  <c r="O165" i="13"/>
  <c r="O165" i="17" s="1"/>
  <c r="O72" i="13"/>
  <c r="O72" i="17" s="1"/>
  <c r="O109" i="13"/>
  <c r="O109" i="17" s="1"/>
  <c r="O71" i="13"/>
  <c r="O71" i="17" s="1"/>
  <c r="O28" i="13"/>
  <c r="O28" i="17" s="1"/>
  <c r="O104" i="13"/>
  <c r="O104" i="17" s="1"/>
  <c r="O112" i="13"/>
  <c r="O112" i="17" s="1"/>
  <c r="O17" i="13"/>
  <c r="O17" i="17" s="1"/>
  <c r="L74" i="13"/>
  <c r="L74" i="17" s="1"/>
  <c r="L69" i="13"/>
  <c r="L69" i="17" s="1"/>
  <c r="L177" i="13"/>
  <c r="L177" i="17" s="1"/>
  <c r="L105" i="13"/>
  <c r="L105" i="17" s="1"/>
  <c r="L64" i="13"/>
  <c r="L64" i="17" s="1"/>
  <c r="L125" i="13"/>
  <c r="L125" i="17" s="1"/>
  <c r="L15" i="13"/>
  <c r="L15" i="17" s="1"/>
  <c r="L101" i="13"/>
  <c r="L101" i="17" s="1"/>
  <c r="L129" i="13"/>
  <c r="L129" i="17" s="1"/>
  <c r="L5" i="13"/>
  <c r="L5" i="17" s="1"/>
  <c r="L145" i="13"/>
  <c r="L145" i="17" s="1"/>
  <c r="L121" i="13"/>
  <c r="L121" i="17" s="1"/>
  <c r="L66" i="13"/>
  <c r="L66" i="17" s="1"/>
  <c r="L173" i="13"/>
  <c r="L173" i="17" s="1"/>
  <c r="L118" i="13"/>
  <c r="L118" i="17" s="1"/>
  <c r="L150" i="13"/>
  <c r="L150" i="17" s="1"/>
  <c r="L71" i="13"/>
  <c r="L71" i="17" s="1"/>
  <c r="L75" i="13"/>
  <c r="L75" i="17" s="1"/>
  <c r="L6" i="13"/>
  <c r="L6" i="17" s="1"/>
  <c r="L95" i="13"/>
  <c r="L95" i="17" s="1"/>
  <c r="L128" i="13"/>
  <c r="L128" i="17" s="1"/>
  <c r="L160" i="13"/>
  <c r="L160" i="17" s="1"/>
  <c r="L83" i="13"/>
  <c r="L83" i="17" s="1"/>
  <c r="L22" i="13"/>
  <c r="L22" i="17" s="1"/>
  <c r="L7" i="13"/>
  <c r="L7" i="17" s="1"/>
  <c r="L82" i="13"/>
  <c r="L82" i="17" s="1"/>
  <c r="L103" i="13"/>
  <c r="L103" i="17" s="1"/>
  <c r="L135" i="13"/>
  <c r="L135" i="17" s="1"/>
  <c r="L167" i="13"/>
  <c r="L167" i="17" s="1"/>
  <c r="L26" i="13"/>
  <c r="L26" i="17" s="1"/>
  <c r="L109" i="13"/>
  <c r="L109" i="17" s="1"/>
  <c r="L141" i="13"/>
  <c r="L141" i="17" s="1"/>
  <c r="L3" i="13"/>
  <c r="L3" i="17" s="1"/>
  <c r="L37" i="13"/>
  <c r="L37" i="17" s="1"/>
  <c r="L161" i="13"/>
  <c r="L161" i="17" s="1"/>
  <c r="L122" i="13"/>
  <c r="L122" i="17" s="1"/>
  <c r="L154" i="13"/>
  <c r="L154" i="17" s="1"/>
  <c r="L46" i="13"/>
  <c r="L46" i="17" s="1"/>
  <c r="L59" i="13"/>
  <c r="L59" i="17" s="1"/>
  <c r="L76" i="13"/>
  <c r="L76" i="17" s="1"/>
  <c r="L81" i="13"/>
  <c r="L81" i="17" s="1"/>
  <c r="L116" i="13"/>
  <c r="L116" i="17" s="1"/>
  <c r="L148" i="13"/>
  <c r="L148" i="17" s="1"/>
  <c r="L169" i="13"/>
  <c r="L169" i="17" s="1"/>
  <c r="L38" i="13"/>
  <c r="L38" i="17" s="1"/>
  <c r="L70" i="13"/>
  <c r="L70" i="17" s="1"/>
  <c r="L87" i="13"/>
  <c r="L87" i="17" s="1"/>
  <c r="L13" i="13"/>
  <c r="L13" i="17" s="1"/>
  <c r="L98" i="13"/>
  <c r="L98" i="17" s="1"/>
  <c r="L131" i="13"/>
  <c r="L131" i="17" s="1"/>
  <c r="L163" i="13"/>
  <c r="L163" i="17" s="1"/>
  <c r="L149" i="13"/>
  <c r="L149" i="17" s="1"/>
  <c r="L18" i="13"/>
  <c r="L18" i="17" s="1"/>
  <c r="L93" i="13"/>
  <c r="L93" i="17" s="1"/>
  <c r="L126" i="13"/>
  <c r="L126" i="17" s="1"/>
  <c r="L158" i="13"/>
  <c r="L158" i="17" s="1"/>
  <c r="L24" i="13"/>
  <c r="L24" i="17" s="1"/>
  <c r="L58" i="13"/>
  <c r="L58" i="17" s="1"/>
  <c r="L90" i="13"/>
  <c r="L90" i="17" s="1"/>
  <c r="L104" i="13"/>
  <c r="L104" i="17" s="1"/>
  <c r="L136" i="13"/>
  <c r="L136" i="17" s="1"/>
  <c r="L168" i="13"/>
  <c r="L168" i="17" s="1"/>
  <c r="L31" i="13"/>
  <c r="L31" i="17" s="1"/>
  <c r="L30" i="13"/>
  <c r="L30" i="17" s="1"/>
  <c r="L86" i="13"/>
  <c r="L86" i="17" s="1"/>
  <c r="L9" i="13"/>
  <c r="L9" i="17" s="1"/>
  <c r="L8" i="13"/>
  <c r="L8" i="17" s="1"/>
  <c r="L29" i="13"/>
  <c r="L29" i="17" s="1"/>
  <c r="L111" i="13"/>
  <c r="L111" i="17" s="1"/>
  <c r="L143" i="13"/>
  <c r="L143" i="17" s="1"/>
  <c r="L175" i="13"/>
  <c r="L175" i="17" s="1"/>
  <c r="L47" i="13"/>
  <c r="L47" i="17" s="1"/>
  <c r="L133" i="13"/>
  <c r="L133" i="17" s="1"/>
  <c r="L165" i="13"/>
  <c r="L165" i="17" s="1"/>
  <c r="L63" i="13"/>
  <c r="L63" i="17" s="1"/>
  <c r="L92" i="13"/>
  <c r="L92" i="17" s="1"/>
  <c r="L97" i="13"/>
  <c r="L97" i="17" s="1"/>
  <c r="L130" i="13"/>
  <c r="L130" i="17" s="1"/>
  <c r="L162" i="13"/>
  <c r="L162" i="17" s="1"/>
  <c r="L4" i="13"/>
  <c r="L4" i="17" s="1"/>
  <c r="L14" i="13"/>
  <c r="L14" i="17" s="1"/>
  <c r="L50" i="13"/>
  <c r="L50" i="17" s="1"/>
  <c r="L91" i="13"/>
  <c r="L91" i="17" s="1"/>
  <c r="L124" i="13"/>
  <c r="L124" i="17" s="1"/>
  <c r="L156" i="13"/>
  <c r="L156" i="17" s="1"/>
  <c r="L78" i="13"/>
  <c r="L78" i="17" s="1"/>
  <c r="L20" i="13"/>
  <c r="L20" i="17" s="1"/>
  <c r="L25" i="13"/>
  <c r="L25" i="17" s="1"/>
  <c r="L40" i="13"/>
  <c r="L40" i="17" s="1"/>
  <c r="L45" i="13"/>
  <c r="L45" i="17" s="1"/>
  <c r="L107" i="13"/>
  <c r="L107" i="17" s="1"/>
  <c r="L139" i="13"/>
  <c r="L139" i="17" s="1"/>
  <c r="L171" i="13"/>
  <c r="L171" i="17" s="1"/>
  <c r="L153" i="13"/>
  <c r="L153" i="17" s="1"/>
  <c r="L85" i="13"/>
  <c r="L85" i="17" s="1"/>
  <c r="L102" i="13"/>
  <c r="L102" i="17" s="1"/>
  <c r="L134" i="13"/>
  <c r="L134" i="17" s="1"/>
  <c r="L166" i="13"/>
  <c r="L166" i="17" s="1"/>
  <c r="L42" i="13"/>
  <c r="L42" i="17" s="1"/>
  <c r="L11" i="13"/>
  <c r="L11" i="17" s="1"/>
  <c r="L28" i="13"/>
  <c r="L28" i="17" s="1"/>
  <c r="L33" i="13"/>
  <c r="L33" i="17" s="1"/>
  <c r="L112" i="13"/>
  <c r="L112" i="17" s="1"/>
  <c r="L144" i="13"/>
  <c r="L144" i="17" s="1"/>
  <c r="L176" i="13"/>
  <c r="L176" i="17" s="1"/>
  <c r="L32" i="13"/>
  <c r="L32" i="17" s="1"/>
  <c r="L19" i="13"/>
  <c r="L19" i="17" s="1"/>
  <c r="L36" i="13"/>
  <c r="L36" i="17" s="1"/>
  <c r="L41" i="13"/>
  <c r="L41" i="17" s="1"/>
  <c r="L56" i="13"/>
  <c r="L56" i="17" s="1"/>
  <c r="L61" i="13"/>
  <c r="L61" i="17" s="1"/>
  <c r="L119" i="13"/>
  <c r="L119" i="17" s="1"/>
  <c r="L151" i="13"/>
  <c r="L151" i="17" s="1"/>
  <c r="L48" i="13"/>
  <c r="L48" i="17" s="1"/>
  <c r="L157" i="13"/>
  <c r="L157" i="17" s="1"/>
  <c r="L16" i="13"/>
  <c r="L16" i="17" s="1"/>
  <c r="L113" i="13"/>
  <c r="L113" i="17" s="1"/>
  <c r="L106" i="13"/>
  <c r="L106" i="17" s="1"/>
  <c r="L138" i="13"/>
  <c r="L138" i="17" s="1"/>
  <c r="L170" i="13"/>
  <c r="L170" i="17" s="1"/>
  <c r="L23" i="13"/>
  <c r="L23" i="17" s="1"/>
  <c r="L54" i="13"/>
  <c r="L54" i="17" s="1"/>
  <c r="L12" i="13"/>
  <c r="L12" i="17" s="1"/>
  <c r="L17" i="13"/>
  <c r="L17" i="17" s="1"/>
  <c r="L62" i="13"/>
  <c r="L62" i="17" s="1"/>
  <c r="L96" i="13"/>
  <c r="L96" i="17" s="1"/>
  <c r="L110" i="13"/>
  <c r="L110" i="17" s="1"/>
  <c r="L142" i="13"/>
  <c r="L142" i="17" s="1"/>
  <c r="L174" i="13"/>
  <c r="L174" i="17" s="1"/>
  <c r="L39" i="13"/>
  <c r="L39" i="17" s="1"/>
  <c r="L43" i="13"/>
  <c r="L43" i="17" s="1"/>
  <c r="L60" i="13"/>
  <c r="L60" i="17" s="1"/>
  <c r="L65" i="13"/>
  <c r="L65" i="17" s="1"/>
  <c r="L120" i="13"/>
  <c r="L120" i="17" s="1"/>
  <c r="L152" i="13"/>
  <c r="L152" i="17" s="1"/>
  <c r="L21" i="13"/>
  <c r="L21" i="17" s="1"/>
  <c r="L51" i="13"/>
  <c r="L51" i="17" s="1"/>
  <c r="L68" i="13"/>
  <c r="L68" i="17" s="1"/>
  <c r="L73" i="13"/>
  <c r="L73" i="17" s="1"/>
  <c r="L88" i="13"/>
  <c r="L88" i="17" s="1"/>
  <c r="L94" i="13"/>
  <c r="L94" i="17" s="1"/>
  <c r="L127" i="13"/>
  <c r="L127" i="17" s="1"/>
  <c r="L159" i="13"/>
  <c r="L159" i="17" s="1"/>
  <c r="L53" i="13"/>
  <c r="L53" i="17" s="1"/>
  <c r="L117" i="13"/>
  <c r="L117" i="17" s="1"/>
  <c r="L10" i="13"/>
  <c r="L10" i="17" s="1"/>
  <c r="L137" i="13"/>
  <c r="L137" i="17" s="1"/>
  <c r="L114" i="13"/>
  <c r="L114" i="17" s="1"/>
  <c r="L146" i="13"/>
  <c r="L146" i="17" s="1"/>
  <c r="L178" i="13"/>
  <c r="L178" i="17" s="1"/>
  <c r="L55" i="13"/>
  <c r="L55" i="17" s="1"/>
  <c r="L27" i="13"/>
  <c r="L27" i="17" s="1"/>
  <c r="L44" i="13"/>
  <c r="L44" i="17" s="1"/>
  <c r="L49" i="13"/>
  <c r="L49" i="17" s="1"/>
  <c r="L108" i="13"/>
  <c r="L108" i="17" s="1"/>
  <c r="L140" i="13"/>
  <c r="L140" i="17" s="1"/>
  <c r="L172" i="13"/>
  <c r="L172" i="17" s="1"/>
  <c r="L80" i="13"/>
  <c r="L80" i="17" s="1"/>
  <c r="L67" i="13"/>
  <c r="L67" i="17" s="1"/>
  <c r="L84" i="13"/>
  <c r="L84" i="17" s="1"/>
  <c r="L89" i="13"/>
  <c r="L89" i="17" s="1"/>
  <c r="L34" i="13"/>
  <c r="L34" i="17" s="1"/>
  <c r="L99" i="13"/>
  <c r="L99" i="17" s="1"/>
  <c r="L123" i="13"/>
  <c r="L123" i="17" s="1"/>
  <c r="L155" i="13"/>
  <c r="L155" i="17" s="1"/>
  <c r="L100" i="13"/>
  <c r="L100" i="17" s="1"/>
  <c r="L79" i="13"/>
  <c r="L79" i="17" s="1"/>
  <c r="L57" i="13"/>
  <c r="L57" i="17" s="1"/>
  <c r="L147" i="13"/>
  <c r="L147" i="17" s="1"/>
  <c r="L132" i="13"/>
  <c r="L132" i="17" s="1"/>
  <c r="L72" i="13"/>
  <c r="L72" i="17" s="1"/>
  <c r="L164" i="13"/>
  <c r="L164" i="17" s="1"/>
  <c r="L35" i="13"/>
  <c r="L35" i="17" s="1"/>
  <c r="L77" i="13"/>
  <c r="L77" i="17" s="1"/>
  <c r="L52" i="13"/>
  <c r="L52" i="17" s="1"/>
  <c r="L115" i="13"/>
  <c r="L115" i="17" s="1"/>
  <c r="E88" i="13"/>
  <c r="E88" i="17" s="1"/>
  <c r="E157" i="13"/>
  <c r="E157" i="17" s="1"/>
  <c r="E34" i="13"/>
  <c r="E34" i="17" s="1"/>
  <c r="E91" i="13"/>
  <c r="E91" i="17" s="1"/>
  <c r="E35" i="13"/>
  <c r="E35" i="17" s="1"/>
  <c r="E74" i="13"/>
  <c r="E74" i="17" s="1"/>
  <c r="E49" i="13"/>
  <c r="E49" i="17" s="1"/>
  <c r="E11" i="13"/>
  <c r="E11" i="17" s="1"/>
  <c r="E127" i="13"/>
  <c r="E127" i="17" s="1"/>
  <c r="E128" i="13"/>
  <c r="E128" i="17" s="1"/>
  <c r="E28" i="13"/>
  <c r="E28" i="17" s="1"/>
  <c r="E95" i="13"/>
  <c r="E95" i="17" s="1"/>
  <c r="E84" i="13"/>
  <c r="E84" i="17" s="1"/>
  <c r="E42" i="13"/>
  <c r="E42" i="17" s="1"/>
  <c r="E171" i="13"/>
  <c r="E171" i="17" s="1"/>
  <c r="E118" i="13"/>
  <c r="E118" i="17" s="1"/>
  <c r="E121" i="13"/>
  <c r="E121" i="17" s="1"/>
  <c r="E175" i="13"/>
  <c r="E175" i="17" s="1"/>
  <c r="E65" i="13"/>
  <c r="E65" i="17" s="1"/>
  <c r="E62" i="13"/>
  <c r="E62" i="17" s="1"/>
  <c r="E16" i="13"/>
  <c r="E16" i="17" s="1"/>
  <c r="E154" i="13"/>
  <c r="E154" i="17" s="1"/>
  <c r="E109" i="13"/>
  <c r="E109" i="17" s="1"/>
  <c r="E48" i="13"/>
  <c r="E48" i="17" s="1"/>
  <c r="E31" i="13"/>
  <c r="E31" i="17" s="1"/>
  <c r="E9" i="13"/>
  <c r="E9" i="17" s="1"/>
  <c r="E45" i="13"/>
  <c r="E45" i="17" s="1"/>
  <c r="E23" i="13"/>
  <c r="E23" i="17" s="1"/>
  <c r="E14" i="13"/>
  <c r="E14" i="17" s="1"/>
  <c r="E151" i="13"/>
  <c r="E151" i="17" s="1"/>
  <c r="E141" i="13"/>
  <c r="E141" i="17" s="1"/>
  <c r="E5" i="13"/>
  <c r="E5" i="17" s="1"/>
  <c r="E47" i="13"/>
  <c r="E47" i="17" s="1"/>
  <c r="E3" i="13"/>
  <c r="E3" i="17" s="1"/>
  <c r="E51" i="13"/>
  <c r="E51" i="17" s="1"/>
  <c r="E90" i="13"/>
  <c r="E90" i="17" s="1"/>
  <c r="E172" i="13"/>
  <c r="E172" i="17" s="1"/>
  <c r="E163" i="13"/>
  <c r="E163" i="17" s="1"/>
  <c r="E162" i="13"/>
  <c r="E162" i="17" s="1"/>
  <c r="E165" i="13"/>
  <c r="E165" i="17" s="1"/>
  <c r="E115" i="13"/>
  <c r="E115" i="17" s="1"/>
  <c r="E168" i="13"/>
  <c r="E168" i="17" s="1"/>
  <c r="E72" i="13"/>
  <c r="E72" i="17" s="1"/>
  <c r="E59" i="13"/>
  <c r="E59" i="17" s="1"/>
  <c r="E111" i="13"/>
  <c r="E111" i="17" s="1"/>
  <c r="E4" i="13"/>
  <c r="E4" i="17" s="1"/>
  <c r="E76" i="13"/>
  <c r="E76" i="17" s="1"/>
  <c r="E22" i="13"/>
  <c r="E22" i="17" s="1"/>
  <c r="E67" i="13"/>
  <c r="E67" i="17" s="1"/>
  <c r="E56" i="13"/>
  <c r="E56" i="17" s="1"/>
  <c r="E75" i="13"/>
  <c r="E75" i="17" s="1"/>
  <c r="E144" i="13"/>
  <c r="E144" i="17" s="1"/>
  <c r="E18" i="13"/>
  <c r="E18" i="17" s="1"/>
  <c r="E83" i="13"/>
  <c r="E83" i="17" s="1"/>
  <c r="E19" i="13"/>
  <c r="E19" i="17" s="1"/>
  <c r="E10" i="13"/>
  <c r="E10" i="17" s="1"/>
  <c r="E153" i="13"/>
  <c r="E153" i="17" s="1"/>
  <c r="E156" i="13"/>
  <c r="E156" i="17" s="1"/>
  <c r="E149" i="13"/>
  <c r="E149" i="17" s="1"/>
  <c r="E104" i="13"/>
  <c r="E104" i="17" s="1"/>
  <c r="E167" i="13"/>
  <c r="E167" i="17" s="1"/>
  <c r="E116" i="13"/>
  <c r="E116" i="17" s="1"/>
  <c r="E169" i="13"/>
  <c r="E169" i="17" s="1"/>
  <c r="E124" i="13"/>
  <c r="E124" i="17" s="1"/>
  <c r="E178" i="13"/>
  <c r="E178" i="17" s="1"/>
  <c r="E155" i="13"/>
  <c r="E155" i="17" s="1"/>
  <c r="E132" i="13"/>
  <c r="E132" i="17" s="1"/>
  <c r="E102" i="13"/>
  <c r="E102" i="17" s="1"/>
  <c r="E133" i="13"/>
  <c r="E133" i="17" s="1"/>
  <c r="E33" i="13"/>
  <c r="E33" i="17" s="1"/>
  <c r="E81" i="13"/>
  <c r="E81" i="17" s="1"/>
  <c r="E53" i="13"/>
  <c r="E53" i="17" s="1"/>
  <c r="E94" i="13"/>
  <c r="E94" i="17" s="1"/>
  <c r="E32" i="13"/>
  <c r="E32" i="17" s="1"/>
  <c r="E8" i="13"/>
  <c r="E8" i="17" s="1"/>
  <c r="E87" i="13"/>
  <c r="E87" i="17" s="1"/>
  <c r="E46" i="13"/>
  <c r="E46" i="17" s="1"/>
  <c r="E138" i="13"/>
  <c r="E138" i="17" s="1"/>
  <c r="E80" i="13"/>
  <c r="E80" i="17" s="1"/>
  <c r="E20" i="13"/>
  <c r="E20" i="17" s="1"/>
  <c r="E57" i="13"/>
  <c r="E57" i="17" s="1"/>
  <c r="E64" i="13"/>
  <c r="E64" i="17" s="1"/>
  <c r="E39" i="13"/>
  <c r="E39" i="17" s="1"/>
  <c r="E108" i="13"/>
  <c r="E108" i="17" s="1"/>
  <c r="E117" i="13"/>
  <c r="E117" i="17" s="1"/>
  <c r="E78" i="13"/>
  <c r="E78" i="17" s="1"/>
  <c r="E93" i="13"/>
  <c r="E93" i="17" s="1"/>
  <c r="E21" i="13"/>
  <c r="E21" i="17" s="1"/>
  <c r="E63" i="13"/>
  <c r="E63" i="17" s="1"/>
  <c r="E73" i="13"/>
  <c r="E73" i="17" s="1"/>
  <c r="E13" i="13"/>
  <c r="E13" i="17" s="1"/>
  <c r="E55" i="13"/>
  <c r="E55" i="17" s="1"/>
  <c r="E17" i="13"/>
  <c r="E17" i="17" s="1"/>
  <c r="E170" i="13"/>
  <c r="E170" i="17" s="1"/>
  <c r="E159" i="13"/>
  <c r="E159" i="17" s="1"/>
  <c r="E112" i="13"/>
  <c r="E112" i="17" s="1"/>
  <c r="E82" i="13"/>
  <c r="E82" i="17" s="1"/>
  <c r="E60" i="13"/>
  <c r="E60" i="17" s="1"/>
  <c r="E36" i="13"/>
  <c r="E36" i="17" s="1"/>
  <c r="E7" i="13"/>
  <c r="E7" i="17" s="1"/>
  <c r="E134" i="13"/>
  <c r="E134" i="17" s="1"/>
  <c r="E101" i="13"/>
  <c r="E101" i="17" s="1"/>
  <c r="E150" i="13"/>
  <c r="E150" i="17" s="1"/>
  <c r="E130" i="13"/>
  <c r="E130" i="17" s="1"/>
  <c r="E143" i="13"/>
  <c r="E143" i="17" s="1"/>
  <c r="E158" i="13"/>
  <c r="E158" i="17" s="1"/>
  <c r="E177" i="13"/>
  <c r="E177" i="17" s="1"/>
  <c r="E100" i="13"/>
  <c r="E100" i="17" s="1"/>
  <c r="E147" i="13"/>
  <c r="E147" i="17" s="1"/>
  <c r="E43" i="13"/>
  <c r="E43" i="17" s="1"/>
  <c r="E12" i="13"/>
  <c r="E12" i="17" s="1"/>
  <c r="E24" i="13"/>
  <c r="E24" i="17" s="1"/>
  <c r="E41" i="13"/>
  <c r="E41" i="17" s="1"/>
  <c r="E54" i="13"/>
  <c r="E54" i="17" s="1"/>
  <c r="E26" i="13"/>
  <c r="E26" i="17" s="1"/>
  <c r="E96" i="13"/>
  <c r="E96" i="17" s="1"/>
  <c r="E30" i="13"/>
  <c r="E30" i="17" s="1"/>
  <c r="E176" i="13"/>
  <c r="E176" i="17" s="1"/>
  <c r="E50" i="13"/>
  <c r="E50" i="17" s="1"/>
  <c r="E89" i="13"/>
  <c r="E89" i="17" s="1"/>
  <c r="E70" i="13"/>
  <c r="E70" i="17" s="1"/>
  <c r="E52" i="13"/>
  <c r="E52" i="17" s="1"/>
  <c r="E97" i="13"/>
  <c r="E97" i="17" s="1"/>
  <c r="E44" i="13"/>
  <c r="E44" i="17" s="1"/>
  <c r="E122" i="13"/>
  <c r="E122" i="17" s="1"/>
  <c r="E69" i="13"/>
  <c r="E69" i="17" s="1"/>
  <c r="E98" i="13"/>
  <c r="E98" i="17" s="1"/>
  <c r="E6" i="13"/>
  <c r="E6" i="17" s="1"/>
  <c r="E61" i="13"/>
  <c r="E61" i="17" s="1"/>
  <c r="E68" i="13"/>
  <c r="E68" i="17" s="1"/>
  <c r="E106" i="13"/>
  <c r="E106" i="17" s="1"/>
  <c r="E173" i="13"/>
  <c r="E173" i="17" s="1"/>
  <c r="E37" i="13"/>
  <c r="E37" i="17" s="1"/>
  <c r="E15" i="13"/>
  <c r="E15" i="17" s="1"/>
  <c r="E38" i="13"/>
  <c r="E38" i="17" s="1"/>
  <c r="E29" i="13"/>
  <c r="E29" i="17" s="1"/>
  <c r="E71" i="13"/>
  <c r="E71" i="17" s="1"/>
  <c r="E137" i="13"/>
  <c r="E137" i="17" s="1"/>
  <c r="E131" i="13"/>
  <c r="E131" i="17" s="1"/>
  <c r="E114" i="13"/>
  <c r="E114" i="17" s="1"/>
  <c r="E123" i="13"/>
  <c r="E123" i="17" s="1"/>
  <c r="E126" i="13"/>
  <c r="E126" i="17" s="1"/>
  <c r="E161" i="13"/>
  <c r="E161" i="17" s="1"/>
  <c r="E119" i="13"/>
  <c r="E119" i="17" s="1"/>
  <c r="E146" i="13"/>
  <c r="E146" i="17" s="1"/>
  <c r="E145" i="13"/>
  <c r="E145" i="17" s="1"/>
  <c r="E105" i="13"/>
  <c r="E105" i="17" s="1"/>
  <c r="E110" i="13"/>
  <c r="E110" i="17" s="1"/>
  <c r="E107" i="13"/>
  <c r="E107" i="17" s="1"/>
  <c r="E140" i="13"/>
  <c r="E140" i="17" s="1"/>
  <c r="E174" i="13"/>
  <c r="E174" i="17" s="1"/>
  <c r="E25" i="13"/>
  <c r="E25" i="17" s="1"/>
  <c r="E85" i="13"/>
  <c r="E85" i="17" s="1"/>
  <c r="E92" i="13"/>
  <c r="E92" i="17" s="1"/>
  <c r="E120" i="13"/>
  <c r="E120" i="17" s="1"/>
  <c r="E86" i="13"/>
  <c r="E86" i="17" s="1"/>
  <c r="E79" i="13"/>
  <c r="E79" i="17" s="1"/>
  <c r="E113" i="13"/>
  <c r="E113" i="17" s="1"/>
  <c r="E139" i="13"/>
  <c r="E139" i="17" s="1"/>
  <c r="E160" i="13"/>
  <c r="E160" i="17" s="1"/>
  <c r="E58" i="13"/>
  <c r="E58" i="17" s="1"/>
  <c r="E125" i="13"/>
  <c r="E125" i="17" s="1"/>
  <c r="E40" i="13"/>
  <c r="E40" i="17" s="1"/>
  <c r="E166" i="13"/>
  <c r="E166" i="17" s="1"/>
  <c r="E152" i="13"/>
  <c r="E152" i="17" s="1"/>
  <c r="E164" i="13"/>
  <c r="E164" i="17" s="1"/>
  <c r="E148" i="13"/>
  <c r="E148" i="17" s="1"/>
  <c r="E136" i="13"/>
  <c r="E136" i="17" s="1"/>
  <c r="E129" i="13"/>
  <c r="E129" i="17" s="1"/>
  <c r="E66" i="13"/>
  <c r="E66" i="17" s="1"/>
  <c r="E135" i="13"/>
  <c r="E135" i="17" s="1"/>
  <c r="E27" i="13"/>
  <c r="E27" i="17" s="1"/>
  <c r="E103" i="13"/>
  <c r="E103" i="17" s="1"/>
  <c r="E142" i="13"/>
  <c r="E142" i="17" s="1"/>
  <c r="E77" i="13"/>
  <c r="E77" i="17" s="1"/>
  <c r="E99" i="13"/>
  <c r="E99" i="17" s="1"/>
  <c r="K75" i="13"/>
  <c r="K75" i="17" s="1"/>
  <c r="K137" i="13"/>
  <c r="K137" i="17" s="1"/>
  <c r="K64" i="13"/>
  <c r="K64" i="17" s="1"/>
  <c r="K74" i="13"/>
  <c r="K74" i="17" s="1"/>
  <c r="K177" i="13"/>
  <c r="K177" i="17" s="1"/>
  <c r="K4" i="13"/>
  <c r="K4" i="17" s="1"/>
  <c r="K88" i="13"/>
  <c r="K88" i="17" s="1"/>
  <c r="K81" i="13"/>
  <c r="K81" i="17" s="1"/>
  <c r="K95" i="13"/>
  <c r="K95" i="17" s="1"/>
  <c r="K155" i="13"/>
  <c r="K155" i="17" s="1"/>
  <c r="K76" i="13"/>
  <c r="K76" i="17" s="1"/>
  <c r="K90" i="13"/>
  <c r="K90" i="17" s="1"/>
  <c r="K96" i="13"/>
  <c r="K96" i="17" s="1"/>
  <c r="K77" i="13"/>
  <c r="K77" i="17" s="1"/>
  <c r="K104" i="13"/>
  <c r="K104" i="17" s="1"/>
  <c r="K58" i="13"/>
  <c r="K58" i="17" s="1"/>
  <c r="K72" i="13"/>
  <c r="K72" i="17" s="1"/>
  <c r="K49" i="13"/>
  <c r="K49" i="17" s="1"/>
  <c r="K128" i="13"/>
  <c r="K128" i="17" s="1"/>
  <c r="K101" i="13"/>
  <c r="K101" i="17" s="1"/>
  <c r="K31" i="13"/>
  <c r="K31" i="17" s="1"/>
  <c r="K174" i="13"/>
  <c r="K174" i="17" s="1"/>
  <c r="K44" i="13"/>
  <c r="K44" i="17" s="1"/>
  <c r="K34" i="13"/>
  <c r="K34" i="17" s="1"/>
  <c r="K21" i="13"/>
  <c r="K21" i="17" s="1"/>
  <c r="K78" i="13"/>
  <c r="K78" i="17" s="1"/>
  <c r="K53" i="13"/>
  <c r="K53" i="17" s="1"/>
  <c r="K160" i="13"/>
  <c r="K160" i="17" s="1"/>
  <c r="K10" i="13"/>
  <c r="K10" i="17" s="1"/>
  <c r="K54" i="13"/>
  <c r="K54" i="17" s="1"/>
  <c r="K121" i="13"/>
  <c r="K121" i="17" s="1"/>
  <c r="K123" i="13"/>
  <c r="K123" i="17" s="1"/>
  <c r="K11" i="13"/>
  <c r="K11" i="17" s="1"/>
  <c r="K170" i="13"/>
  <c r="K170" i="17" s="1"/>
  <c r="K27" i="13"/>
  <c r="K27" i="17" s="1"/>
  <c r="K148" i="13"/>
  <c r="K148" i="17" s="1"/>
  <c r="K20" i="13"/>
  <c r="K20" i="17" s="1"/>
  <c r="K112" i="13"/>
  <c r="K112" i="17" s="1"/>
  <c r="K41" i="13"/>
  <c r="K41" i="17" s="1"/>
  <c r="K169" i="13"/>
  <c r="K169" i="17" s="1"/>
  <c r="K161" i="13"/>
  <c r="K161" i="17" s="1"/>
  <c r="K109" i="13"/>
  <c r="K109" i="17" s="1"/>
  <c r="K46" i="13"/>
  <c r="K46" i="17" s="1"/>
  <c r="K48" i="13"/>
  <c r="K48" i="17" s="1"/>
  <c r="K111" i="13"/>
  <c r="K111" i="17" s="1"/>
  <c r="K171" i="13"/>
  <c r="K171" i="17" s="1"/>
  <c r="K67" i="13"/>
  <c r="K67" i="17" s="1"/>
  <c r="K39" i="13"/>
  <c r="K39" i="17" s="1"/>
  <c r="K178" i="13"/>
  <c r="K178" i="17" s="1"/>
  <c r="K172" i="13"/>
  <c r="K172" i="17" s="1"/>
  <c r="K103" i="13"/>
  <c r="K103" i="17" s="1"/>
  <c r="K92" i="13"/>
  <c r="K92" i="17" s="1"/>
  <c r="K18" i="13"/>
  <c r="K18" i="17" s="1"/>
  <c r="K99" i="13"/>
  <c r="K99" i="17" s="1"/>
  <c r="K159" i="13"/>
  <c r="K159" i="17" s="1"/>
  <c r="K7" i="13"/>
  <c r="K7" i="17" s="1"/>
  <c r="K12" i="13"/>
  <c r="K12" i="17" s="1"/>
  <c r="K157" i="13"/>
  <c r="K157" i="17" s="1"/>
  <c r="K100" i="13"/>
  <c r="K100" i="17" s="1"/>
  <c r="K133" i="13"/>
  <c r="K133" i="17" s="1"/>
  <c r="K14" i="13"/>
  <c r="K14" i="17" s="1"/>
  <c r="K33" i="13"/>
  <c r="K33" i="17" s="1"/>
  <c r="K158" i="13"/>
  <c r="K158" i="17" s="1"/>
  <c r="K51" i="13"/>
  <c r="K51" i="17" s="1"/>
  <c r="K84" i="13"/>
  <c r="K84" i="17" s="1"/>
  <c r="K3" i="13"/>
  <c r="K3" i="17" s="1"/>
  <c r="K79" i="13"/>
  <c r="K79" i="17" s="1"/>
  <c r="K114" i="13"/>
  <c r="K114" i="17" s="1"/>
  <c r="K147" i="13"/>
  <c r="K147" i="17" s="1"/>
  <c r="K36" i="13"/>
  <c r="K36" i="17" s="1"/>
  <c r="K129" i="13"/>
  <c r="K129" i="17" s="1"/>
  <c r="K66" i="13"/>
  <c r="K66" i="17" s="1"/>
  <c r="K19" i="13"/>
  <c r="K19" i="17" s="1"/>
  <c r="K144" i="13"/>
  <c r="K144" i="17" s="1"/>
  <c r="K61" i="13"/>
  <c r="K61" i="17" s="1"/>
  <c r="K115" i="13"/>
  <c r="K115" i="17" s="1"/>
  <c r="K149" i="13"/>
  <c r="K149" i="17" s="1"/>
  <c r="K167" i="13"/>
  <c r="K167" i="17" s="1"/>
  <c r="K168" i="13"/>
  <c r="K168" i="17" s="1"/>
  <c r="K69" i="13"/>
  <c r="K69" i="17" s="1"/>
  <c r="K130" i="13"/>
  <c r="K130" i="17" s="1"/>
  <c r="K86" i="13"/>
  <c r="K86" i="17" s="1"/>
  <c r="K124" i="13"/>
  <c r="K124" i="17" s="1"/>
  <c r="K98" i="13"/>
  <c r="K98" i="17" s="1"/>
  <c r="K29" i="13"/>
  <c r="K29" i="17" s="1"/>
  <c r="K145" i="13"/>
  <c r="K145" i="17" s="1"/>
  <c r="K37" i="13"/>
  <c r="K37" i="17" s="1"/>
  <c r="K150" i="13"/>
  <c r="K150" i="17" s="1"/>
  <c r="K32" i="13"/>
  <c r="K32" i="17" s="1"/>
  <c r="K30" i="13"/>
  <c r="K30" i="17" s="1"/>
  <c r="K105" i="13"/>
  <c r="K105" i="17" s="1"/>
  <c r="K165" i="13"/>
  <c r="K165" i="17" s="1"/>
  <c r="K50" i="13"/>
  <c r="K50" i="17" s="1"/>
  <c r="K110" i="13"/>
  <c r="K110" i="17" s="1"/>
  <c r="K143" i="13"/>
  <c r="K143" i="17" s="1"/>
  <c r="K126" i="13"/>
  <c r="K126" i="17" s="1"/>
  <c r="K22" i="13"/>
  <c r="K22" i="17" s="1"/>
  <c r="K65" i="13"/>
  <c r="K65" i="17" s="1"/>
  <c r="K120" i="13"/>
  <c r="K120" i="17" s="1"/>
  <c r="K13" i="13"/>
  <c r="K13" i="17" s="1"/>
  <c r="K71" i="13"/>
  <c r="K71" i="17" s="1"/>
  <c r="K85" i="13"/>
  <c r="K85" i="17" s="1"/>
  <c r="K25" i="13"/>
  <c r="K25" i="17" s="1"/>
  <c r="K176" i="13"/>
  <c r="K176" i="17" s="1"/>
  <c r="K89" i="13"/>
  <c r="K89" i="17" s="1"/>
  <c r="K113" i="13"/>
  <c r="K113" i="17" s="1"/>
  <c r="K173" i="13"/>
  <c r="K173" i="17" s="1"/>
  <c r="K68" i="13"/>
  <c r="K68" i="17" s="1"/>
  <c r="K8" i="13"/>
  <c r="K8" i="17" s="1"/>
  <c r="K163" i="13"/>
  <c r="K163" i="17" s="1"/>
  <c r="K56" i="13"/>
  <c r="K56" i="17" s="1"/>
  <c r="K125" i="13"/>
  <c r="K125" i="17" s="1"/>
  <c r="K40" i="13"/>
  <c r="K40" i="17" s="1"/>
  <c r="K164" i="13"/>
  <c r="K164" i="17" s="1"/>
  <c r="K136" i="13"/>
  <c r="K136" i="17" s="1"/>
  <c r="K97" i="13"/>
  <c r="K97" i="17" s="1"/>
  <c r="K24" i="13"/>
  <c r="K24" i="17" s="1"/>
  <c r="K153" i="13"/>
  <c r="K153" i="17" s="1"/>
  <c r="K35" i="13"/>
  <c r="K35" i="17" s="1"/>
  <c r="K106" i="13"/>
  <c r="K106" i="17" s="1"/>
  <c r="K52" i="13"/>
  <c r="K52" i="17" s="1"/>
  <c r="K16" i="13"/>
  <c r="K16" i="17" s="1"/>
  <c r="K57" i="13"/>
  <c r="K57" i="17" s="1"/>
  <c r="K94" i="13"/>
  <c r="K94" i="17" s="1"/>
  <c r="K127" i="13"/>
  <c r="K127" i="17" s="1"/>
  <c r="K83" i="13"/>
  <c r="K83" i="17" s="1"/>
  <c r="K135" i="13"/>
  <c r="K135" i="17" s="1"/>
  <c r="K122" i="13"/>
  <c r="K122" i="17" s="1"/>
  <c r="K140" i="13"/>
  <c r="K140" i="17" s="1"/>
  <c r="K42" i="13"/>
  <c r="K42" i="17" s="1"/>
  <c r="K141" i="13"/>
  <c r="K141" i="17" s="1"/>
  <c r="K118" i="13"/>
  <c r="K118" i="17" s="1"/>
  <c r="K138" i="13"/>
  <c r="K138" i="17" s="1"/>
  <c r="K87" i="13"/>
  <c r="K87" i="17" s="1"/>
  <c r="K15" i="13"/>
  <c r="K15" i="17" s="1"/>
  <c r="K152" i="13"/>
  <c r="K152" i="17" s="1"/>
  <c r="K134" i="13"/>
  <c r="K134" i="17" s="1"/>
  <c r="K139" i="13"/>
  <c r="K139" i="17" s="1"/>
  <c r="K63" i="13"/>
  <c r="K63" i="17" s="1"/>
  <c r="K62" i="13"/>
  <c r="K62" i="17" s="1"/>
  <c r="K162" i="13"/>
  <c r="K162" i="17" s="1"/>
  <c r="K59" i="13"/>
  <c r="K59" i="17" s="1"/>
  <c r="K91" i="13"/>
  <c r="K91" i="17" s="1"/>
  <c r="K151" i="13"/>
  <c r="K151" i="17" s="1"/>
  <c r="K43" i="13"/>
  <c r="K43" i="17" s="1"/>
  <c r="K60" i="13"/>
  <c r="K60" i="17" s="1"/>
  <c r="K117" i="13"/>
  <c r="K117" i="17" s="1"/>
  <c r="K5" i="13"/>
  <c r="K5" i="17" s="1"/>
  <c r="K55" i="13"/>
  <c r="K55" i="17" s="1"/>
  <c r="K116" i="13"/>
  <c r="K116" i="17" s="1"/>
  <c r="K166" i="13"/>
  <c r="K166" i="17" s="1"/>
  <c r="K142" i="13"/>
  <c r="K142" i="17" s="1"/>
  <c r="K154" i="13"/>
  <c r="K154" i="17" s="1"/>
  <c r="K107" i="13"/>
  <c r="K107" i="17" s="1"/>
  <c r="K9" i="13"/>
  <c r="K9" i="17" s="1"/>
  <c r="K73" i="13"/>
  <c r="K73" i="17" s="1"/>
  <c r="K38" i="13"/>
  <c r="K38" i="17" s="1"/>
  <c r="K132" i="13"/>
  <c r="K132" i="17" s="1"/>
  <c r="K28" i="13"/>
  <c r="K28" i="17" s="1"/>
  <c r="K26" i="13"/>
  <c r="K26" i="17" s="1"/>
  <c r="K70" i="13"/>
  <c r="K70" i="17" s="1"/>
  <c r="K108" i="13"/>
  <c r="K108" i="17" s="1"/>
  <c r="K93" i="13"/>
  <c r="K93" i="17" s="1"/>
  <c r="K175" i="13"/>
  <c r="K175" i="17" s="1"/>
  <c r="K6" i="13"/>
  <c r="K6" i="17" s="1"/>
  <c r="K45" i="13"/>
  <c r="K45" i="17" s="1"/>
  <c r="K23" i="13"/>
  <c r="K23" i="17" s="1"/>
  <c r="K119" i="13"/>
  <c r="K119" i="17" s="1"/>
  <c r="K131" i="13"/>
  <c r="K131" i="17" s="1"/>
  <c r="K80" i="13"/>
  <c r="K80" i="17" s="1"/>
  <c r="K17" i="13"/>
  <c r="K17" i="17" s="1"/>
  <c r="K156" i="13"/>
  <c r="K156" i="17" s="1"/>
  <c r="K102" i="13"/>
  <c r="K102" i="17" s="1"/>
  <c r="K82" i="13"/>
  <c r="K82" i="17" s="1"/>
  <c r="K47" i="13"/>
  <c r="K47" i="17" s="1"/>
  <c r="K146" i="13"/>
  <c r="K146" i="17" s="1"/>
  <c r="F89" i="13"/>
  <c r="F89" i="17" s="1"/>
  <c r="F122" i="13"/>
  <c r="F122" i="17" s="1"/>
  <c r="F138" i="13"/>
  <c r="F138" i="17" s="1"/>
  <c r="F92" i="13"/>
  <c r="F92" i="17" s="1"/>
  <c r="F71" i="13"/>
  <c r="F71" i="17" s="1"/>
  <c r="F28" i="13"/>
  <c r="F28" i="17" s="1"/>
  <c r="F35" i="13"/>
  <c r="F35" i="17" s="1"/>
  <c r="F93" i="13"/>
  <c r="F93" i="17" s="1"/>
  <c r="F156" i="13"/>
  <c r="F156" i="17" s="1"/>
  <c r="F153" i="13"/>
  <c r="F153" i="17" s="1"/>
  <c r="F32" i="13"/>
  <c r="F32" i="17" s="1"/>
  <c r="F46" i="13"/>
  <c r="F46" i="17" s="1"/>
  <c r="F53" i="13"/>
  <c r="F53" i="17" s="1"/>
  <c r="F97" i="13"/>
  <c r="F97" i="17" s="1"/>
  <c r="F160" i="13"/>
  <c r="F160" i="17" s="1"/>
  <c r="F157" i="13"/>
  <c r="F157" i="17" s="1"/>
  <c r="F48" i="13"/>
  <c r="F48" i="17" s="1"/>
  <c r="F77" i="13"/>
  <c r="F77" i="17" s="1"/>
  <c r="F69" i="13"/>
  <c r="F69" i="17" s="1"/>
  <c r="F25" i="13"/>
  <c r="F25" i="17" s="1"/>
  <c r="F111" i="13"/>
  <c r="F111" i="17" s="1"/>
  <c r="F174" i="13"/>
  <c r="F174" i="17" s="1"/>
  <c r="F171" i="13"/>
  <c r="F171" i="17" s="1"/>
  <c r="F36" i="13"/>
  <c r="F36" i="17" s="1"/>
  <c r="F107" i="13"/>
  <c r="F107" i="17" s="1"/>
  <c r="F21" i="13"/>
  <c r="F21" i="17" s="1"/>
  <c r="F27" i="13"/>
  <c r="F27" i="17" s="1"/>
  <c r="F167" i="13"/>
  <c r="F167" i="17" s="1"/>
  <c r="F51" i="13"/>
  <c r="F51" i="17" s="1"/>
  <c r="F63" i="13"/>
  <c r="F63" i="17" s="1"/>
  <c r="F61" i="13"/>
  <c r="F61" i="17" s="1"/>
  <c r="F101" i="13"/>
  <c r="F101" i="17" s="1"/>
  <c r="F164" i="13"/>
  <c r="F164" i="17" s="1"/>
  <c r="F161" i="13"/>
  <c r="F161" i="17" s="1"/>
  <c r="F60" i="13"/>
  <c r="F60" i="17" s="1"/>
  <c r="F70" i="13"/>
  <c r="F70" i="17" s="1"/>
  <c r="F13" i="13"/>
  <c r="F13" i="17" s="1"/>
  <c r="F114" i="13"/>
  <c r="F114" i="17" s="1"/>
  <c r="F152" i="13"/>
  <c r="F152" i="17" s="1"/>
  <c r="F149" i="13"/>
  <c r="F149" i="17" s="1"/>
  <c r="F68" i="13"/>
  <c r="F68" i="17" s="1"/>
  <c r="F59" i="13"/>
  <c r="F59" i="17" s="1"/>
  <c r="F67" i="13"/>
  <c r="F67" i="17" s="1"/>
  <c r="F65" i="13"/>
  <c r="F65" i="17" s="1"/>
  <c r="F103" i="13"/>
  <c r="F103" i="17" s="1"/>
  <c r="F166" i="13"/>
  <c r="F166" i="17" s="1"/>
  <c r="F163" i="13"/>
  <c r="F163" i="17" s="1"/>
  <c r="F30" i="13"/>
  <c r="F30" i="17" s="1"/>
  <c r="F170" i="13"/>
  <c r="F170" i="17" s="1"/>
  <c r="F119" i="13"/>
  <c r="F119" i="17" s="1"/>
  <c r="F40" i="13"/>
  <c r="F40" i="17" s="1"/>
  <c r="F99" i="13"/>
  <c r="F99" i="17" s="1"/>
  <c r="F62" i="13"/>
  <c r="F62" i="17" s="1"/>
  <c r="F66" i="13"/>
  <c r="F66" i="17" s="1"/>
  <c r="F23" i="13"/>
  <c r="F23" i="17" s="1"/>
  <c r="F109" i="13"/>
  <c r="F109" i="17" s="1"/>
  <c r="F172" i="13"/>
  <c r="F172" i="17" s="1"/>
  <c r="F169" i="13"/>
  <c r="F169" i="17" s="1"/>
  <c r="F50" i="13"/>
  <c r="F50" i="17" s="1"/>
  <c r="F80" i="13"/>
  <c r="F80" i="17" s="1"/>
  <c r="F29" i="13"/>
  <c r="F29" i="17" s="1"/>
  <c r="F113" i="13"/>
  <c r="F113" i="17" s="1"/>
  <c r="F176" i="13"/>
  <c r="F176" i="17" s="1"/>
  <c r="F173" i="13"/>
  <c r="F173" i="17" s="1"/>
  <c r="F20" i="13"/>
  <c r="F20" i="17" s="1"/>
  <c r="F8" i="13"/>
  <c r="F8" i="17" s="1"/>
  <c r="F75" i="13"/>
  <c r="F75" i="17" s="1"/>
  <c r="F19" i="13"/>
  <c r="F19" i="17" s="1"/>
  <c r="F126" i="13"/>
  <c r="F126" i="17" s="1"/>
  <c r="F123" i="13"/>
  <c r="F123" i="17" s="1"/>
  <c r="F58" i="13"/>
  <c r="F58" i="17" s="1"/>
  <c r="F154" i="13"/>
  <c r="F154" i="17" s="1"/>
  <c r="F115" i="13"/>
  <c r="F115" i="17" s="1"/>
  <c r="F33" i="13"/>
  <c r="F33" i="17" s="1"/>
  <c r="F159" i="13"/>
  <c r="F159" i="17" s="1"/>
  <c r="F7" i="13"/>
  <c r="F7" i="17" s="1"/>
  <c r="F82" i="13"/>
  <c r="F82" i="17" s="1"/>
  <c r="F146" i="13"/>
  <c r="F146" i="17" s="1"/>
  <c r="F34" i="13"/>
  <c r="F34" i="17" s="1"/>
  <c r="F83" i="13"/>
  <c r="F83" i="17" s="1"/>
  <c r="F15" i="13"/>
  <c r="F15" i="17" s="1"/>
  <c r="F124" i="13"/>
  <c r="F124" i="17" s="1"/>
  <c r="F121" i="13"/>
  <c r="F121" i="17" s="1"/>
  <c r="F12" i="13"/>
  <c r="F12" i="17" s="1"/>
  <c r="F52" i="13"/>
  <c r="F52" i="17" s="1"/>
  <c r="F31" i="13"/>
  <c r="F31" i="17" s="1"/>
  <c r="F128" i="13"/>
  <c r="F128" i="17" s="1"/>
  <c r="F125" i="13"/>
  <c r="F125" i="17" s="1"/>
  <c r="F175" i="13"/>
  <c r="F175" i="17" s="1"/>
  <c r="F64" i="13"/>
  <c r="F64" i="17" s="1"/>
  <c r="F14" i="13"/>
  <c r="F14" i="17" s="1"/>
  <c r="F104" i="13"/>
  <c r="F104" i="17" s="1"/>
  <c r="F142" i="13"/>
  <c r="F142" i="17" s="1"/>
  <c r="F139" i="13"/>
  <c r="F139" i="17" s="1"/>
  <c r="F57" i="13"/>
  <c r="F57" i="17" s="1"/>
  <c r="F127" i="13"/>
  <c r="F127" i="17" s="1"/>
  <c r="F162" i="13"/>
  <c r="F162" i="17" s="1"/>
  <c r="F26" i="13"/>
  <c r="F26" i="17" s="1"/>
  <c r="F130" i="13"/>
  <c r="F130" i="17" s="1"/>
  <c r="F22" i="13"/>
  <c r="F22" i="17" s="1"/>
  <c r="F10" i="13"/>
  <c r="F10" i="17" s="1"/>
  <c r="F94" i="13"/>
  <c r="F94" i="17" s="1"/>
  <c r="F132" i="13"/>
  <c r="F132" i="17" s="1"/>
  <c r="F129" i="13"/>
  <c r="F129" i="17" s="1"/>
  <c r="F81" i="13"/>
  <c r="F81" i="17" s="1"/>
  <c r="F72" i="13"/>
  <c r="F72" i="17" s="1"/>
  <c r="F49" i="13"/>
  <c r="F49" i="17" s="1"/>
  <c r="F120" i="13"/>
  <c r="F120" i="17" s="1"/>
  <c r="F117" i="13"/>
  <c r="F117" i="17" s="1"/>
  <c r="F151" i="13"/>
  <c r="F151" i="17" s="1"/>
  <c r="F38" i="13"/>
  <c r="F38" i="17" s="1"/>
  <c r="F45" i="13"/>
  <c r="F45" i="17" s="1"/>
  <c r="F96" i="13"/>
  <c r="F96" i="17" s="1"/>
  <c r="F134" i="13"/>
  <c r="F134" i="17" s="1"/>
  <c r="F131" i="13"/>
  <c r="F131" i="17" s="1"/>
  <c r="F42" i="13"/>
  <c r="F42" i="17" s="1"/>
  <c r="F108" i="13"/>
  <c r="F108" i="17" s="1"/>
  <c r="F91" i="13"/>
  <c r="F91" i="17" s="1"/>
  <c r="F44" i="13"/>
  <c r="F44" i="17" s="1"/>
  <c r="F135" i="13"/>
  <c r="F135" i="17" s="1"/>
  <c r="F87" i="13"/>
  <c r="F87" i="17" s="1"/>
  <c r="F55" i="13"/>
  <c r="F55" i="17" s="1"/>
  <c r="F102" i="13"/>
  <c r="F102" i="17" s="1"/>
  <c r="F140" i="13"/>
  <c r="F140" i="17" s="1"/>
  <c r="F137" i="13"/>
  <c r="F137" i="17" s="1"/>
  <c r="F79" i="13"/>
  <c r="F79" i="17" s="1"/>
  <c r="F47" i="13"/>
  <c r="F47" i="17" s="1"/>
  <c r="F106" i="13"/>
  <c r="F106" i="17" s="1"/>
  <c r="F144" i="13"/>
  <c r="F144" i="17" s="1"/>
  <c r="F141" i="13"/>
  <c r="F141" i="17" s="1"/>
  <c r="F78" i="13"/>
  <c r="F78" i="17" s="1"/>
  <c r="F43" i="13"/>
  <c r="F43" i="17" s="1"/>
  <c r="F39" i="13"/>
  <c r="F39" i="17" s="1"/>
  <c r="F95" i="13"/>
  <c r="F95" i="17" s="1"/>
  <c r="F158" i="13"/>
  <c r="F158" i="17" s="1"/>
  <c r="F155" i="13"/>
  <c r="F155" i="17" s="1"/>
  <c r="F3" i="13"/>
  <c r="F3" i="17" s="1"/>
  <c r="F5" i="13"/>
  <c r="F5" i="17" s="1"/>
  <c r="F76" i="13"/>
  <c r="F76" i="17" s="1"/>
  <c r="F143" i="13"/>
  <c r="F143" i="17" s="1"/>
  <c r="F84" i="13"/>
  <c r="F84" i="17" s="1"/>
  <c r="F178" i="13"/>
  <c r="F178" i="17" s="1"/>
  <c r="F86" i="13"/>
  <c r="F86" i="17" s="1"/>
  <c r="F9" i="13"/>
  <c r="F9" i="17" s="1"/>
  <c r="F110" i="13"/>
  <c r="F110" i="17" s="1"/>
  <c r="F148" i="13"/>
  <c r="F148" i="17" s="1"/>
  <c r="F145" i="13"/>
  <c r="F145" i="17" s="1"/>
  <c r="F4" i="13"/>
  <c r="F4" i="17" s="1"/>
  <c r="F6" i="13"/>
  <c r="F6" i="17" s="1"/>
  <c r="F18" i="13"/>
  <c r="F18" i="17" s="1"/>
  <c r="F98" i="13"/>
  <c r="F98" i="17" s="1"/>
  <c r="F100" i="13"/>
  <c r="F100" i="17" s="1"/>
  <c r="F88" i="13"/>
  <c r="F88" i="17" s="1"/>
  <c r="F177" i="13"/>
  <c r="F177" i="17" s="1"/>
  <c r="F17" i="13"/>
  <c r="F17" i="17" s="1"/>
  <c r="F133" i="13"/>
  <c r="F133" i="17" s="1"/>
  <c r="F85" i="13"/>
  <c r="F85" i="17" s="1"/>
  <c r="F11" i="13"/>
  <c r="F11" i="17" s="1"/>
  <c r="F150" i="13"/>
  <c r="F150" i="17" s="1"/>
  <c r="F37" i="13"/>
  <c r="F37" i="17" s="1"/>
  <c r="F105" i="13"/>
  <c r="F105" i="17" s="1"/>
  <c r="F165" i="13"/>
  <c r="F165" i="17" s="1"/>
  <c r="F73" i="13"/>
  <c r="F73" i="17" s="1"/>
  <c r="F74" i="13"/>
  <c r="F74" i="17" s="1"/>
  <c r="F41" i="13"/>
  <c r="F41" i="17" s="1"/>
  <c r="F116" i="13"/>
  <c r="F116" i="17" s="1"/>
  <c r="F24" i="13"/>
  <c r="F24" i="17" s="1"/>
  <c r="F136" i="13"/>
  <c r="F136" i="17" s="1"/>
  <c r="F90" i="13"/>
  <c r="F90" i="17" s="1"/>
  <c r="F112" i="13"/>
  <c r="F112" i="17" s="1"/>
  <c r="F147" i="13"/>
  <c r="F147" i="17" s="1"/>
  <c r="F56" i="13"/>
  <c r="F56" i="17" s="1"/>
  <c r="F16" i="13"/>
  <c r="F16" i="17" s="1"/>
  <c r="F168" i="13"/>
  <c r="F168" i="17" s="1"/>
  <c r="F54" i="13"/>
  <c r="F54" i="17" s="1"/>
  <c r="F118" i="13"/>
  <c r="F118" i="17" s="1"/>
  <c r="H23" i="13"/>
  <c r="H23" i="17" s="1"/>
  <c r="H128" i="13"/>
  <c r="H128" i="17" s="1"/>
  <c r="H79" i="13"/>
  <c r="H79" i="17" s="1"/>
  <c r="H51" i="13"/>
  <c r="H51" i="17" s="1"/>
  <c r="H155" i="13"/>
  <c r="H155" i="17" s="1"/>
  <c r="H50" i="13"/>
  <c r="H50" i="17" s="1"/>
  <c r="H139" i="13"/>
  <c r="H139" i="17" s="1"/>
  <c r="H68" i="13"/>
  <c r="H68" i="17" s="1"/>
  <c r="H37" i="13"/>
  <c r="H37" i="17" s="1"/>
  <c r="H60" i="13"/>
  <c r="H60" i="17" s="1"/>
  <c r="H110" i="13"/>
  <c r="H110" i="17" s="1"/>
  <c r="H175" i="13"/>
  <c r="H175" i="17" s="1"/>
  <c r="H172" i="13"/>
  <c r="H172" i="17" s="1"/>
  <c r="H87" i="13"/>
  <c r="H87" i="17" s="1"/>
  <c r="H163" i="13"/>
  <c r="H163" i="17" s="1"/>
  <c r="H105" i="13"/>
  <c r="H105" i="17" s="1"/>
  <c r="H26" i="13"/>
  <c r="H26" i="17" s="1"/>
  <c r="H152" i="13"/>
  <c r="H152" i="17" s="1"/>
  <c r="H77" i="13"/>
  <c r="H77" i="17" s="1"/>
  <c r="H70" i="13"/>
  <c r="H70" i="17" s="1"/>
  <c r="H46" i="13"/>
  <c r="H46" i="17" s="1"/>
  <c r="H31" i="13"/>
  <c r="H31" i="17" s="1"/>
  <c r="H45" i="13"/>
  <c r="H45" i="17" s="1"/>
  <c r="H104" i="13"/>
  <c r="H104" i="17" s="1"/>
  <c r="H22" i="13"/>
  <c r="H22" i="17" s="1"/>
  <c r="H107" i="13"/>
  <c r="H107" i="17" s="1"/>
  <c r="H149" i="13"/>
  <c r="H149" i="17" s="1"/>
  <c r="H146" i="13"/>
  <c r="H146" i="17" s="1"/>
  <c r="H52" i="13"/>
  <c r="H52" i="17" s="1"/>
  <c r="H176" i="13"/>
  <c r="H176" i="17" s="1"/>
  <c r="H72" i="13"/>
  <c r="H72" i="17" s="1"/>
  <c r="H18" i="13"/>
  <c r="H18" i="17" s="1"/>
  <c r="H120" i="13"/>
  <c r="H120" i="17" s="1"/>
  <c r="H82" i="13"/>
  <c r="H82" i="17" s="1"/>
  <c r="H136" i="13"/>
  <c r="H136" i="17" s="1"/>
  <c r="H47" i="13"/>
  <c r="H47" i="17" s="1"/>
  <c r="H67" i="13"/>
  <c r="H67" i="17" s="1"/>
  <c r="H32" i="13"/>
  <c r="H32" i="17" s="1"/>
  <c r="H127" i="13"/>
  <c r="H127" i="17" s="1"/>
  <c r="H124" i="13"/>
  <c r="H124" i="17" s="1"/>
  <c r="H66" i="13"/>
  <c r="H66" i="17" s="1"/>
  <c r="H144" i="13"/>
  <c r="H144" i="17" s="1"/>
  <c r="H88" i="13"/>
  <c r="H88" i="17" s="1"/>
  <c r="H62" i="13"/>
  <c r="H62" i="17" s="1"/>
  <c r="H97" i="13"/>
  <c r="H97" i="17" s="1"/>
  <c r="H5" i="13"/>
  <c r="H5" i="17" s="1"/>
  <c r="H13" i="13"/>
  <c r="H13" i="17" s="1"/>
  <c r="H84" i="13"/>
  <c r="H84" i="17" s="1"/>
  <c r="H76" i="13"/>
  <c r="H76" i="17" s="1"/>
  <c r="H20" i="13"/>
  <c r="H20" i="17" s="1"/>
  <c r="H121" i="13"/>
  <c r="H121" i="17" s="1"/>
  <c r="H40" i="13"/>
  <c r="H40" i="17" s="1"/>
  <c r="H100" i="13"/>
  <c r="H100" i="17" s="1"/>
  <c r="H165" i="13"/>
  <c r="H165" i="17" s="1"/>
  <c r="H162" i="13"/>
  <c r="H162" i="17" s="1"/>
  <c r="H85" i="13"/>
  <c r="H85" i="17" s="1"/>
  <c r="H113" i="13"/>
  <c r="H113" i="17" s="1"/>
  <c r="H6" i="13"/>
  <c r="H6" i="17" s="1"/>
  <c r="H24" i="13"/>
  <c r="H24" i="17" s="1"/>
  <c r="H168" i="13"/>
  <c r="H168" i="17" s="1"/>
  <c r="H11" i="13"/>
  <c r="H11" i="17" s="1"/>
  <c r="H55" i="13"/>
  <c r="H55" i="17" s="1"/>
  <c r="H53" i="13"/>
  <c r="H53" i="17" s="1"/>
  <c r="H12" i="13"/>
  <c r="H12" i="17" s="1"/>
  <c r="H101" i="13"/>
  <c r="H101" i="17" s="1"/>
  <c r="H143" i="13"/>
  <c r="H143" i="17" s="1"/>
  <c r="H140" i="13"/>
  <c r="H140" i="17" s="1"/>
  <c r="H115" i="13"/>
  <c r="H115" i="17" s="1"/>
  <c r="H9" i="13"/>
  <c r="H9" i="17" s="1"/>
  <c r="H17" i="13"/>
  <c r="H17" i="17" s="1"/>
  <c r="H123" i="13"/>
  <c r="H123" i="17" s="1"/>
  <c r="H29" i="13"/>
  <c r="H29" i="17" s="1"/>
  <c r="H63" i="13"/>
  <c r="H63" i="17" s="1"/>
  <c r="H41" i="13"/>
  <c r="H41" i="17" s="1"/>
  <c r="H33" i="13"/>
  <c r="H33" i="17" s="1"/>
  <c r="H95" i="13"/>
  <c r="H95" i="17" s="1"/>
  <c r="H137" i="13"/>
  <c r="H137" i="17" s="1"/>
  <c r="H10" i="13"/>
  <c r="H10" i="17" s="1"/>
  <c r="H117" i="13"/>
  <c r="H117" i="17" s="1"/>
  <c r="H178" i="13"/>
  <c r="H178" i="17" s="1"/>
  <c r="H147" i="13"/>
  <c r="H147" i="17" s="1"/>
  <c r="H65" i="13"/>
  <c r="H65" i="17" s="1"/>
  <c r="H73" i="13"/>
  <c r="H73" i="17" s="1"/>
  <c r="H74" i="13"/>
  <c r="H74" i="17" s="1"/>
  <c r="H156" i="13"/>
  <c r="H156" i="17" s="1"/>
  <c r="H59" i="13"/>
  <c r="H59" i="17" s="1"/>
  <c r="H49" i="13"/>
  <c r="H49" i="17" s="1"/>
  <c r="H111" i="13"/>
  <c r="H111" i="17" s="1"/>
  <c r="H130" i="13"/>
  <c r="H130" i="17" s="1"/>
  <c r="H4" i="13"/>
  <c r="H4" i="17" s="1"/>
  <c r="H3" i="13"/>
  <c r="H3" i="17" s="1"/>
  <c r="H54" i="13"/>
  <c r="H54" i="17" s="1"/>
  <c r="H25" i="13"/>
  <c r="H25" i="17" s="1"/>
  <c r="H93" i="13"/>
  <c r="H93" i="17" s="1"/>
  <c r="H135" i="13"/>
  <c r="H135" i="17" s="1"/>
  <c r="H81" i="13"/>
  <c r="H81" i="17" s="1"/>
  <c r="H30" i="13"/>
  <c r="H30" i="17" s="1"/>
  <c r="H78" i="13"/>
  <c r="H78" i="17" s="1"/>
  <c r="H99" i="13"/>
  <c r="H99" i="17" s="1"/>
  <c r="H161" i="13"/>
  <c r="H161" i="17" s="1"/>
  <c r="H158" i="13"/>
  <c r="H158" i="17" s="1"/>
  <c r="H57" i="13"/>
  <c r="H57" i="17" s="1"/>
  <c r="H28" i="13"/>
  <c r="H28" i="17" s="1"/>
  <c r="H129" i="13"/>
  <c r="H129" i="17" s="1"/>
  <c r="H170" i="13"/>
  <c r="H170" i="17" s="1"/>
  <c r="H153" i="13"/>
  <c r="H153" i="17" s="1"/>
  <c r="H150" i="13"/>
  <c r="H150" i="17" s="1"/>
  <c r="H98" i="13"/>
  <c r="H98" i="17" s="1"/>
  <c r="H39" i="13"/>
  <c r="H39" i="17" s="1"/>
  <c r="H34" i="13"/>
  <c r="H34" i="17" s="1"/>
  <c r="H171" i="13"/>
  <c r="H171" i="17" s="1"/>
  <c r="H61" i="13"/>
  <c r="H61" i="17" s="1"/>
  <c r="H83" i="13"/>
  <c r="H83" i="17" s="1"/>
  <c r="H114" i="13"/>
  <c r="H114" i="17" s="1"/>
  <c r="H71" i="13"/>
  <c r="H71" i="17" s="1"/>
  <c r="H86" i="13"/>
  <c r="H86" i="17" s="1"/>
  <c r="H48" i="13"/>
  <c r="H48" i="17" s="1"/>
  <c r="H109" i="13"/>
  <c r="H109" i="17" s="1"/>
  <c r="H151" i="13"/>
  <c r="H151" i="17" s="1"/>
  <c r="H15" i="13"/>
  <c r="H15" i="17" s="1"/>
  <c r="H92" i="13"/>
  <c r="H92" i="17" s="1"/>
  <c r="H148" i="13"/>
  <c r="H148" i="17" s="1"/>
  <c r="H36" i="13"/>
  <c r="H36" i="17" s="1"/>
  <c r="H141" i="13"/>
  <c r="H141" i="17" s="1"/>
  <c r="H132" i="13"/>
  <c r="H132" i="17" s="1"/>
  <c r="H177" i="13"/>
  <c r="H177" i="17" s="1"/>
  <c r="H174" i="13"/>
  <c r="H174" i="17" s="1"/>
  <c r="H14" i="13"/>
  <c r="H14" i="17" s="1"/>
  <c r="H125" i="13"/>
  <c r="H125" i="17" s="1"/>
  <c r="H58" i="13"/>
  <c r="H58" i="17" s="1"/>
  <c r="H56" i="13"/>
  <c r="H56" i="17" s="1"/>
  <c r="H169" i="13"/>
  <c r="H169" i="17" s="1"/>
  <c r="H166" i="13"/>
  <c r="H166" i="17" s="1"/>
  <c r="H94" i="13"/>
  <c r="H94" i="17" s="1"/>
  <c r="H7" i="13"/>
  <c r="H7" i="17" s="1"/>
  <c r="H38" i="13"/>
  <c r="H38" i="17" s="1"/>
  <c r="H90" i="13"/>
  <c r="H90" i="17" s="1"/>
  <c r="H91" i="13"/>
  <c r="H91" i="17" s="1"/>
  <c r="H19" i="13"/>
  <c r="H19" i="17" s="1"/>
  <c r="H69" i="13"/>
  <c r="H69" i="17" s="1"/>
  <c r="H44" i="13"/>
  <c r="H44" i="17" s="1"/>
  <c r="H102" i="13"/>
  <c r="H102" i="17" s="1"/>
  <c r="H167" i="13"/>
  <c r="H167" i="17" s="1"/>
  <c r="H64" i="13"/>
  <c r="H64" i="17" s="1"/>
  <c r="H157" i="13"/>
  <c r="H157" i="17" s="1"/>
  <c r="H96" i="13"/>
  <c r="H96" i="17" s="1"/>
  <c r="H138" i="13"/>
  <c r="H138" i="17" s="1"/>
  <c r="H126" i="13"/>
  <c r="H126" i="17" s="1"/>
  <c r="H103" i="13"/>
  <c r="H103" i="17" s="1"/>
  <c r="H122" i="13"/>
  <c r="H122" i="17" s="1"/>
  <c r="H89" i="13"/>
  <c r="H89" i="17" s="1"/>
  <c r="H108" i="13"/>
  <c r="H108" i="17" s="1"/>
  <c r="H164" i="13"/>
  <c r="H164" i="17" s="1"/>
  <c r="H118" i="13"/>
  <c r="H118" i="17" s="1"/>
  <c r="H43" i="13"/>
  <c r="H43" i="17" s="1"/>
  <c r="H106" i="13"/>
  <c r="H106" i="17" s="1"/>
  <c r="H27" i="13"/>
  <c r="H27" i="17" s="1"/>
  <c r="H159" i="13"/>
  <c r="H159" i="17" s="1"/>
  <c r="H131" i="13"/>
  <c r="H131" i="17" s="1"/>
  <c r="H8" i="13"/>
  <c r="H8" i="17" s="1"/>
  <c r="H133" i="13"/>
  <c r="H133" i="17" s="1"/>
  <c r="H160" i="13"/>
  <c r="H160" i="17" s="1"/>
  <c r="H80" i="13"/>
  <c r="H80" i="17" s="1"/>
  <c r="H75" i="13"/>
  <c r="H75" i="17" s="1"/>
  <c r="H16" i="13"/>
  <c r="H16" i="17" s="1"/>
  <c r="H119" i="13"/>
  <c r="H119" i="17" s="1"/>
  <c r="H116" i="13"/>
  <c r="H116" i="17" s="1"/>
  <c r="H112" i="13"/>
  <c r="H112" i="17" s="1"/>
  <c r="H154" i="13"/>
  <c r="H154" i="17" s="1"/>
  <c r="H35" i="13"/>
  <c r="H35" i="17" s="1"/>
  <c r="H21" i="13"/>
  <c r="H21" i="17" s="1"/>
  <c r="H142" i="13"/>
  <c r="H142" i="17" s="1"/>
  <c r="H42" i="13"/>
  <c r="H42" i="17" s="1"/>
  <c r="H145" i="13"/>
  <c r="H145" i="17" s="1"/>
  <c r="H173" i="13"/>
  <c r="H173" i="17" s="1"/>
  <c r="H134" i="13"/>
  <c r="H134" i="17" s="1"/>
  <c r="D65" i="13"/>
  <c r="D65" i="17" s="1"/>
  <c r="D76" i="13"/>
  <c r="D76" i="17" s="1"/>
  <c r="D103" i="13"/>
  <c r="D103" i="17" s="1"/>
  <c r="D131" i="13"/>
  <c r="D131" i="17" s="1"/>
  <c r="D46" i="13"/>
  <c r="D46" i="17" s="1"/>
  <c r="D67" i="13"/>
  <c r="D67" i="17" s="1"/>
  <c r="D88" i="13"/>
  <c r="D88" i="17" s="1"/>
  <c r="D8" i="13"/>
  <c r="D8" i="17" s="1"/>
  <c r="D31" i="13"/>
  <c r="D31" i="17" s="1"/>
  <c r="D106" i="13"/>
  <c r="D106" i="17" s="1"/>
  <c r="D113" i="13"/>
  <c r="D113" i="17" s="1"/>
  <c r="D144" i="13"/>
  <c r="D144" i="17" s="1"/>
  <c r="D176" i="13"/>
  <c r="D176" i="17" s="1"/>
  <c r="D141" i="13"/>
  <c r="D141" i="17" s="1"/>
  <c r="D173" i="13"/>
  <c r="D173" i="17" s="1"/>
  <c r="D56" i="13"/>
  <c r="D56" i="17" s="1"/>
  <c r="D12" i="13"/>
  <c r="D12" i="17" s="1"/>
  <c r="D142" i="13"/>
  <c r="D142" i="17" s="1"/>
  <c r="D171" i="13"/>
  <c r="D171" i="17" s="1"/>
  <c r="D64" i="13"/>
  <c r="D64" i="17" s="1"/>
  <c r="D35" i="13"/>
  <c r="D35" i="17" s="1"/>
  <c r="D29" i="13"/>
  <c r="D29" i="17" s="1"/>
  <c r="D48" i="13"/>
  <c r="D48" i="17" s="1"/>
  <c r="D98" i="13"/>
  <c r="D98" i="17" s="1"/>
  <c r="D107" i="13"/>
  <c r="D107" i="17" s="1"/>
  <c r="D138" i="13"/>
  <c r="D138" i="17" s="1"/>
  <c r="D170" i="13"/>
  <c r="D170" i="17" s="1"/>
  <c r="D135" i="13"/>
  <c r="D135" i="17" s="1"/>
  <c r="D167" i="13"/>
  <c r="D167" i="17" s="1"/>
  <c r="D58" i="13"/>
  <c r="D58" i="17" s="1"/>
  <c r="D78" i="13"/>
  <c r="D78" i="17" s="1"/>
  <c r="D79" i="13"/>
  <c r="D79" i="17" s="1"/>
  <c r="D15" i="13"/>
  <c r="D15" i="17" s="1"/>
  <c r="D34" i="13"/>
  <c r="D34" i="17" s="1"/>
  <c r="D45" i="13"/>
  <c r="D45" i="17" s="1"/>
  <c r="D38" i="13"/>
  <c r="D38" i="17" s="1"/>
  <c r="D40" i="13"/>
  <c r="D40" i="17" s="1"/>
  <c r="D66" i="13"/>
  <c r="D66" i="17" s="1"/>
  <c r="D92" i="13"/>
  <c r="D92" i="17" s="1"/>
  <c r="D109" i="13"/>
  <c r="D109" i="17" s="1"/>
  <c r="D140" i="13"/>
  <c r="D140" i="17" s="1"/>
  <c r="D172" i="13"/>
  <c r="D172" i="17" s="1"/>
  <c r="D137" i="13"/>
  <c r="D137" i="17" s="1"/>
  <c r="D169" i="13"/>
  <c r="D169" i="17" s="1"/>
  <c r="D74" i="13"/>
  <c r="D74" i="17" s="1"/>
  <c r="D89" i="13"/>
  <c r="D89" i="17" s="1"/>
  <c r="D126" i="13"/>
  <c r="D126" i="17" s="1"/>
  <c r="D155" i="13"/>
  <c r="D155" i="17" s="1"/>
  <c r="D83" i="13"/>
  <c r="D83" i="17" s="1"/>
  <c r="D82" i="13"/>
  <c r="D82" i="17" s="1"/>
  <c r="D41" i="13"/>
  <c r="D41" i="17" s="1"/>
  <c r="D49" i="13"/>
  <c r="D49" i="17" s="1"/>
  <c r="D63" i="13"/>
  <c r="D63" i="17" s="1"/>
  <c r="D9" i="13"/>
  <c r="D9" i="17" s="1"/>
  <c r="D114" i="13"/>
  <c r="D114" i="17" s="1"/>
  <c r="D120" i="13"/>
  <c r="D120" i="17" s="1"/>
  <c r="D152" i="13"/>
  <c r="D152" i="17" s="1"/>
  <c r="D117" i="13"/>
  <c r="D117" i="17" s="1"/>
  <c r="D149" i="13"/>
  <c r="D149" i="17" s="1"/>
  <c r="D71" i="13"/>
  <c r="D71" i="17" s="1"/>
  <c r="D61" i="13"/>
  <c r="D61" i="17" s="1"/>
  <c r="D100" i="13"/>
  <c r="D100" i="17" s="1"/>
  <c r="D166" i="13"/>
  <c r="D166" i="17" s="1"/>
  <c r="D73" i="13"/>
  <c r="D73" i="17" s="1"/>
  <c r="D50" i="13"/>
  <c r="D50" i="17" s="1"/>
  <c r="D7" i="13"/>
  <c r="D7" i="17" s="1"/>
  <c r="D42" i="13"/>
  <c r="D42" i="17" s="1"/>
  <c r="D108" i="13"/>
  <c r="D108" i="17" s="1"/>
  <c r="D115" i="13"/>
  <c r="D115" i="17" s="1"/>
  <c r="D146" i="13"/>
  <c r="D146" i="17" s="1"/>
  <c r="D178" i="13"/>
  <c r="D178" i="17" s="1"/>
  <c r="D143" i="13"/>
  <c r="D143" i="17" s="1"/>
  <c r="D175" i="13"/>
  <c r="D175" i="17" s="1"/>
  <c r="D55" i="13"/>
  <c r="D55" i="17" s="1"/>
  <c r="D17" i="13"/>
  <c r="D17" i="17" s="1"/>
  <c r="D111" i="13"/>
  <c r="D111" i="17" s="1"/>
  <c r="D139" i="13"/>
  <c r="D139" i="17" s="1"/>
  <c r="D26" i="13"/>
  <c r="D26" i="17" s="1"/>
  <c r="D4" i="13"/>
  <c r="D4" i="17" s="1"/>
  <c r="D52" i="13"/>
  <c r="D52" i="17" s="1"/>
  <c r="D23" i="13"/>
  <c r="D23" i="17" s="1"/>
  <c r="D54" i="13"/>
  <c r="D54" i="17" s="1"/>
  <c r="D11" i="13"/>
  <c r="D11" i="17" s="1"/>
  <c r="D62" i="13"/>
  <c r="D62" i="17" s="1"/>
  <c r="D110" i="13"/>
  <c r="D110" i="17" s="1"/>
  <c r="D116" i="13"/>
  <c r="D116" i="17" s="1"/>
  <c r="D148" i="13"/>
  <c r="D148" i="17" s="1"/>
  <c r="D145" i="13"/>
  <c r="D145" i="17" s="1"/>
  <c r="D177" i="13"/>
  <c r="D177" i="17" s="1"/>
  <c r="D59" i="13"/>
  <c r="D59" i="17" s="1"/>
  <c r="D20" i="13"/>
  <c r="D20" i="17" s="1"/>
  <c r="D150" i="13"/>
  <c r="D150" i="17" s="1"/>
  <c r="D75" i="13"/>
  <c r="D75" i="17" s="1"/>
  <c r="D33" i="13"/>
  <c r="D33" i="17" s="1"/>
  <c r="D6" i="13"/>
  <c r="D6" i="17" s="1"/>
  <c r="D30" i="13"/>
  <c r="D30" i="17" s="1"/>
  <c r="D77" i="13"/>
  <c r="D77" i="17" s="1"/>
  <c r="D102" i="13"/>
  <c r="D102" i="17" s="1"/>
  <c r="D97" i="13"/>
  <c r="D97" i="17" s="1"/>
  <c r="D128" i="13"/>
  <c r="D128" i="17" s="1"/>
  <c r="D160" i="13"/>
  <c r="D160" i="17" s="1"/>
  <c r="D125" i="13"/>
  <c r="D125" i="17" s="1"/>
  <c r="D157" i="13"/>
  <c r="D157" i="17" s="1"/>
  <c r="D39" i="13"/>
  <c r="D39" i="17" s="1"/>
  <c r="D80" i="13"/>
  <c r="D80" i="17" s="1"/>
  <c r="D95" i="13"/>
  <c r="D95" i="17" s="1"/>
  <c r="D123" i="13"/>
  <c r="D123" i="17" s="1"/>
  <c r="D68" i="13"/>
  <c r="D68" i="17" s="1"/>
  <c r="D57" i="13"/>
  <c r="D57" i="17" s="1"/>
  <c r="D81" i="13"/>
  <c r="D81" i="17" s="1"/>
  <c r="D13" i="13"/>
  <c r="D13" i="17" s="1"/>
  <c r="D91" i="13"/>
  <c r="D91" i="17" s="1"/>
  <c r="D122" i="13"/>
  <c r="D122" i="17" s="1"/>
  <c r="D154" i="13"/>
  <c r="D154" i="17" s="1"/>
  <c r="D119" i="13"/>
  <c r="D119" i="17" s="1"/>
  <c r="D151" i="13"/>
  <c r="D151" i="17" s="1"/>
  <c r="D90" i="13"/>
  <c r="D90" i="17" s="1"/>
  <c r="D69" i="13"/>
  <c r="D69" i="17" s="1"/>
  <c r="D134" i="13"/>
  <c r="D134" i="17" s="1"/>
  <c r="D163" i="13"/>
  <c r="D163" i="17" s="1"/>
  <c r="D14" i="13"/>
  <c r="D14" i="17" s="1"/>
  <c r="D53" i="13"/>
  <c r="D53" i="17" s="1"/>
  <c r="D22" i="13"/>
  <c r="D22" i="17" s="1"/>
  <c r="D5" i="13"/>
  <c r="D5" i="17" s="1"/>
  <c r="D51" i="13"/>
  <c r="D51" i="17" s="1"/>
  <c r="D85" i="13"/>
  <c r="D85" i="17" s="1"/>
  <c r="D70" i="13"/>
  <c r="D70" i="17" s="1"/>
  <c r="D93" i="13"/>
  <c r="D93" i="17" s="1"/>
  <c r="D124" i="13"/>
  <c r="D124" i="17" s="1"/>
  <c r="D156" i="13"/>
  <c r="D156" i="17" s="1"/>
  <c r="D121" i="13"/>
  <c r="D121" i="17" s="1"/>
  <c r="D153" i="13"/>
  <c r="D153" i="17" s="1"/>
  <c r="D24" i="13"/>
  <c r="D24" i="17" s="1"/>
  <c r="D43" i="13"/>
  <c r="D43" i="17" s="1"/>
  <c r="D86" i="13"/>
  <c r="D86" i="17" s="1"/>
  <c r="D133" i="13"/>
  <c r="D133" i="17" s="1"/>
  <c r="D147" i="13"/>
  <c r="D147" i="17" s="1"/>
  <c r="D87" i="13"/>
  <c r="D87" i="17" s="1"/>
  <c r="D96" i="13"/>
  <c r="D96" i="17" s="1"/>
  <c r="D127" i="13"/>
  <c r="D127" i="17" s="1"/>
  <c r="D44" i="13"/>
  <c r="D44" i="17" s="1"/>
  <c r="D104" i="13"/>
  <c r="D104" i="17" s="1"/>
  <c r="D129" i="13"/>
  <c r="D129" i="17" s="1"/>
  <c r="D112" i="13"/>
  <c r="D112" i="17" s="1"/>
  <c r="D27" i="13"/>
  <c r="D27" i="17" s="1"/>
  <c r="D105" i="13"/>
  <c r="D105" i="17" s="1"/>
  <c r="D165" i="13"/>
  <c r="D165" i="17" s="1"/>
  <c r="D25" i="13"/>
  <c r="D25" i="17" s="1"/>
  <c r="D72" i="13"/>
  <c r="D72" i="17" s="1"/>
  <c r="D99" i="13"/>
  <c r="D99" i="17" s="1"/>
  <c r="D159" i="13"/>
  <c r="D159" i="17" s="1"/>
  <c r="D28" i="13"/>
  <c r="D28" i="17" s="1"/>
  <c r="D16" i="13"/>
  <c r="D16" i="17" s="1"/>
  <c r="D101" i="13"/>
  <c r="D101" i="17" s="1"/>
  <c r="D161" i="13"/>
  <c r="D161" i="17" s="1"/>
  <c r="D174" i="13"/>
  <c r="D174" i="17" s="1"/>
  <c r="D18" i="13"/>
  <c r="D18" i="17" s="1"/>
  <c r="D136" i="13"/>
  <c r="D136" i="17" s="1"/>
  <c r="D37" i="13"/>
  <c r="D37" i="17" s="1"/>
  <c r="D84" i="13"/>
  <c r="D84" i="17" s="1"/>
  <c r="D130" i="13"/>
  <c r="D130" i="17" s="1"/>
  <c r="D94" i="13"/>
  <c r="D94" i="17" s="1"/>
  <c r="D36" i="13"/>
  <c r="D36" i="17" s="1"/>
  <c r="D10" i="13"/>
  <c r="D10" i="17" s="1"/>
  <c r="D132" i="13"/>
  <c r="D132" i="17" s="1"/>
  <c r="D21" i="13"/>
  <c r="D21" i="17" s="1"/>
  <c r="D60" i="13"/>
  <c r="D60" i="17" s="1"/>
  <c r="D168" i="13"/>
  <c r="D168" i="17" s="1"/>
  <c r="D118" i="13"/>
  <c r="D118" i="17" s="1"/>
  <c r="D19" i="13"/>
  <c r="D19" i="17" s="1"/>
  <c r="D162" i="13"/>
  <c r="D162" i="17" s="1"/>
  <c r="D158" i="13"/>
  <c r="D158" i="17" s="1"/>
  <c r="D47" i="13"/>
  <c r="D47" i="17" s="1"/>
  <c r="D32" i="13"/>
  <c r="D32" i="17" s="1"/>
  <c r="D164" i="13"/>
  <c r="D164" i="17" s="1"/>
  <c r="D3" i="13"/>
  <c r="D3" i="17" s="1"/>
  <c r="E357" i="12" l="1"/>
  <c r="E289" i="12"/>
  <c r="E329" i="12"/>
  <c r="E242" i="12"/>
  <c r="E229" i="12"/>
  <c r="E280" i="12"/>
  <c r="E253" i="12"/>
  <c r="E174" i="9"/>
  <c r="D174" i="9"/>
  <c r="I174" i="9"/>
  <c r="E191" i="12" s="1"/>
  <c r="E364" i="12"/>
  <c r="E226" i="12"/>
  <c r="E367" i="12"/>
  <c r="E304" i="12"/>
  <c r="E299" i="12"/>
  <c r="E317" i="12"/>
  <c r="E220" i="12"/>
  <c r="E360" i="12"/>
  <c r="E275" i="12"/>
  <c r="E300" i="12"/>
  <c r="E356" i="12"/>
  <c r="E350" i="12"/>
  <c r="E314" i="12"/>
  <c r="E286" i="12"/>
  <c r="E339" i="12"/>
  <c r="E318" i="12"/>
  <c r="E237" i="12"/>
  <c r="E337" i="12"/>
  <c r="E211" i="12"/>
  <c r="E270" i="12"/>
  <c r="E273" i="12"/>
  <c r="E316" i="12"/>
  <c r="E235" i="12"/>
  <c r="E353" i="12"/>
  <c r="E361" i="12"/>
  <c r="E327" i="12"/>
  <c r="E363" i="12"/>
  <c r="E263" i="12"/>
  <c r="E291" i="12"/>
  <c r="E241" i="12"/>
  <c r="E246" i="12"/>
  <c r="E371" i="12"/>
  <c r="E198" i="12"/>
  <c r="E223" i="12"/>
  <c r="E309" i="12"/>
  <c r="E341" i="12"/>
  <c r="E234" i="12"/>
  <c r="E295" i="12"/>
  <c r="E331" i="12"/>
  <c r="E204" i="12"/>
  <c r="E213" i="12"/>
  <c r="E206" i="12"/>
  <c r="E251" i="12"/>
  <c r="E326" i="12"/>
  <c r="E344" i="12"/>
  <c r="E240" i="12"/>
  <c r="E340" i="12"/>
  <c r="F178" i="9"/>
  <c r="D200" i="40" s="1"/>
  <c r="E248" i="12"/>
  <c r="E305" i="12"/>
  <c r="E219" i="12"/>
  <c r="E313" i="12"/>
  <c r="E321" i="12"/>
  <c r="E277" i="12"/>
  <c r="E308" i="12"/>
  <c r="E351" i="12"/>
  <c r="E352" i="12"/>
  <c r="E256" i="12"/>
  <c r="E333" i="12"/>
  <c r="E215" i="12"/>
  <c r="E336" i="12"/>
  <c r="E369" i="12"/>
  <c r="E245" i="12"/>
  <c r="E303" i="12"/>
  <c r="E221" i="12"/>
  <c r="E368" i="12"/>
  <c r="E264" i="12"/>
  <c r="E224" i="12"/>
  <c r="E301" i="12"/>
  <c r="E285" i="12"/>
  <c r="E262" i="12"/>
  <c r="E345" i="12"/>
  <c r="E324" i="12"/>
  <c r="E247" i="12"/>
  <c r="E302" i="12"/>
  <c r="E202" i="12"/>
  <c r="E232" i="12"/>
  <c r="E201" i="12"/>
  <c r="E177" i="9"/>
  <c r="I177" i="9"/>
  <c r="E194" i="12" s="1"/>
  <c r="D177" i="9"/>
  <c r="E255" i="12"/>
  <c r="E276" i="12"/>
  <c r="E287" i="12"/>
  <c r="E319" i="12"/>
  <c r="E214" i="12"/>
  <c r="E199" i="12"/>
  <c r="E207" i="12"/>
  <c r="E254" i="12"/>
  <c r="E271" i="12"/>
  <c r="E233" i="12"/>
  <c r="E244" i="12"/>
  <c r="E349" i="12"/>
  <c r="E212" i="12"/>
  <c r="I175" i="9"/>
  <c r="E192" i="12" s="1"/>
  <c r="E175" i="9"/>
  <c r="D175" i="9"/>
  <c r="E236" i="12"/>
  <c r="E258" i="12"/>
  <c r="F176" i="9"/>
  <c r="D198" i="40" s="1"/>
  <c r="E332" i="12"/>
  <c r="E231" i="12"/>
  <c r="E239" i="12"/>
  <c r="E252" i="12"/>
  <c r="E259" i="12"/>
  <c r="E200" i="12"/>
  <c r="E196" i="12"/>
  <c r="E249" i="12"/>
  <c r="E205" i="12"/>
  <c r="E283" i="12"/>
  <c r="E257" i="12"/>
  <c r="E348" i="12"/>
  <c r="E294" i="12"/>
  <c r="E297" i="12"/>
  <c r="E355" i="12"/>
  <c r="E298" i="12"/>
  <c r="E250" i="12"/>
  <c r="E306" i="12"/>
  <c r="I178" i="9"/>
  <c r="E195" i="12" s="1"/>
  <c r="E178" i="9"/>
  <c r="D178" i="9"/>
  <c r="E230" i="12"/>
  <c r="E335" i="12"/>
  <c r="E323" i="12"/>
  <c r="E370" i="12"/>
  <c r="F174" i="9"/>
  <c r="D196" i="40" s="1"/>
  <c r="F177" i="9"/>
  <c r="D199" i="40" s="1"/>
  <c r="E268" i="12"/>
  <c r="E274" i="12"/>
  <c r="E210" i="12"/>
  <c r="E269" i="12"/>
  <c r="E288" i="12"/>
  <c r="E279" i="12"/>
  <c r="E216" i="12"/>
  <c r="E217" i="12"/>
  <c r="E307" i="12"/>
  <c r="D176" i="9"/>
  <c r="E176" i="9"/>
  <c r="I176" i="9"/>
  <c r="E193" i="12" s="1"/>
  <c r="E293" i="12"/>
  <c r="E222" i="12"/>
  <c r="E312" i="12"/>
  <c r="E209" i="12"/>
  <c r="E325" i="12"/>
  <c r="E292" i="12"/>
  <c r="E334" i="12"/>
  <c r="E330" i="12"/>
  <c r="E238" i="12"/>
  <c r="E322" i="12"/>
  <c r="E354" i="12"/>
  <c r="E365" i="12"/>
  <c r="E218" i="12"/>
  <c r="E362" i="12"/>
  <c r="E315" i="12"/>
  <c r="E346" i="12"/>
  <c r="E338" i="12"/>
  <c r="E290" i="12"/>
  <c r="E343" i="12"/>
  <c r="E203" i="12"/>
  <c r="E272" i="12"/>
  <c r="E342" i="12"/>
  <c r="E328" i="12"/>
  <c r="E208" i="12"/>
  <c r="E282" i="12"/>
  <c r="E197" i="12"/>
  <c r="E261" i="12"/>
  <c r="E227" i="12"/>
  <c r="E281" i="12"/>
  <c r="E284" i="12"/>
  <c r="E347" i="12"/>
  <c r="E265" i="12"/>
  <c r="E320" i="12"/>
  <c r="E228" i="12"/>
  <c r="E243" i="12"/>
  <c r="F175" i="9"/>
  <c r="D197" i="40" s="1"/>
  <c r="E225" i="12"/>
  <c r="E310" i="12"/>
  <c r="E296" i="12"/>
  <c r="E366" i="12"/>
  <c r="E359" i="12"/>
  <c r="E267" i="12"/>
  <c r="E266" i="12"/>
  <c r="E260" i="12"/>
  <c r="E278" i="12"/>
  <c r="E358" i="12"/>
  <c r="E311" i="12"/>
  <c r="D267" i="12" l="1"/>
  <c r="D310" i="12"/>
  <c r="D311" i="12"/>
  <c r="D278" i="12"/>
  <c r="D266" i="12"/>
  <c r="D366" i="12"/>
  <c r="D225" i="12"/>
  <c r="D281" i="12"/>
  <c r="D261" i="12"/>
  <c r="D338" i="12"/>
  <c r="D330" i="12"/>
  <c r="D209" i="12"/>
  <c r="D293" i="12"/>
  <c r="D269" i="12"/>
  <c r="D230" i="12"/>
  <c r="C200" i="40"/>
  <c r="H178" i="9"/>
  <c r="D195" i="12"/>
  <c r="D298" i="12"/>
  <c r="D297" i="12"/>
  <c r="D249" i="12"/>
  <c r="D200" i="12"/>
  <c r="D192" i="12"/>
  <c r="C197" i="40"/>
  <c r="H175" i="9"/>
  <c r="D244" i="12"/>
  <c r="D271" i="12"/>
  <c r="D207" i="12"/>
  <c r="D214" i="12"/>
  <c r="D194" i="12"/>
  <c r="H177" i="9"/>
  <c r="C199" i="40"/>
  <c r="D232" i="12"/>
  <c r="D324" i="12"/>
  <c r="D301" i="12"/>
  <c r="D368" i="12"/>
  <c r="D369" i="12"/>
  <c r="D305" i="12"/>
  <c r="D240" i="12"/>
  <c r="D326" i="12"/>
  <c r="D251" i="12"/>
  <c r="D213" i="12"/>
  <c r="D331" i="12"/>
  <c r="D223" i="12"/>
  <c r="D246" i="12"/>
  <c r="D327" i="12"/>
  <c r="D235" i="12"/>
  <c r="D273" i="12"/>
  <c r="D318" i="12"/>
  <c r="D350" i="12"/>
  <c r="D317" i="12"/>
  <c r="D299" i="12"/>
  <c r="D367" i="12"/>
  <c r="D226" i="12"/>
  <c r="D242" i="12"/>
  <c r="D329" i="12"/>
  <c r="D289" i="12"/>
  <c r="D260" i="12"/>
  <c r="D265" i="12"/>
  <c r="D227" i="12"/>
  <c r="D272" i="12"/>
  <c r="D315" i="12"/>
  <c r="D218" i="12"/>
  <c r="D354" i="12"/>
  <c r="D322" i="12"/>
  <c r="D292" i="12"/>
  <c r="D325" i="12"/>
  <c r="D222" i="12"/>
  <c r="D217" i="12"/>
  <c r="D216" i="12"/>
  <c r="D268" i="12"/>
  <c r="D250" i="12"/>
  <c r="D283" i="12"/>
  <c r="D196" i="12"/>
  <c r="D259" i="12"/>
  <c r="D239" i="12"/>
  <c r="D212" i="12"/>
  <c r="D349" i="12"/>
  <c r="D276" i="12"/>
  <c r="D201" i="12"/>
  <c r="D202" i="12"/>
  <c r="D247" i="12"/>
  <c r="D224" i="12"/>
  <c r="D221" i="12"/>
  <c r="D336" i="12"/>
  <c r="D219" i="12"/>
  <c r="D344" i="12"/>
  <c r="D341" i="12"/>
  <c r="D291" i="12"/>
  <c r="D363" i="12"/>
  <c r="D314" i="12"/>
  <c r="D304" i="12"/>
  <c r="D364" i="12"/>
  <c r="D253" i="12"/>
  <c r="D229" i="12"/>
  <c r="D358" i="12"/>
  <c r="D228" i="12"/>
  <c r="D284" i="12"/>
  <c r="D282" i="12"/>
  <c r="D320" i="12"/>
  <c r="D347" i="12"/>
  <c r="D208" i="12"/>
  <c r="D328" i="12"/>
  <c r="D203" i="12"/>
  <c r="D290" i="12"/>
  <c r="D346" i="12"/>
  <c r="D365" i="12"/>
  <c r="D312" i="12"/>
  <c r="D279" i="12"/>
  <c r="D335" i="12"/>
  <c r="D355" i="12"/>
  <c r="D294" i="12"/>
  <c r="D348" i="12"/>
  <c r="D205" i="12"/>
  <c r="D231" i="12"/>
  <c r="D332" i="12"/>
  <c r="D258" i="12"/>
  <c r="D236" i="12"/>
  <c r="D233" i="12"/>
  <c r="D199" i="12"/>
  <c r="D319" i="12"/>
  <c r="D287" i="12"/>
  <c r="D255" i="12"/>
  <c r="D302" i="12"/>
  <c r="D345" i="12"/>
  <c r="D285" i="12"/>
  <c r="D264" i="12"/>
  <c r="D303" i="12"/>
  <c r="D215" i="12"/>
  <c r="D352" i="12"/>
  <c r="D277" i="12"/>
  <c r="D321" i="12"/>
  <c r="D340" i="12"/>
  <c r="D206" i="12"/>
  <c r="D295" i="12"/>
  <c r="D234" i="12"/>
  <c r="D241" i="12"/>
  <c r="D361" i="12"/>
  <c r="D353" i="12"/>
  <c r="D316" i="12"/>
  <c r="D270" i="12"/>
  <c r="D337" i="12"/>
  <c r="D237" i="12"/>
  <c r="D339" i="12"/>
  <c r="D286" i="12"/>
  <c r="D275" i="12"/>
  <c r="D280" i="12"/>
  <c r="D243" i="12"/>
  <c r="D359" i="12"/>
  <c r="D296" i="12"/>
  <c r="D197" i="12"/>
  <c r="D342" i="12"/>
  <c r="D343" i="12"/>
  <c r="D362" i="12"/>
  <c r="D238" i="12"/>
  <c r="D334" i="12"/>
  <c r="C198" i="40"/>
  <c r="H176" i="9"/>
  <c r="D193" i="12"/>
  <c r="D307" i="12"/>
  <c r="D288" i="12"/>
  <c r="D210" i="12"/>
  <c r="D274" i="12"/>
  <c r="D370" i="12"/>
  <c r="D323" i="12"/>
  <c r="D306" i="12"/>
  <c r="D257" i="12"/>
  <c r="D252" i="12"/>
  <c r="D254" i="12"/>
  <c r="D262" i="12"/>
  <c r="D245" i="12"/>
  <c r="D333" i="12"/>
  <c r="D256" i="12"/>
  <c r="D351" i="12"/>
  <c r="D308" i="12"/>
  <c r="D313" i="12"/>
  <c r="D248" i="12"/>
  <c r="D204" i="12"/>
  <c r="D309" i="12"/>
  <c r="D198" i="12"/>
  <c r="D371" i="12"/>
  <c r="D263" i="12"/>
  <c r="D211" i="12"/>
  <c r="D356" i="12"/>
  <c r="D300" i="12"/>
  <c r="D360" i="12"/>
  <c r="D220" i="12"/>
  <c r="D191" i="12"/>
  <c r="H174" i="9"/>
  <c r="C196" i="40"/>
  <c r="D357" i="12"/>
  <c r="U37" i="41" l="1"/>
  <c r="V37" i="41"/>
  <c r="X37" i="41"/>
  <c r="W37" i="41"/>
  <c r="Y37" i="41"/>
  <c r="K139" i="16"/>
  <c r="N148" i="16"/>
  <c r="E120" i="16"/>
  <c r="F155" i="16"/>
  <c r="F173" i="16"/>
  <c r="K54" i="16"/>
  <c r="G106" i="16"/>
  <c r="K95" i="16"/>
  <c r="E102" i="16"/>
  <c r="K117" i="16"/>
  <c r="E110" i="16"/>
  <c r="N103" i="16"/>
  <c r="E95" i="16"/>
  <c r="F27" i="16"/>
  <c r="F31" i="16"/>
  <c r="I157" i="16"/>
  <c r="E28" i="16"/>
  <c r="E116" i="16"/>
  <c r="E86" i="16"/>
  <c r="K44" i="16"/>
  <c r="E12" i="16"/>
  <c r="F163" i="16"/>
  <c r="N167" i="16"/>
  <c r="F88" i="16"/>
  <c r="K127" i="16"/>
  <c r="I17" i="16"/>
  <c r="N77" i="16"/>
  <c r="G162" i="16"/>
  <c r="E161" i="16"/>
  <c r="I25" i="16"/>
  <c r="E57" i="16"/>
  <c r="M98" i="16"/>
  <c r="N141" i="16"/>
  <c r="K97" i="16"/>
  <c r="G68" i="16"/>
  <c r="K122" i="16"/>
  <c r="N156" i="16"/>
  <c r="F30" i="16"/>
  <c r="N51" i="16"/>
  <c r="K144" i="16"/>
  <c r="F171" i="16"/>
  <c r="E127" i="16"/>
  <c r="H52" i="16"/>
  <c r="K114" i="16"/>
  <c r="K21" i="16"/>
  <c r="M130" i="16"/>
  <c r="F78" i="16"/>
  <c r="M15" i="16"/>
  <c r="K121" i="16"/>
  <c r="E137" i="16"/>
  <c r="N117" i="16"/>
  <c r="N138" i="16"/>
  <c r="I115" i="16"/>
  <c r="M159" i="16"/>
  <c r="K19" i="16"/>
  <c r="G105" i="16"/>
  <c r="N95" i="16"/>
  <c r="K158" i="16"/>
  <c r="F97" i="16"/>
  <c r="G88" i="16"/>
  <c r="N122" i="16"/>
  <c r="E150" i="16"/>
  <c r="E113" i="16"/>
  <c r="N59" i="16"/>
  <c r="K110" i="16"/>
  <c r="K106" i="16"/>
  <c r="K175" i="16"/>
  <c r="G153" i="16"/>
  <c r="K71" i="16"/>
  <c r="K176" i="16"/>
  <c r="K146" i="16"/>
  <c r="K36" i="16"/>
  <c r="E85" i="16"/>
  <c r="N10" i="16"/>
  <c r="K166" i="16"/>
  <c r="L169" i="16"/>
  <c r="N131" i="16"/>
  <c r="E122" i="16"/>
  <c r="K32" i="16"/>
  <c r="F135" i="16"/>
  <c r="E56" i="16"/>
  <c r="I119" i="16"/>
  <c r="N26" i="16"/>
  <c r="F47" i="16"/>
  <c r="M146" i="16"/>
  <c r="N49" i="16"/>
  <c r="G173" i="16"/>
  <c r="N64" i="16"/>
  <c r="K129" i="16"/>
  <c r="E92" i="16"/>
  <c r="F94" i="16"/>
  <c r="F170" i="16"/>
  <c r="I116" i="16"/>
  <c r="F32" i="16"/>
  <c r="E112" i="16"/>
  <c r="E129" i="16"/>
  <c r="N38" i="16"/>
  <c r="F26" i="16"/>
  <c r="G80" i="16"/>
  <c r="L57" i="16"/>
  <c r="L133" i="16"/>
  <c r="N34" i="16"/>
  <c r="E178" i="16"/>
  <c r="F145" i="16"/>
  <c r="E109" i="16"/>
  <c r="H70" i="16"/>
  <c r="L97" i="16"/>
  <c r="N23" i="16"/>
  <c r="H140" i="16"/>
  <c r="H108" i="16"/>
  <c r="F62" i="16"/>
  <c r="F102" i="16"/>
  <c r="N33" i="16"/>
  <c r="E162" i="16"/>
  <c r="K56" i="16"/>
  <c r="E139" i="16"/>
  <c r="G71" i="16"/>
  <c r="I98" i="16"/>
  <c r="G24" i="16"/>
  <c r="J81" i="16"/>
  <c r="L64" i="16"/>
  <c r="H64" i="16"/>
  <c r="L128" i="16"/>
  <c r="H158" i="16"/>
  <c r="H35" i="16"/>
  <c r="I67" i="16"/>
  <c r="F140" i="16"/>
  <c r="E158" i="16"/>
  <c r="K169" i="16"/>
  <c r="F45" i="16"/>
  <c r="E80" i="16"/>
  <c r="E141" i="16"/>
  <c r="L164" i="16"/>
  <c r="K174" i="16"/>
  <c r="N28" i="16"/>
  <c r="E91" i="16"/>
  <c r="N87" i="16"/>
  <c r="M14" i="16"/>
  <c r="K49" i="16"/>
  <c r="E43" i="16"/>
  <c r="I73" i="16"/>
  <c r="K72" i="16"/>
  <c r="E29" i="16"/>
  <c r="E54" i="16"/>
  <c r="E174" i="16"/>
  <c r="K99" i="16"/>
  <c r="K83" i="16"/>
  <c r="F33" i="16"/>
  <c r="I61" i="16"/>
  <c r="K151" i="16"/>
  <c r="G140" i="16"/>
  <c r="I111" i="16"/>
  <c r="K29" i="16"/>
  <c r="F57" i="16"/>
  <c r="M75" i="16"/>
  <c r="F105" i="16"/>
  <c r="G125" i="16"/>
  <c r="F137" i="16"/>
  <c r="L152" i="16"/>
  <c r="N107" i="16"/>
  <c r="E37" i="16"/>
  <c r="G54" i="16"/>
  <c r="N154" i="16"/>
  <c r="F119" i="16"/>
  <c r="I71" i="16"/>
  <c r="K68" i="16"/>
  <c r="M173" i="16"/>
  <c r="K124" i="16"/>
  <c r="N37" i="16"/>
  <c r="N58" i="16"/>
  <c r="E90" i="16"/>
  <c r="E16" i="16"/>
  <c r="I151" i="16"/>
  <c r="E104" i="16"/>
  <c r="K78" i="16"/>
  <c r="K18" i="16"/>
  <c r="E52" i="16"/>
  <c r="K164" i="16"/>
  <c r="K75" i="16"/>
  <c r="F63" i="16"/>
  <c r="N18" i="16"/>
  <c r="I28" i="16"/>
  <c r="E124" i="16"/>
  <c r="E81" i="16"/>
  <c r="K38" i="16"/>
  <c r="H171" i="16"/>
  <c r="F96" i="16"/>
  <c r="F132" i="16"/>
  <c r="N42" i="16"/>
  <c r="E23" i="16"/>
  <c r="F37" i="16"/>
  <c r="K93" i="16"/>
  <c r="K109" i="16"/>
  <c r="M140" i="16"/>
  <c r="K87" i="16"/>
  <c r="G39" i="16"/>
  <c r="E126" i="16"/>
  <c r="E125" i="16"/>
  <c r="N56" i="16"/>
  <c r="E173" i="16"/>
  <c r="E73" i="16"/>
  <c r="F79" i="16"/>
  <c r="E24" i="16"/>
  <c r="N111" i="16"/>
  <c r="K28" i="16"/>
  <c r="K126" i="16"/>
  <c r="F34" i="16"/>
  <c r="E156" i="16"/>
  <c r="H93" i="16"/>
  <c r="G112" i="16"/>
  <c r="G10" i="16"/>
  <c r="O124" i="16"/>
  <c r="K105" i="16"/>
  <c r="F91" i="16"/>
  <c r="E166" i="16"/>
  <c r="L35" i="16"/>
  <c r="F65" i="16"/>
  <c r="I133" i="16"/>
  <c r="I24" i="16"/>
  <c r="G70" i="16"/>
  <c r="E145" i="16"/>
  <c r="K22" i="16"/>
  <c r="K165" i="16"/>
  <c r="K20" i="16"/>
  <c r="K59" i="16"/>
  <c r="E98" i="16"/>
  <c r="G92" i="16"/>
  <c r="N151" i="16"/>
  <c r="E94" i="16"/>
  <c r="H146" i="16"/>
  <c r="I122" i="16"/>
  <c r="F23" i="16"/>
  <c r="H153" i="16"/>
  <c r="H73" i="16"/>
  <c r="G40" i="16"/>
  <c r="E123" i="16"/>
  <c r="K102" i="16"/>
  <c r="L154" i="16"/>
  <c r="I43" i="16"/>
  <c r="H118" i="16"/>
  <c r="N32" i="16"/>
  <c r="G73" i="16"/>
  <c r="G95" i="16"/>
  <c r="K35" i="16"/>
  <c r="M111" i="16"/>
  <c r="H172" i="16"/>
  <c r="L13" i="16"/>
  <c r="M117" i="16"/>
  <c r="O126" i="16"/>
  <c r="J21" i="16"/>
  <c r="F99" i="16"/>
  <c r="N62" i="16"/>
  <c r="E27" i="16"/>
  <c r="E169" i="16"/>
  <c r="E153" i="16"/>
  <c r="F133" i="16"/>
  <c r="K120" i="16"/>
  <c r="E99" i="16"/>
  <c r="K66" i="16"/>
  <c r="E111" i="16"/>
  <c r="E66" i="16"/>
  <c r="E155" i="16"/>
  <c r="E117" i="16"/>
  <c r="I66" i="16"/>
  <c r="I107" i="16"/>
  <c r="K148" i="16"/>
  <c r="E131" i="16"/>
  <c r="E61" i="16"/>
  <c r="F29" i="16"/>
  <c r="N65" i="16"/>
  <c r="G25" i="16"/>
  <c r="M43" i="16"/>
  <c r="K33" i="16"/>
  <c r="E46" i="16"/>
  <c r="N83" i="16"/>
  <c r="L41" i="16"/>
  <c r="K136" i="16"/>
  <c r="F166" i="16"/>
  <c r="G74" i="16"/>
  <c r="H51" i="16"/>
  <c r="F104" i="16"/>
  <c r="K88" i="16"/>
  <c r="N8" i="16"/>
  <c r="F146" i="16"/>
  <c r="F22" i="16"/>
  <c r="F15" i="16"/>
  <c r="I149" i="16"/>
  <c r="E70" i="16"/>
  <c r="N127" i="16"/>
  <c r="E15" i="16"/>
  <c r="E78" i="16"/>
  <c r="K143" i="16"/>
  <c r="E128" i="16"/>
  <c r="E84" i="16"/>
  <c r="I51" i="16"/>
  <c r="G82" i="16"/>
  <c r="E26" i="16"/>
  <c r="E30" i="16"/>
  <c r="N92" i="16"/>
  <c r="K132" i="16"/>
  <c r="E8" i="16"/>
  <c r="F24" i="16"/>
  <c r="N72" i="16"/>
  <c r="N166" i="16"/>
  <c r="F53" i="16"/>
  <c r="K73" i="16"/>
  <c r="G122" i="16"/>
  <c r="M33" i="16"/>
  <c r="F9" i="16"/>
  <c r="H20" i="16"/>
  <c r="N86" i="16"/>
  <c r="N57" i="16"/>
  <c r="E101" i="16"/>
  <c r="E134" i="16"/>
  <c r="E50" i="16"/>
  <c r="I146" i="16"/>
  <c r="F123" i="16"/>
  <c r="E147" i="16"/>
  <c r="I57" i="16"/>
  <c r="E19" i="16"/>
  <c r="E170" i="16"/>
  <c r="H136" i="16"/>
  <c r="N135" i="16"/>
  <c r="F148" i="16"/>
  <c r="K111" i="16"/>
  <c r="E65" i="16"/>
  <c r="K178" i="16"/>
  <c r="N53" i="16"/>
  <c r="K53" i="16"/>
  <c r="K57" i="16"/>
  <c r="K76" i="16"/>
  <c r="N44" i="16"/>
  <c r="I162" i="16"/>
  <c r="E149" i="16"/>
  <c r="K63" i="16"/>
  <c r="K123" i="16"/>
  <c r="M35" i="16"/>
  <c r="O15" i="16"/>
  <c r="I150" i="16"/>
  <c r="I48" i="16"/>
  <c r="G35" i="16"/>
  <c r="K25" i="16"/>
  <c r="E175" i="16"/>
  <c r="N123" i="16"/>
  <c r="K115" i="16"/>
  <c r="N63" i="16"/>
  <c r="E176" i="16"/>
  <c r="N137" i="16"/>
  <c r="E67" i="16"/>
  <c r="I11" i="16"/>
  <c r="O80" i="16"/>
  <c r="G14" i="16"/>
  <c r="E164" i="16"/>
  <c r="K94" i="16"/>
  <c r="K141" i="16"/>
  <c r="N165" i="16"/>
  <c r="I135" i="16"/>
  <c r="N106" i="16"/>
  <c r="F153" i="16"/>
  <c r="I21" i="16"/>
  <c r="K101" i="16"/>
  <c r="M27" i="16"/>
  <c r="G77" i="16"/>
  <c r="F41" i="16"/>
  <c r="I158" i="16"/>
  <c r="G43" i="16"/>
  <c r="N140" i="16"/>
  <c r="O118" i="16"/>
  <c r="M175" i="16"/>
  <c r="F54" i="16"/>
  <c r="M87" i="16"/>
  <c r="I156" i="16"/>
  <c r="D141" i="16"/>
  <c r="E18" i="16"/>
  <c r="E97" i="16"/>
  <c r="K163" i="16"/>
  <c r="E154" i="16"/>
  <c r="F68" i="16"/>
  <c r="F139" i="16"/>
  <c r="K55" i="16"/>
  <c r="G26" i="16"/>
  <c r="N29" i="16"/>
  <c r="E62" i="16"/>
  <c r="N68" i="16"/>
  <c r="E105" i="16"/>
  <c r="E53" i="16"/>
  <c r="I177" i="16"/>
  <c r="E25" i="16"/>
  <c r="K130" i="16"/>
  <c r="E74" i="16"/>
  <c r="N149" i="16"/>
  <c r="K70" i="16"/>
  <c r="N12" i="16"/>
  <c r="M17" i="16"/>
  <c r="N21" i="16"/>
  <c r="F112" i="16"/>
  <c r="H155" i="16"/>
  <c r="K138" i="16"/>
  <c r="N48" i="16"/>
  <c r="I97" i="16"/>
  <c r="M51" i="16"/>
  <c r="O105" i="16"/>
  <c r="I75" i="16"/>
  <c r="F42" i="16"/>
  <c r="L137" i="16"/>
  <c r="L90" i="16"/>
  <c r="I45" i="16"/>
  <c r="N109" i="16"/>
  <c r="J137" i="16"/>
  <c r="N153" i="16"/>
  <c r="N120" i="16"/>
  <c r="K168" i="16"/>
  <c r="K64" i="16"/>
  <c r="I172" i="16"/>
  <c r="M39" i="16"/>
  <c r="L65" i="16"/>
  <c r="E144" i="16"/>
  <c r="N164" i="16"/>
  <c r="F69" i="16"/>
  <c r="F106" i="16"/>
  <c r="O117" i="16"/>
  <c r="L52" i="16"/>
  <c r="D64" i="16"/>
  <c r="I152" i="16"/>
  <c r="E121" i="16"/>
  <c r="G47" i="16"/>
  <c r="F165" i="16"/>
  <c r="M18" i="16"/>
  <c r="E168" i="16"/>
  <c r="F44" i="16"/>
  <c r="H125" i="16"/>
  <c r="O134" i="16"/>
  <c r="E142" i="16"/>
  <c r="O30" i="16"/>
  <c r="N129" i="16"/>
  <c r="H9" i="16"/>
  <c r="E64" i="16"/>
  <c r="H110" i="16"/>
  <c r="K84" i="16"/>
  <c r="E140" i="16"/>
  <c r="N132" i="16"/>
  <c r="F113" i="16"/>
  <c r="N150" i="16"/>
  <c r="M154" i="16"/>
  <c r="G119" i="16"/>
  <c r="E119" i="16"/>
  <c r="H78" i="16"/>
  <c r="M138" i="16"/>
  <c r="N20" i="16"/>
  <c r="M106" i="16"/>
  <c r="I134" i="16"/>
  <c r="F176" i="16"/>
  <c r="E51" i="16"/>
  <c r="G97" i="16"/>
  <c r="G163" i="16"/>
  <c r="G11" i="16"/>
  <c r="F154" i="16"/>
  <c r="F90" i="16"/>
  <c r="G124" i="16"/>
  <c r="G58" i="16"/>
  <c r="K92" i="16"/>
  <c r="F67" i="16"/>
  <c r="H22" i="16"/>
  <c r="N11" i="16"/>
  <c r="L159" i="16"/>
  <c r="G65" i="16"/>
  <c r="H148" i="16"/>
  <c r="E44" i="16"/>
  <c r="K96" i="16"/>
  <c r="I100" i="16"/>
  <c r="E151" i="16"/>
  <c r="M34" i="16"/>
  <c r="K80" i="16"/>
  <c r="F107" i="16"/>
  <c r="H166" i="16"/>
  <c r="M38" i="16"/>
  <c r="K48" i="16"/>
  <c r="F70" i="16"/>
  <c r="M23" i="16"/>
  <c r="J34" i="16"/>
  <c r="G143" i="16"/>
  <c r="L16" i="16"/>
  <c r="O157" i="16"/>
  <c r="M152" i="16"/>
  <c r="F156" i="16"/>
  <c r="N125" i="16"/>
  <c r="G178" i="16"/>
  <c r="K152" i="16"/>
  <c r="H99" i="16"/>
  <c r="L174" i="16"/>
  <c r="D59" i="16"/>
  <c r="H127" i="16"/>
  <c r="I77" i="16"/>
  <c r="H49" i="16"/>
  <c r="K140" i="16"/>
  <c r="N99" i="16"/>
  <c r="D149" i="16"/>
  <c r="I60" i="16"/>
  <c r="O59" i="16"/>
  <c r="J94" i="16"/>
  <c r="J100" i="16"/>
  <c r="M156" i="16"/>
  <c r="N81" i="16"/>
  <c r="N178" i="16"/>
  <c r="N170" i="16"/>
  <c r="K142" i="16"/>
  <c r="F108" i="16"/>
  <c r="E143" i="16"/>
  <c r="H40" i="16"/>
  <c r="K161" i="16"/>
  <c r="F149" i="16"/>
  <c r="I165" i="16"/>
  <c r="N144" i="16"/>
  <c r="E41" i="16"/>
  <c r="F138" i="16"/>
  <c r="E63" i="16"/>
  <c r="N75" i="16"/>
  <c r="N119" i="16"/>
  <c r="M120" i="16"/>
  <c r="N171" i="16"/>
  <c r="K159" i="16"/>
  <c r="E159" i="16"/>
  <c r="K89" i="16"/>
  <c r="E35" i="16"/>
  <c r="F17" i="16"/>
  <c r="N157" i="16"/>
  <c r="E177" i="16"/>
  <c r="I38" i="16"/>
  <c r="E88" i="16"/>
  <c r="E146" i="16"/>
  <c r="H60" i="16"/>
  <c r="F14" i="16"/>
  <c r="E45" i="16"/>
  <c r="K47" i="16"/>
  <c r="K125" i="16"/>
  <c r="F168" i="16"/>
  <c r="F101" i="16"/>
  <c r="H38" i="16"/>
  <c r="N139" i="16"/>
  <c r="K171" i="16"/>
  <c r="N80" i="16"/>
  <c r="N15" i="16"/>
  <c r="M142" i="16"/>
  <c r="F121" i="16"/>
  <c r="K26" i="16"/>
  <c r="I126" i="16"/>
  <c r="G160" i="16"/>
  <c r="L47" i="16"/>
  <c r="K150" i="16"/>
  <c r="M90" i="16"/>
  <c r="H53" i="16"/>
  <c r="F87" i="16"/>
  <c r="N121" i="16"/>
  <c r="K173" i="16"/>
  <c r="K52" i="16"/>
  <c r="M58" i="16"/>
  <c r="H8" i="16"/>
  <c r="O19" i="16"/>
  <c r="I74" i="16"/>
  <c r="N76" i="16"/>
  <c r="E42" i="16"/>
  <c r="E152" i="16"/>
  <c r="O143" i="16"/>
  <c r="L172" i="16"/>
  <c r="F175" i="16"/>
  <c r="L118" i="16"/>
  <c r="K46" i="16"/>
  <c r="N50" i="16"/>
  <c r="E48" i="16"/>
  <c r="E11" i="16"/>
  <c r="F40" i="16"/>
  <c r="M63" i="16"/>
  <c r="E136" i="16"/>
  <c r="E10" i="16"/>
  <c r="O36" i="16"/>
  <c r="G22" i="16"/>
  <c r="M143" i="16"/>
  <c r="K77" i="16"/>
  <c r="F64" i="16"/>
  <c r="H45" i="16"/>
  <c r="K160" i="16"/>
  <c r="E20" i="16"/>
  <c r="N155" i="16"/>
  <c r="G121" i="16"/>
  <c r="I83" i="16"/>
  <c r="H30" i="16"/>
  <c r="F178" i="16"/>
  <c r="M31" i="16"/>
  <c r="N52" i="16"/>
  <c r="I104" i="16"/>
  <c r="N102" i="16"/>
  <c r="G99" i="16"/>
  <c r="M53" i="16"/>
  <c r="J162" i="16"/>
  <c r="D127" i="16"/>
  <c r="F95" i="16"/>
  <c r="F35" i="16"/>
  <c r="L37" i="16"/>
  <c r="G148" i="16"/>
  <c r="H137" i="16"/>
  <c r="N74" i="16"/>
  <c r="O142" i="16"/>
  <c r="G27" i="16"/>
  <c r="D41" i="16"/>
  <c r="F89" i="16"/>
  <c r="O140" i="16"/>
  <c r="I36" i="16"/>
  <c r="N168" i="16"/>
  <c r="M178" i="16"/>
  <c r="M48" i="16"/>
  <c r="D88" i="16"/>
  <c r="L28" i="16"/>
  <c r="K23" i="16"/>
  <c r="K135" i="16"/>
  <c r="K51" i="16"/>
  <c r="K147" i="16"/>
  <c r="L124" i="16"/>
  <c r="M32" i="16"/>
  <c r="J48" i="16"/>
  <c r="G67" i="16"/>
  <c r="M70" i="16"/>
  <c r="N46" i="16"/>
  <c r="M50" i="16"/>
  <c r="H41" i="16"/>
  <c r="N24" i="16"/>
  <c r="L91" i="16"/>
  <c r="H111" i="16"/>
  <c r="I20" i="16"/>
  <c r="J36" i="16"/>
  <c r="G170" i="16"/>
  <c r="M21" i="16"/>
  <c r="K149" i="16"/>
  <c r="F172" i="16"/>
  <c r="L134" i="16"/>
  <c r="E22" i="16"/>
  <c r="H48" i="16"/>
  <c r="F109" i="16"/>
  <c r="G134" i="16"/>
  <c r="F11" i="16"/>
  <c r="L131" i="16"/>
  <c r="E157" i="16"/>
  <c r="M119" i="16"/>
  <c r="K113" i="16"/>
  <c r="G151" i="16"/>
  <c r="K15" i="16"/>
  <c r="N163" i="16"/>
  <c r="N30" i="16"/>
  <c r="N146" i="16"/>
  <c r="F169" i="16"/>
  <c r="F126" i="16"/>
  <c r="N175" i="16"/>
  <c r="E33" i="16"/>
  <c r="F103" i="16"/>
  <c r="G31" i="16"/>
  <c r="G165" i="16"/>
  <c r="G78" i="16"/>
  <c r="I106" i="16"/>
  <c r="N31" i="16"/>
  <c r="E34" i="16"/>
  <c r="J20" i="16"/>
  <c r="N82" i="16"/>
  <c r="F56" i="16"/>
  <c r="M59" i="16"/>
  <c r="I35" i="16"/>
  <c r="K153" i="16"/>
  <c r="K107" i="16"/>
  <c r="E115" i="16"/>
  <c r="K10" i="16"/>
  <c r="J117" i="16"/>
  <c r="N78" i="16"/>
  <c r="I68" i="16"/>
  <c r="I88" i="16"/>
  <c r="F162" i="16"/>
  <c r="K91" i="16"/>
  <c r="K119" i="16"/>
  <c r="K8" i="16"/>
  <c r="J101" i="16"/>
  <c r="K155" i="16"/>
  <c r="K12" i="16"/>
  <c r="F49" i="16"/>
  <c r="H82" i="16"/>
  <c r="G131" i="16"/>
  <c r="O24" i="16"/>
  <c r="H123" i="16"/>
  <c r="M128" i="16"/>
  <c r="G50" i="16"/>
  <c r="F159" i="16"/>
  <c r="K79" i="16"/>
  <c r="L163" i="16"/>
  <c r="K90" i="16"/>
  <c r="M110" i="16"/>
  <c r="E103" i="16"/>
  <c r="I105" i="16"/>
  <c r="E165" i="16"/>
  <c r="N69" i="16"/>
  <c r="K50" i="16"/>
  <c r="H71" i="16"/>
  <c r="K116" i="16"/>
  <c r="K62" i="16"/>
  <c r="N19" i="16"/>
  <c r="F129" i="16"/>
  <c r="H165" i="16"/>
  <c r="N70" i="16"/>
  <c r="L161" i="16"/>
  <c r="I141" i="16"/>
  <c r="O144" i="16"/>
  <c r="M40" i="16"/>
  <c r="N158" i="16"/>
  <c r="F52" i="16"/>
  <c r="G55" i="16"/>
  <c r="H88" i="16"/>
  <c r="I54" i="16"/>
  <c r="M139" i="16"/>
  <c r="M37" i="16"/>
  <c r="F151" i="16"/>
  <c r="F131" i="16"/>
  <c r="M11" i="16"/>
  <c r="F117" i="16"/>
  <c r="H132" i="16"/>
  <c r="H154" i="16"/>
  <c r="N152" i="16"/>
  <c r="L166" i="16"/>
  <c r="K154" i="16"/>
  <c r="N105" i="16"/>
  <c r="E38" i="16"/>
  <c r="E133" i="16"/>
  <c r="K14" i="16"/>
  <c r="F36" i="16"/>
  <c r="G118" i="16"/>
  <c r="I114" i="16"/>
  <c r="L139" i="16"/>
  <c r="E60" i="16"/>
  <c r="G46" i="16"/>
  <c r="D68" i="16"/>
  <c r="F10" i="16"/>
  <c r="G102" i="16"/>
  <c r="D67" i="16"/>
  <c r="D43" i="16"/>
  <c r="F152" i="16"/>
  <c r="I99" i="16"/>
  <c r="G13" i="16"/>
  <c r="G59" i="16"/>
  <c r="N14" i="16"/>
  <c r="G130" i="16"/>
  <c r="G37" i="16"/>
  <c r="L113" i="16"/>
  <c r="M78" i="16"/>
  <c r="M167" i="16"/>
  <c r="O94" i="16"/>
  <c r="G36" i="16"/>
  <c r="K112" i="16"/>
  <c r="G120" i="16"/>
  <c r="G147" i="16"/>
  <c r="J148" i="16"/>
  <c r="K60" i="16"/>
  <c r="G104" i="16"/>
  <c r="N159" i="16"/>
  <c r="K85" i="16"/>
  <c r="E96" i="16"/>
  <c r="K100" i="16"/>
  <c r="K103" i="16"/>
  <c r="K30" i="16"/>
  <c r="H29" i="16"/>
  <c r="E72" i="16"/>
  <c r="F177" i="16"/>
  <c r="J120" i="16"/>
  <c r="L78" i="16"/>
  <c r="N114" i="16"/>
  <c r="F16" i="16"/>
  <c r="N25" i="16"/>
  <c r="N89" i="16"/>
  <c r="E55" i="16"/>
  <c r="E135" i="16"/>
  <c r="G38" i="16"/>
  <c r="N101" i="16"/>
  <c r="M94" i="16"/>
  <c r="K40" i="16"/>
  <c r="N118" i="16"/>
  <c r="O171" i="16"/>
  <c r="K133" i="16"/>
  <c r="K108" i="16"/>
  <c r="L88" i="16"/>
  <c r="L125" i="16"/>
  <c r="M151" i="16"/>
  <c r="D130" i="16"/>
  <c r="D69" i="16"/>
  <c r="I40" i="16"/>
  <c r="J124" i="16"/>
  <c r="E14" i="16"/>
  <c r="G32" i="16"/>
  <c r="L136" i="16"/>
  <c r="O58" i="16"/>
  <c r="D81" i="16"/>
  <c r="I109" i="16"/>
  <c r="G53" i="16"/>
  <c r="M103" i="16"/>
  <c r="M41" i="16"/>
  <c r="I153" i="16"/>
  <c r="O77" i="16"/>
  <c r="L157" i="16"/>
  <c r="H103" i="16"/>
  <c r="M95" i="16"/>
  <c r="M141" i="16"/>
  <c r="O93" i="16"/>
  <c r="G141" i="16"/>
  <c r="F39" i="16"/>
  <c r="M76" i="16"/>
  <c r="O51" i="16"/>
  <c r="G56" i="16"/>
  <c r="G29" i="16"/>
  <c r="G142" i="16"/>
  <c r="H67" i="16"/>
  <c r="H138" i="16"/>
  <c r="I132" i="16"/>
  <c r="G15" i="16"/>
  <c r="M68" i="16"/>
  <c r="N90" i="16"/>
  <c r="N17" i="16"/>
  <c r="F48" i="16"/>
  <c r="N71" i="16"/>
  <c r="N85" i="16"/>
  <c r="E59" i="16"/>
  <c r="N136" i="16"/>
  <c r="I144" i="16"/>
  <c r="M118" i="16"/>
  <c r="I102" i="16"/>
  <c r="J110" i="16"/>
  <c r="H27" i="16"/>
  <c r="F66" i="16"/>
  <c r="N40" i="16"/>
  <c r="M19" i="16"/>
  <c r="O147" i="16"/>
  <c r="K41" i="16"/>
  <c r="I87" i="16"/>
  <c r="H42" i="16"/>
  <c r="I103" i="16"/>
  <c r="L67" i="16"/>
  <c r="I59" i="16"/>
  <c r="D105" i="16"/>
  <c r="O135" i="16"/>
  <c r="G177" i="16"/>
  <c r="M169" i="16"/>
  <c r="M171" i="16"/>
  <c r="L114" i="16"/>
  <c r="F142" i="16"/>
  <c r="M49" i="16"/>
  <c r="O153" i="16"/>
  <c r="J103" i="16"/>
  <c r="D35" i="16"/>
  <c r="L20" i="16"/>
  <c r="D77" i="16"/>
  <c r="H119" i="16"/>
  <c r="H34" i="16"/>
  <c r="I138" i="16"/>
  <c r="D86" i="16"/>
  <c r="O102" i="16"/>
  <c r="D16" i="16"/>
  <c r="G113" i="16"/>
  <c r="J121" i="16"/>
  <c r="O154" i="16"/>
  <c r="D23" i="16"/>
  <c r="O22" i="16"/>
  <c r="J51" i="16"/>
  <c r="J72" i="16"/>
  <c r="J26" i="16"/>
  <c r="E172" i="16"/>
  <c r="L138" i="16"/>
  <c r="O85" i="16"/>
  <c r="H114" i="16"/>
  <c r="M44" i="16"/>
  <c r="O110" i="16"/>
  <c r="L66" i="16"/>
  <c r="J77" i="16"/>
  <c r="D32" i="16"/>
  <c r="G94" i="16"/>
  <c r="L36" i="16"/>
  <c r="D50" i="16"/>
  <c r="D135" i="16"/>
  <c r="D175" i="16"/>
  <c r="D118" i="16"/>
  <c r="L61" i="16"/>
  <c r="F161" i="16"/>
  <c r="G136" i="16"/>
  <c r="E148" i="16"/>
  <c r="E82" i="16"/>
  <c r="F38" i="16"/>
  <c r="N112" i="16"/>
  <c r="H59" i="16"/>
  <c r="E17" i="16"/>
  <c r="K61" i="16"/>
  <c r="L102" i="16"/>
  <c r="H135" i="16"/>
  <c r="M81" i="16"/>
  <c r="E9" i="16"/>
  <c r="K42" i="16"/>
  <c r="E71" i="16"/>
  <c r="E40" i="16"/>
  <c r="M71" i="16"/>
  <c r="K137" i="16"/>
  <c r="F50" i="16"/>
  <c r="I124" i="16"/>
  <c r="L168" i="16"/>
  <c r="G51" i="16"/>
  <c r="G149" i="16"/>
  <c r="F124" i="16"/>
  <c r="H159" i="16"/>
  <c r="O160" i="16"/>
  <c r="D146" i="16"/>
  <c r="E89" i="16"/>
  <c r="J84" i="16"/>
  <c r="J169" i="16"/>
  <c r="L109" i="16"/>
  <c r="O164" i="16"/>
  <c r="K58" i="16"/>
  <c r="I92" i="16"/>
  <c r="I147" i="16"/>
  <c r="K128" i="16"/>
  <c r="H69" i="16"/>
  <c r="J32" i="16"/>
  <c r="L72" i="16"/>
  <c r="E21" i="16"/>
  <c r="E58" i="16"/>
  <c r="N176" i="16"/>
  <c r="J54" i="16"/>
  <c r="I27" i="16"/>
  <c r="H32" i="16"/>
  <c r="M82" i="16"/>
  <c r="O104" i="16"/>
  <c r="K131" i="16"/>
  <c r="I128" i="16"/>
  <c r="F82" i="16"/>
  <c r="J75" i="16"/>
  <c r="F86" i="16"/>
  <c r="H85" i="16"/>
  <c r="L49" i="16"/>
  <c r="K17" i="16"/>
  <c r="I42" i="16"/>
  <c r="F122" i="16"/>
  <c r="D176" i="16"/>
  <c r="J25" i="16"/>
  <c r="F61" i="16"/>
  <c r="F25" i="16"/>
  <c r="M102" i="16"/>
  <c r="D22" i="16"/>
  <c r="N84" i="16"/>
  <c r="N35" i="16"/>
  <c r="K13" i="16"/>
  <c r="I53" i="16"/>
  <c r="K34" i="16"/>
  <c r="I29" i="16"/>
  <c r="J98" i="16"/>
  <c r="M160" i="16"/>
  <c r="G132" i="16"/>
  <c r="N67" i="16"/>
  <c r="M166" i="16"/>
  <c r="M100" i="16"/>
  <c r="N110" i="16"/>
  <c r="M30" i="16"/>
  <c r="J132" i="16"/>
  <c r="N54" i="16"/>
  <c r="F141" i="16"/>
  <c r="H44" i="16"/>
  <c r="I166" i="16"/>
  <c r="D55" i="16"/>
  <c r="K98" i="16"/>
  <c r="G137" i="16"/>
  <c r="M99" i="16"/>
  <c r="I30" i="16"/>
  <c r="O53" i="16"/>
  <c r="J43" i="16"/>
  <c r="H58" i="16"/>
  <c r="G49" i="16"/>
  <c r="O161" i="16"/>
  <c r="L29" i="16"/>
  <c r="D40" i="16"/>
  <c r="I108" i="16"/>
  <c r="J76" i="16"/>
  <c r="O162" i="16"/>
  <c r="H167" i="16"/>
  <c r="F93" i="16"/>
  <c r="L60" i="16"/>
  <c r="H170" i="16"/>
  <c r="E79" i="16"/>
  <c r="I94" i="16"/>
  <c r="I123" i="16"/>
  <c r="G176" i="16"/>
  <c r="I163" i="16"/>
  <c r="L77" i="16"/>
  <c r="O48" i="16"/>
  <c r="D121" i="16"/>
  <c r="L143" i="16"/>
  <c r="D122" i="16"/>
  <c r="G87" i="16"/>
  <c r="J104" i="16"/>
  <c r="H174" i="16"/>
  <c r="L14" i="16"/>
  <c r="H96" i="16"/>
  <c r="I49" i="16"/>
  <c r="I84" i="16"/>
  <c r="N115" i="16"/>
  <c r="H47" i="16"/>
  <c r="N93" i="16"/>
  <c r="F114" i="16"/>
  <c r="G12" i="16"/>
  <c r="I139" i="16"/>
  <c r="H24" i="16"/>
  <c r="L40" i="16"/>
  <c r="I22" i="16"/>
  <c r="M13" i="16"/>
  <c r="I137" i="16"/>
  <c r="D165" i="16"/>
  <c r="L25" i="16"/>
  <c r="E69" i="16"/>
  <c r="F143" i="16"/>
  <c r="K31" i="16"/>
  <c r="E167" i="16"/>
  <c r="F118" i="16"/>
  <c r="L54" i="16"/>
  <c r="G16" i="16"/>
  <c r="N9" i="16"/>
  <c r="I175" i="16"/>
  <c r="H107" i="16"/>
  <c r="L100" i="16"/>
  <c r="J99" i="16"/>
  <c r="M163" i="16"/>
  <c r="N94" i="16"/>
  <c r="L18" i="16"/>
  <c r="J166" i="16"/>
  <c r="G33" i="16"/>
  <c r="I113" i="16"/>
  <c r="F13" i="16"/>
  <c r="F19" i="16"/>
  <c r="H86" i="16"/>
  <c r="F160" i="16"/>
  <c r="O63" i="16"/>
  <c r="H121" i="16"/>
  <c r="F46" i="16"/>
  <c r="N134" i="16"/>
  <c r="L81" i="16"/>
  <c r="K134" i="16"/>
  <c r="O47" i="16"/>
  <c r="L42" i="16"/>
  <c r="L167" i="16"/>
  <c r="L121" i="16"/>
  <c r="F80" i="16"/>
  <c r="G85" i="16"/>
  <c r="H12" i="16"/>
  <c r="F116" i="16"/>
  <c r="M12" i="16"/>
  <c r="D48" i="16"/>
  <c r="O166" i="16"/>
  <c r="G34" i="16"/>
  <c r="G62" i="16"/>
  <c r="I46" i="16"/>
  <c r="I110" i="16"/>
  <c r="M64" i="16"/>
  <c r="M158" i="16"/>
  <c r="F28" i="16"/>
  <c r="O66" i="16"/>
  <c r="D45" i="16"/>
  <c r="E163" i="16"/>
  <c r="G100" i="16"/>
  <c r="N143" i="16"/>
  <c r="N128" i="16"/>
  <c r="N22" i="16"/>
  <c r="I85" i="16"/>
  <c r="J66" i="16"/>
  <c r="D13" i="16"/>
  <c r="K157" i="16"/>
  <c r="H169" i="16"/>
  <c r="H84" i="16"/>
  <c r="H11" i="16"/>
  <c r="L170" i="16"/>
  <c r="L146" i="16"/>
  <c r="D19" i="16"/>
  <c r="I169" i="16"/>
  <c r="H131" i="16"/>
  <c r="J87" i="16"/>
  <c r="G23" i="16"/>
  <c r="M161" i="16"/>
  <c r="N160" i="16"/>
  <c r="H97" i="16"/>
  <c r="O156" i="16"/>
  <c r="N177" i="16"/>
  <c r="F12" i="16"/>
  <c r="G167" i="16"/>
  <c r="E77" i="16"/>
  <c r="F71" i="16"/>
  <c r="J176" i="16"/>
  <c r="D153" i="16"/>
  <c r="D154" i="16"/>
  <c r="J64" i="16"/>
  <c r="O35" i="16"/>
  <c r="D113" i="16"/>
  <c r="G150" i="16"/>
  <c r="K65" i="16"/>
  <c r="M54" i="16"/>
  <c r="M170" i="16"/>
  <c r="M121" i="16"/>
  <c r="H90" i="16"/>
  <c r="G117" i="16"/>
  <c r="L177" i="16"/>
  <c r="J38" i="16"/>
  <c r="J22" i="16"/>
  <c r="I167" i="16"/>
  <c r="D83" i="16"/>
  <c r="O83" i="16"/>
  <c r="D46" i="16"/>
  <c r="G98" i="16"/>
  <c r="G146" i="16"/>
  <c r="D109" i="16"/>
  <c r="I129" i="16"/>
  <c r="M62" i="16"/>
  <c r="H81" i="16"/>
  <c r="O25" i="16"/>
  <c r="O60" i="16"/>
  <c r="J127" i="16"/>
  <c r="I95" i="16"/>
  <c r="H149" i="16"/>
  <c r="D33" i="16"/>
  <c r="O52" i="16"/>
  <c r="O125" i="16"/>
  <c r="M52" i="16"/>
  <c r="H18" i="16"/>
  <c r="E47" i="16"/>
  <c r="I170" i="16"/>
  <c r="I18" i="16"/>
  <c r="N73" i="16"/>
  <c r="E87" i="16"/>
  <c r="E118" i="16"/>
  <c r="H173" i="16"/>
  <c r="L73" i="16"/>
  <c r="G18" i="16"/>
  <c r="M92" i="16"/>
  <c r="I178" i="16"/>
  <c r="G129" i="16"/>
  <c r="H133" i="16"/>
  <c r="M123" i="16"/>
  <c r="M109" i="16"/>
  <c r="K74" i="16"/>
  <c r="E36" i="16"/>
  <c r="D65" i="16"/>
  <c r="M108" i="16"/>
  <c r="J105" i="16"/>
  <c r="H28" i="16"/>
  <c r="I13" i="16"/>
  <c r="L53" i="16"/>
  <c r="D155" i="16"/>
  <c r="M80" i="16"/>
  <c r="L176" i="16"/>
  <c r="L99" i="16"/>
  <c r="O99" i="16"/>
  <c r="N91" i="16"/>
  <c r="I173" i="16"/>
  <c r="D17" i="16"/>
  <c r="J116" i="16"/>
  <c r="O123" i="16"/>
  <c r="J44" i="16"/>
  <c r="H43" i="16"/>
  <c r="I80" i="16"/>
  <c r="O148" i="16"/>
  <c r="I174" i="16"/>
  <c r="G20" i="16"/>
  <c r="N36" i="16"/>
  <c r="I8" i="16"/>
  <c r="G168" i="16"/>
  <c r="L70" i="16"/>
  <c r="J141" i="16"/>
  <c r="I130" i="16"/>
  <c r="J145" i="16"/>
  <c r="J14" i="16"/>
  <c r="M131" i="16"/>
  <c r="J161" i="16"/>
  <c r="E13" i="16"/>
  <c r="M67" i="16"/>
  <c r="J109" i="16"/>
  <c r="D125" i="16"/>
  <c r="D145" i="16"/>
  <c r="O81" i="16"/>
  <c r="D82" i="16"/>
  <c r="J15" i="16"/>
  <c r="O42" i="16"/>
  <c r="H98" i="16"/>
  <c r="F74" i="16"/>
  <c r="M8" i="16"/>
  <c r="O90" i="16"/>
  <c r="J10" i="16"/>
  <c r="D36" i="16"/>
  <c r="I14" i="16"/>
  <c r="O61" i="16"/>
  <c r="J96" i="16"/>
  <c r="O17" i="16"/>
  <c r="L45" i="16"/>
  <c r="M148" i="16"/>
  <c r="G145" i="16"/>
  <c r="O32" i="16"/>
  <c r="G83" i="16"/>
  <c r="L178" i="16"/>
  <c r="F111" i="16"/>
  <c r="I143" i="16"/>
  <c r="O57" i="16"/>
  <c r="L84" i="16"/>
  <c r="H55" i="16"/>
  <c r="H17" i="16"/>
  <c r="H89" i="16"/>
  <c r="D31" i="16"/>
  <c r="G157" i="16"/>
  <c r="G45" i="16"/>
  <c r="J174" i="16"/>
  <c r="M122" i="16"/>
  <c r="O150" i="16"/>
  <c r="I131" i="16"/>
  <c r="O159" i="16"/>
  <c r="O158" i="16"/>
  <c r="J12" i="16"/>
  <c r="I50" i="16"/>
  <c r="D116" i="16"/>
  <c r="K177" i="16"/>
  <c r="L75" i="16"/>
  <c r="D60" i="16"/>
  <c r="O29" i="16"/>
  <c r="F120" i="16"/>
  <c r="G110" i="16"/>
  <c r="L119" i="16"/>
  <c r="D126" i="16"/>
  <c r="L142" i="16"/>
  <c r="O87" i="16"/>
  <c r="M112" i="16"/>
  <c r="L156" i="16"/>
  <c r="H145" i="16"/>
  <c r="H147" i="16"/>
  <c r="H151" i="16"/>
  <c r="O145" i="16"/>
  <c r="G109" i="16"/>
  <c r="L151" i="16"/>
  <c r="J172" i="16"/>
  <c r="O169" i="16"/>
  <c r="O109" i="16"/>
  <c r="M172" i="16"/>
  <c r="O14" i="16"/>
  <c r="N173" i="16"/>
  <c r="G42" i="16"/>
  <c r="J47" i="16"/>
  <c r="D143" i="16"/>
  <c r="D173" i="16"/>
  <c r="D107" i="16"/>
  <c r="G21" i="16"/>
  <c r="O151" i="16"/>
  <c r="I93" i="16"/>
  <c r="G156" i="16"/>
  <c r="K82" i="16"/>
  <c r="L32" i="16"/>
  <c r="N100" i="16"/>
  <c r="H91" i="16"/>
  <c r="E114" i="16"/>
  <c r="M129" i="16"/>
  <c r="J33" i="16"/>
  <c r="J73" i="16"/>
  <c r="E75" i="16"/>
  <c r="D8" i="16"/>
  <c r="G123" i="16"/>
  <c r="D115" i="16"/>
  <c r="D18" i="16"/>
  <c r="I31" i="16"/>
  <c r="O111" i="16"/>
  <c r="O79" i="16"/>
  <c r="J69" i="16"/>
  <c r="I65" i="16"/>
  <c r="G155" i="16"/>
  <c r="I90" i="16"/>
  <c r="D11" i="16"/>
  <c r="G30" i="16"/>
  <c r="L26" i="16"/>
  <c r="J175" i="16"/>
  <c r="L87" i="16"/>
  <c r="I118" i="16"/>
  <c r="O174" i="16"/>
  <c r="M157" i="16"/>
  <c r="D56" i="16"/>
  <c r="O89" i="16"/>
  <c r="M174" i="16"/>
  <c r="I142" i="16"/>
  <c r="J23" i="16"/>
  <c r="H23" i="16"/>
  <c r="M29" i="16"/>
  <c r="L93" i="16"/>
  <c r="J144" i="16"/>
  <c r="H142" i="16"/>
  <c r="L155" i="16"/>
  <c r="O88" i="16"/>
  <c r="J168" i="16"/>
  <c r="J123" i="16"/>
  <c r="D140" i="16"/>
  <c r="N60" i="16"/>
  <c r="G61" i="16"/>
  <c r="J8" i="16"/>
  <c r="D150" i="16"/>
  <c r="O132" i="16"/>
  <c r="O95" i="16"/>
  <c r="N61" i="16"/>
  <c r="D80" i="16"/>
  <c r="J142" i="16"/>
  <c r="J70" i="16"/>
  <c r="I164" i="16"/>
  <c r="J128" i="16"/>
  <c r="E68" i="16"/>
  <c r="O119" i="16"/>
  <c r="H31" i="16"/>
  <c r="J63" i="16"/>
  <c r="L126" i="16"/>
  <c r="D25" i="16"/>
  <c r="G171" i="16"/>
  <c r="D169" i="16"/>
  <c r="O11" i="16"/>
  <c r="H94" i="16"/>
  <c r="M126" i="16"/>
  <c r="J165" i="16"/>
  <c r="H16" i="16"/>
  <c r="D101" i="16"/>
  <c r="K27" i="16"/>
  <c r="H75" i="16"/>
  <c r="J50" i="16"/>
  <c r="N66" i="16"/>
  <c r="J115" i="16"/>
  <c r="I72" i="16"/>
  <c r="L83" i="16"/>
  <c r="L86" i="16"/>
  <c r="L59" i="16"/>
  <c r="G103" i="16"/>
  <c r="L130" i="16"/>
  <c r="D95" i="16"/>
  <c r="L79" i="16"/>
  <c r="L95" i="16"/>
  <c r="O170" i="16"/>
  <c r="O127" i="16"/>
  <c r="D76" i="16"/>
  <c r="D78" i="16"/>
  <c r="O177" i="16"/>
  <c r="D79" i="16"/>
  <c r="J18" i="16"/>
  <c r="O146" i="16"/>
  <c r="D66" i="16"/>
  <c r="J19" i="16"/>
  <c r="D96" i="16"/>
  <c r="H33" i="16"/>
  <c r="K162" i="16"/>
  <c r="D61" i="16"/>
  <c r="O70" i="16"/>
  <c r="M124" i="16"/>
  <c r="D52" i="16"/>
  <c r="K9" i="16"/>
  <c r="D138" i="16"/>
  <c r="N113" i="16"/>
  <c r="M125" i="16"/>
  <c r="O101" i="16"/>
  <c r="H124" i="16"/>
  <c r="J30" i="16"/>
  <c r="L117" i="16"/>
  <c r="L39" i="16"/>
  <c r="K81" i="16"/>
  <c r="J157" i="16"/>
  <c r="M149" i="16"/>
  <c r="D14" i="16"/>
  <c r="D92" i="16"/>
  <c r="F174" i="16"/>
  <c r="D112" i="16"/>
  <c r="L149" i="16"/>
  <c r="K170" i="16"/>
  <c r="F8" i="16"/>
  <c r="I120" i="16"/>
  <c r="K67" i="16"/>
  <c r="M42" i="16"/>
  <c r="I82" i="16"/>
  <c r="K24" i="16"/>
  <c r="O128" i="16"/>
  <c r="K37" i="16"/>
  <c r="L43" i="16"/>
  <c r="L94" i="16"/>
  <c r="L62" i="16"/>
  <c r="L104" i="16"/>
  <c r="O37" i="16"/>
  <c r="E32" i="16"/>
  <c r="N147" i="16"/>
  <c r="G79" i="16"/>
  <c r="E160" i="16"/>
  <c r="O20" i="16"/>
  <c r="J160" i="16"/>
  <c r="G66" i="16"/>
  <c r="E100" i="16"/>
  <c r="F58" i="16"/>
  <c r="G93" i="16"/>
  <c r="H25" i="16"/>
  <c r="I9" i="16"/>
  <c r="N47" i="16"/>
  <c r="K43" i="16"/>
  <c r="H116" i="16"/>
  <c r="N79" i="16"/>
  <c r="H102" i="16"/>
  <c r="M96" i="16"/>
  <c r="O21" i="16"/>
  <c r="F136" i="16"/>
  <c r="F134" i="16"/>
  <c r="L92" i="16"/>
  <c r="H120" i="16"/>
  <c r="G101" i="16"/>
  <c r="O130" i="16"/>
  <c r="O116" i="16"/>
  <c r="O121" i="16"/>
  <c r="D58" i="16"/>
  <c r="J171" i="16"/>
  <c r="D15" i="16"/>
  <c r="H79" i="16"/>
  <c r="L80" i="16"/>
  <c r="F75" i="16"/>
  <c r="G90" i="16"/>
  <c r="O155" i="16"/>
  <c r="O112" i="16"/>
  <c r="N116" i="16"/>
  <c r="E130" i="16"/>
  <c r="I81" i="16"/>
  <c r="L101" i="16"/>
  <c r="J46" i="16"/>
  <c r="O139" i="16"/>
  <c r="J111" i="16"/>
  <c r="E76" i="16"/>
  <c r="H177" i="16"/>
  <c r="O152" i="16"/>
  <c r="D133" i="16"/>
  <c r="I39" i="16"/>
  <c r="H77" i="16"/>
  <c r="D87" i="16"/>
  <c r="H143" i="16"/>
  <c r="O33" i="16"/>
  <c r="L89" i="16"/>
  <c r="L158" i="16"/>
  <c r="D151" i="16"/>
  <c r="L144" i="16"/>
  <c r="O18" i="16"/>
  <c r="H122" i="16"/>
  <c r="J95" i="16"/>
  <c r="D139" i="16"/>
  <c r="L162" i="16"/>
  <c r="L46" i="16"/>
  <c r="G127" i="16"/>
  <c r="I127" i="16"/>
  <c r="M134" i="16"/>
  <c r="M176" i="16"/>
  <c r="H68" i="16"/>
  <c r="O73" i="16"/>
  <c r="G8" i="16"/>
  <c r="L56" i="16"/>
  <c r="I56" i="16"/>
  <c r="D29" i="16"/>
  <c r="L38" i="16"/>
  <c r="D147" i="16"/>
  <c r="O65" i="16"/>
  <c r="J113" i="16"/>
  <c r="M84" i="16"/>
  <c r="J170" i="16"/>
  <c r="M136" i="16"/>
  <c r="D103" i="16"/>
  <c r="O72" i="16"/>
  <c r="M89" i="16"/>
  <c r="I44" i="16"/>
  <c r="H101" i="16"/>
  <c r="H104" i="16"/>
  <c r="H161" i="16"/>
  <c r="D114" i="16"/>
  <c r="H37" i="16"/>
  <c r="O165" i="16"/>
  <c r="L110" i="16"/>
  <c r="O167" i="16"/>
  <c r="I79" i="16"/>
  <c r="M61" i="16"/>
  <c r="O173" i="16"/>
  <c r="L112" i="16"/>
  <c r="N169" i="16"/>
  <c r="O28" i="16"/>
  <c r="K45" i="16"/>
  <c r="F83" i="16"/>
  <c r="I26" i="16"/>
  <c r="H178" i="16"/>
  <c r="N45" i="16"/>
  <c r="D99" i="16"/>
  <c r="J42" i="16"/>
  <c r="J173" i="16"/>
  <c r="D129" i="16"/>
  <c r="L68" i="16"/>
  <c r="L96" i="16"/>
  <c r="M155" i="16"/>
  <c r="J133" i="16"/>
  <c r="D71" i="16"/>
  <c r="O108" i="16"/>
  <c r="O84" i="16"/>
  <c r="D167" i="16"/>
  <c r="O131" i="16"/>
  <c r="L33" i="16"/>
  <c r="J107" i="16"/>
  <c r="L132" i="16"/>
  <c r="L85" i="16"/>
  <c r="G116" i="16"/>
  <c r="O26" i="16"/>
  <c r="O31" i="16"/>
  <c r="I121" i="16"/>
  <c r="M22" i="16"/>
  <c r="G135" i="16"/>
  <c r="M86" i="16"/>
  <c r="M177" i="16"/>
  <c r="N130" i="16"/>
  <c r="G139" i="16"/>
  <c r="D131" i="16"/>
  <c r="D136" i="16"/>
  <c r="G72" i="16"/>
  <c r="M153" i="16"/>
  <c r="J16" i="16"/>
  <c r="O100" i="16"/>
  <c r="D72" i="16"/>
  <c r="N162" i="16"/>
  <c r="L82" i="16"/>
  <c r="J31" i="16"/>
  <c r="H129" i="16"/>
  <c r="I16" i="16"/>
  <c r="G9" i="16"/>
  <c r="H95" i="16"/>
  <c r="J138" i="16"/>
  <c r="M115" i="16"/>
  <c r="H100" i="16"/>
  <c r="L19" i="16"/>
  <c r="G64" i="16"/>
  <c r="H76" i="16"/>
  <c r="J40" i="16"/>
  <c r="D128" i="16"/>
  <c r="O107" i="16"/>
  <c r="F157" i="16"/>
  <c r="M132" i="16"/>
  <c r="G154" i="16"/>
  <c r="K118" i="16"/>
  <c r="J62" i="16"/>
  <c r="L27" i="16"/>
  <c r="D134" i="16"/>
  <c r="D47" i="16"/>
  <c r="I23" i="16"/>
  <c r="G114" i="16"/>
  <c r="O136" i="16"/>
  <c r="I161" i="16"/>
  <c r="L63" i="16"/>
  <c r="J55" i="16"/>
  <c r="J143" i="16"/>
  <c r="O40" i="16"/>
  <c r="J118" i="16"/>
  <c r="O115" i="16"/>
  <c r="H21" i="16"/>
  <c r="I33" i="16"/>
  <c r="J67" i="16"/>
  <c r="M83" i="16"/>
  <c r="F128" i="16"/>
  <c r="F85" i="16"/>
  <c r="M28" i="16"/>
  <c r="O45" i="16"/>
  <c r="O129" i="16"/>
  <c r="I76" i="16"/>
  <c r="L44" i="16"/>
  <c r="I117" i="16"/>
  <c r="M116" i="16"/>
  <c r="I34" i="16"/>
  <c r="D110" i="16"/>
  <c r="H150" i="16"/>
  <c r="O149" i="16"/>
  <c r="D117" i="16"/>
  <c r="M10" i="16"/>
  <c r="L165" i="16"/>
  <c r="D51" i="16"/>
  <c r="J93" i="16"/>
  <c r="M16" i="16"/>
  <c r="D120" i="16"/>
  <c r="D148" i="16"/>
  <c r="D42" i="16"/>
  <c r="G75" i="16"/>
  <c r="J122" i="16"/>
  <c r="G57" i="16"/>
  <c r="O55" i="16"/>
  <c r="D53" i="16"/>
  <c r="L8" i="16"/>
  <c r="L175" i="16"/>
  <c r="D26" i="16"/>
  <c r="M74" i="16"/>
  <c r="M97" i="16"/>
  <c r="L74" i="16"/>
  <c r="D10" i="16"/>
  <c r="D144" i="16"/>
  <c r="L122" i="16"/>
  <c r="L140" i="16"/>
  <c r="L150" i="16"/>
  <c r="O39" i="16"/>
  <c r="J24" i="16"/>
  <c r="F77" i="16"/>
  <c r="N133" i="16"/>
  <c r="I63" i="16"/>
  <c r="F81" i="16"/>
  <c r="N145" i="16"/>
  <c r="L171" i="16"/>
  <c r="G133" i="16"/>
  <c r="D27" i="16"/>
  <c r="H26" i="16"/>
  <c r="I159" i="16"/>
  <c r="D63" i="16"/>
  <c r="J131" i="16"/>
  <c r="M150" i="16"/>
  <c r="H15" i="16"/>
  <c r="H176" i="16"/>
  <c r="G19" i="16"/>
  <c r="M133" i="16"/>
  <c r="K145" i="16"/>
  <c r="E138" i="16"/>
  <c r="M77" i="16"/>
  <c r="F76" i="16"/>
  <c r="G76" i="16"/>
  <c r="H66" i="16"/>
  <c r="M162" i="16"/>
  <c r="E39" i="16"/>
  <c r="F55" i="16"/>
  <c r="J29" i="16"/>
  <c r="H74" i="16"/>
  <c r="I55" i="16"/>
  <c r="F150" i="16"/>
  <c r="M88" i="16"/>
  <c r="I160" i="16"/>
  <c r="N108" i="16"/>
  <c r="I70" i="16"/>
  <c r="J61" i="16"/>
  <c r="G126" i="16"/>
  <c r="F144" i="16"/>
  <c r="J149" i="16"/>
  <c r="K86" i="16"/>
  <c r="D28" i="16"/>
  <c r="L50" i="16"/>
  <c r="G52" i="16"/>
  <c r="D164" i="16"/>
  <c r="H109" i="16"/>
  <c r="F60" i="16"/>
  <c r="D124" i="16"/>
  <c r="O23" i="16"/>
  <c r="D100" i="16"/>
  <c r="G115" i="16"/>
  <c r="D160" i="16"/>
  <c r="O133" i="16"/>
  <c r="N97" i="16"/>
  <c r="H13" i="16"/>
  <c r="N124" i="16"/>
  <c r="F127" i="16"/>
  <c r="F21" i="16"/>
  <c r="J136" i="16"/>
  <c r="J86" i="16"/>
  <c r="O9" i="16"/>
  <c r="M73" i="16"/>
  <c r="J89" i="16"/>
  <c r="G172" i="16"/>
  <c r="J28" i="16"/>
  <c r="O122" i="16"/>
  <c r="O8" i="16"/>
  <c r="L30" i="16"/>
  <c r="J92" i="16"/>
  <c r="O12" i="16"/>
  <c r="O97" i="16"/>
  <c r="M107" i="16"/>
  <c r="J147" i="16"/>
  <c r="M165" i="16"/>
  <c r="O176" i="16"/>
  <c r="J41" i="16"/>
  <c r="L111" i="16"/>
  <c r="J126" i="16"/>
  <c r="G138" i="16"/>
  <c r="O172" i="16"/>
  <c r="D171" i="16"/>
  <c r="I154" i="16"/>
  <c r="J91" i="16"/>
  <c r="G96" i="16"/>
  <c r="J35" i="16"/>
  <c r="G63" i="16"/>
  <c r="G44" i="16"/>
  <c r="D9" i="16"/>
  <c r="D158" i="16"/>
  <c r="F20" i="16"/>
  <c r="I78" i="16"/>
  <c r="G169" i="16"/>
  <c r="E132" i="16"/>
  <c r="J78" i="16"/>
  <c r="L24" i="16"/>
  <c r="D174" i="16"/>
  <c r="L116" i="16"/>
  <c r="I176" i="16"/>
  <c r="M26" i="16"/>
  <c r="D90" i="16"/>
  <c r="G17" i="16"/>
  <c r="L105" i="16"/>
  <c r="M145" i="16"/>
  <c r="G108" i="16"/>
  <c r="E31" i="16"/>
  <c r="M66" i="16"/>
  <c r="I136" i="16"/>
  <c r="O75" i="16"/>
  <c r="N13" i="16"/>
  <c r="L15" i="16"/>
  <c r="J135" i="16"/>
  <c r="D111" i="16"/>
  <c r="D106" i="16"/>
  <c r="D21" i="16"/>
  <c r="D24" i="16"/>
  <c r="H65" i="16"/>
  <c r="N98" i="16"/>
  <c r="H19" i="16"/>
  <c r="F100" i="16"/>
  <c r="H56" i="16"/>
  <c r="N55" i="16"/>
  <c r="N104" i="16"/>
  <c r="H115" i="16"/>
  <c r="J59" i="16"/>
  <c r="G28" i="16"/>
  <c r="L107" i="16"/>
  <c r="D163" i="16"/>
  <c r="L153" i="16"/>
  <c r="M114" i="16"/>
  <c r="J68" i="16"/>
  <c r="D102" i="16"/>
  <c r="H130" i="16"/>
  <c r="O138" i="16"/>
  <c r="L148" i="16"/>
  <c r="D137" i="16"/>
  <c r="O34" i="16"/>
  <c r="D168" i="16"/>
  <c r="G86" i="16"/>
  <c r="D104" i="16"/>
  <c r="J39" i="16"/>
  <c r="G128" i="16"/>
  <c r="D156" i="16"/>
  <c r="I62" i="16"/>
  <c r="N142" i="16"/>
  <c r="I86" i="16"/>
  <c r="O92" i="16"/>
  <c r="I125" i="16"/>
  <c r="J152" i="16"/>
  <c r="I140" i="16"/>
  <c r="O71" i="16"/>
  <c r="F110" i="16"/>
  <c r="J88" i="16"/>
  <c r="G166" i="16"/>
  <c r="L23" i="16"/>
  <c r="J106" i="16"/>
  <c r="D152" i="16"/>
  <c r="J134" i="16"/>
  <c r="I96" i="16"/>
  <c r="I101" i="16"/>
  <c r="F167" i="16"/>
  <c r="M56" i="16"/>
  <c r="F18" i="16"/>
  <c r="D123" i="16"/>
  <c r="O68" i="16"/>
  <c r="J154" i="16"/>
  <c r="J83" i="16"/>
  <c r="J57" i="16"/>
  <c r="H126" i="16"/>
  <c r="O16" i="16"/>
  <c r="M144" i="16"/>
  <c r="D161" i="16"/>
  <c r="H175" i="16"/>
  <c r="E106" i="16"/>
  <c r="N43" i="16"/>
  <c r="O46" i="16"/>
  <c r="H39" i="16"/>
  <c r="J97" i="16"/>
  <c r="H87" i="16"/>
  <c r="O78" i="16"/>
  <c r="D12" i="16"/>
  <c r="J56" i="16"/>
  <c r="D37" i="16"/>
  <c r="J90" i="16"/>
  <c r="L12" i="16"/>
  <c r="J130" i="16"/>
  <c r="J153" i="16"/>
  <c r="L69" i="16"/>
  <c r="G161" i="16"/>
  <c r="L11" i="16"/>
  <c r="M101" i="16"/>
  <c r="O43" i="16"/>
  <c r="F92" i="16"/>
  <c r="G89" i="16"/>
  <c r="J178" i="16"/>
  <c r="M57" i="16"/>
  <c r="O54" i="16"/>
  <c r="J37" i="16"/>
  <c r="D94" i="16"/>
  <c r="D44" i="16"/>
  <c r="N39" i="16"/>
  <c r="F51" i="16"/>
  <c r="L115" i="16"/>
  <c r="L22" i="16"/>
  <c r="J79" i="16"/>
  <c r="H54" i="16"/>
  <c r="G48" i="16"/>
  <c r="O62" i="16"/>
  <c r="J167" i="16"/>
  <c r="I10" i="16"/>
  <c r="H10" i="16"/>
  <c r="H72" i="16"/>
  <c r="L51" i="16"/>
  <c r="L103" i="16"/>
  <c r="L76" i="16"/>
  <c r="I168" i="16"/>
  <c r="L58" i="16"/>
  <c r="J164" i="16"/>
  <c r="I47" i="16"/>
  <c r="D108" i="16"/>
  <c r="J112" i="16"/>
  <c r="D85" i="16"/>
  <c r="H112" i="16"/>
  <c r="L98" i="16"/>
  <c r="O41" i="16"/>
  <c r="E171" i="16"/>
  <c r="H92" i="16"/>
  <c r="O10" i="16"/>
  <c r="J125" i="16"/>
  <c r="E93" i="16"/>
  <c r="M36" i="16"/>
  <c r="H160" i="16"/>
  <c r="E83" i="16"/>
  <c r="I15" i="16"/>
  <c r="J163" i="16"/>
  <c r="M60" i="16"/>
  <c r="J13" i="16"/>
  <c r="D159" i="16"/>
  <c r="G144" i="16"/>
  <c r="G158" i="16"/>
  <c r="O137" i="16"/>
  <c r="D172" i="16"/>
  <c r="D166" i="16"/>
  <c r="L21" i="16"/>
  <c r="D91" i="16"/>
  <c r="L127" i="16"/>
  <c r="D73" i="16"/>
  <c r="D57" i="16"/>
  <c r="E107" i="16"/>
  <c r="D142" i="16"/>
  <c r="J151" i="16"/>
  <c r="K167" i="16"/>
  <c r="G41" i="16"/>
  <c r="F130" i="16"/>
  <c r="I112" i="16"/>
  <c r="L120" i="16"/>
  <c r="O106" i="16"/>
  <c r="M72" i="16"/>
  <c r="I19" i="16"/>
  <c r="L147" i="16"/>
  <c r="D34" i="16"/>
  <c r="H156" i="16"/>
  <c r="H62" i="16"/>
  <c r="K172" i="16"/>
  <c r="K104" i="16"/>
  <c r="K11" i="16"/>
  <c r="D93" i="16"/>
  <c r="M45" i="16"/>
  <c r="J52" i="16"/>
  <c r="G91" i="16"/>
  <c r="D170" i="16"/>
  <c r="L17" i="16"/>
  <c r="H14" i="16"/>
  <c r="H134" i="16"/>
  <c r="J129" i="16"/>
  <c r="O91" i="16"/>
  <c r="H152" i="16"/>
  <c r="J159" i="16"/>
  <c r="F147" i="16"/>
  <c r="N16" i="16"/>
  <c r="M47" i="16"/>
  <c r="H80" i="16"/>
  <c r="D75" i="16"/>
  <c r="D98" i="16"/>
  <c r="D70" i="16"/>
  <c r="L71" i="16"/>
  <c r="F73" i="16"/>
  <c r="I41" i="16"/>
  <c r="G175" i="16"/>
  <c r="M104" i="16"/>
  <c r="E49" i="16"/>
  <c r="O98" i="16"/>
  <c r="D39" i="16"/>
  <c r="I148" i="16"/>
  <c r="O64" i="16"/>
  <c r="M105" i="16"/>
  <c r="O120" i="16"/>
  <c r="N161" i="16"/>
  <c r="M20" i="16"/>
  <c r="J49" i="16"/>
  <c r="M93" i="16"/>
  <c r="G174" i="16"/>
  <c r="M24" i="16"/>
  <c r="J65" i="16"/>
  <c r="O76" i="16"/>
  <c r="M65" i="16"/>
  <c r="K39" i="16"/>
  <c r="G60" i="16"/>
  <c r="M46" i="16"/>
  <c r="M25" i="16"/>
  <c r="O96" i="16"/>
  <c r="O38" i="16"/>
  <c r="D20" i="16"/>
  <c r="H57" i="16"/>
  <c r="O103" i="16"/>
  <c r="J140" i="16"/>
  <c r="L106" i="16"/>
  <c r="F72" i="16"/>
  <c r="H83" i="16"/>
  <c r="G159" i="16"/>
  <c r="F59" i="16"/>
  <c r="M147" i="16"/>
  <c r="N96" i="16"/>
  <c r="H157" i="16"/>
  <c r="N27" i="16"/>
  <c r="J58" i="16"/>
  <c r="H117" i="16"/>
  <c r="G111" i="16"/>
  <c r="D84" i="16"/>
  <c r="O82" i="16"/>
  <c r="N172" i="16"/>
  <c r="H162" i="16"/>
  <c r="D54" i="16"/>
  <c r="I145" i="16"/>
  <c r="J139" i="16"/>
  <c r="H141" i="16"/>
  <c r="G152" i="16"/>
  <c r="L9" i="16"/>
  <c r="H36" i="16"/>
  <c r="H61" i="16"/>
  <c r="O13" i="16"/>
  <c r="I32" i="16"/>
  <c r="L123" i="16"/>
  <c r="D49" i="16"/>
  <c r="F43" i="16"/>
  <c r="O67" i="16"/>
  <c r="J71" i="16"/>
  <c r="O27" i="16"/>
  <c r="O44" i="16"/>
  <c r="F84" i="16"/>
  <c r="D97" i="16"/>
  <c r="I12" i="16"/>
  <c r="D178" i="16"/>
  <c r="I69" i="16"/>
  <c r="J177" i="16"/>
  <c r="M9" i="16"/>
  <c r="D62" i="16"/>
  <c r="O86" i="16"/>
  <c r="D119" i="16"/>
  <c r="M164" i="16"/>
  <c r="O178" i="16"/>
  <c r="O175" i="16"/>
  <c r="L55" i="16"/>
  <c r="D74" i="16"/>
  <c r="J158" i="16"/>
  <c r="F164" i="16"/>
  <c r="O141" i="16"/>
  <c r="O113" i="16"/>
  <c r="O168" i="16"/>
  <c r="K16" i="16"/>
  <c r="H139" i="16"/>
  <c r="O69" i="16"/>
  <c r="J53" i="16"/>
  <c r="I37" i="16"/>
  <c r="G107" i="16"/>
  <c r="J80" i="16"/>
  <c r="J102" i="16"/>
  <c r="J17" i="16"/>
  <c r="M168" i="16"/>
  <c r="L173" i="16"/>
  <c r="L141" i="16"/>
  <c r="J108" i="16"/>
  <c r="H63" i="16"/>
  <c r="J27" i="16"/>
  <c r="I171" i="16"/>
  <c r="H50" i="16"/>
  <c r="N88" i="16"/>
  <c r="L129" i="16"/>
  <c r="H163" i="16"/>
  <c r="H106" i="16"/>
  <c r="L135" i="16"/>
  <c r="I64" i="16"/>
  <c r="I155" i="16"/>
  <c r="F115" i="16"/>
  <c r="I89" i="16"/>
  <c r="M127" i="16"/>
  <c r="L160" i="16"/>
  <c r="K69" i="16"/>
  <c r="J156" i="16"/>
  <c r="H128" i="16"/>
  <c r="M91" i="16"/>
  <c r="D162" i="16"/>
  <c r="H46" i="16"/>
  <c r="I91" i="16"/>
  <c r="H164" i="16"/>
  <c r="G69" i="16"/>
  <c r="F98" i="16"/>
  <c r="L145" i="16"/>
  <c r="J11" i="16"/>
  <c r="H168" i="16"/>
  <c r="M137" i="16"/>
  <c r="D132" i="16"/>
  <c r="O114" i="16"/>
  <c r="O163" i="16"/>
  <c r="N174" i="16"/>
  <c r="M79" i="16"/>
  <c r="M113" i="16"/>
  <c r="J114" i="16"/>
  <c r="G164" i="16"/>
  <c r="M135" i="16"/>
  <c r="D38" i="16"/>
  <c r="G81" i="16"/>
  <c r="D30" i="16"/>
  <c r="G84" i="16"/>
  <c r="J74" i="16"/>
  <c r="F158" i="16"/>
  <c r="O50" i="16"/>
  <c r="J119" i="16"/>
  <c r="N41" i="16"/>
  <c r="L108" i="16"/>
  <c r="L10" i="16"/>
  <c r="M85" i="16"/>
  <c r="O74" i="16"/>
  <c r="M69" i="16"/>
  <c r="I52" i="16"/>
  <c r="H105" i="16"/>
  <c r="D157" i="16"/>
  <c r="O49" i="16"/>
  <c r="L48" i="16"/>
  <c r="K156" i="16"/>
  <c r="D89" i="16"/>
  <c r="F125" i="16"/>
  <c r="J85" i="16"/>
  <c r="J146" i="16"/>
  <c r="J150" i="16"/>
  <c r="J45" i="16"/>
  <c r="I58" i="16"/>
  <c r="L34" i="16"/>
  <c r="N126" i="16"/>
  <c r="O56" i="16"/>
  <c r="L31" i="16"/>
  <c r="J60" i="16"/>
  <c r="J9" i="16"/>
  <c r="H113" i="16"/>
  <c r="M55" i="16"/>
  <c r="J155" i="16"/>
  <c r="H144" i="16"/>
  <c r="E108" i="16"/>
  <c r="J82" i="16"/>
  <c r="D177" i="16"/>
  <c r="D172" i="9" l="1"/>
  <c r="I172" i="9"/>
  <c r="E189" i="12" s="1"/>
  <c r="E172" i="9"/>
  <c r="F77" i="9"/>
  <c r="D99" i="40" s="1"/>
  <c r="F150" i="9"/>
  <c r="D172" i="40" s="1"/>
  <c r="F4" i="9"/>
  <c r="D26" i="40" s="1"/>
  <c r="F55" i="9"/>
  <c r="D77" i="40" s="1"/>
  <c r="F40" i="9"/>
  <c r="D62" i="40" s="1"/>
  <c r="F145" i="9"/>
  <c r="D167" i="40" s="1"/>
  <c r="F141" i="9"/>
  <c r="D163" i="40" s="1"/>
  <c r="F80" i="9"/>
  <c r="D102" i="40" s="1"/>
  <c r="I84" i="9"/>
  <c r="E101" i="12" s="1"/>
  <c r="E84" i="9"/>
  <c r="D84" i="9"/>
  <c r="D152" i="9"/>
  <c r="E152" i="9"/>
  <c r="I152" i="9"/>
  <c r="E169" i="12" s="1"/>
  <c r="F114" i="9"/>
  <c r="D136" i="40" s="1"/>
  <c r="F69" i="9"/>
  <c r="D91" i="40" s="1"/>
  <c r="D25" i="9"/>
  <c r="D42" i="12" s="1"/>
  <c r="I25" i="9"/>
  <c r="E42" i="12" s="1"/>
  <c r="E25" i="9"/>
  <c r="I33" i="9"/>
  <c r="E50" i="12" s="1"/>
  <c r="E33" i="9"/>
  <c r="D33" i="9"/>
  <c r="F109" i="9"/>
  <c r="D131" i="40" s="1"/>
  <c r="D127" i="9"/>
  <c r="E127" i="9"/>
  <c r="I127" i="9"/>
  <c r="E144" i="12" s="1"/>
  <c r="F6" i="9"/>
  <c r="D28" i="40" s="1"/>
  <c r="I157" i="9"/>
  <c r="E174" i="12" s="1"/>
  <c r="D157" i="9"/>
  <c r="E157" i="9"/>
  <c r="F151" i="9"/>
  <c r="D173" i="40" s="1"/>
  <c r="F22" i="9"/>
  <c r="D44" i="40" s="1"/>
  <c r="F103" i="9"/>
  <c r="D125" i="40" s="1"/>
  <c r="F12" i="9"/>
  <c r="D34" i="40" s="1"/>
  <c r="F97" i="9"/>
  <c r="D119" i="40" s="1"/>
  <c r="F75" i="9"/>
  <c r="D97" i="40" s="1"/>
  <c r="F48" i="9"/>
  <c r="D70" i="40" s="1"/>
  <c r="F153" i="9"/>
  <c r="D175" i="40" s="1"/>
  <c r="D69" i="9"/>
  <c r="I69" i="9"/>
  <c r="E86" i="12" s="1"/>
  <c r="E69" i="9"/>
  <c r="E114" i="9"/>
  <c r="D114" i="9"/>
  <c r="I114" i="9"/>
  <c r="E131" i="12" s="1"/>
  <c r="E57" i="9"/>
  <c r="D57" i="9"/>
  <c r="I57" i="9"/>
  <c r="E74" i="12" s="1"/>
  <c r="F172" i="9"/>
  <c r="D194" i="40" s="1"/>
  <c r="D173" i="9"/>
  <c r="D190" i="12" s="1"/>
  <c r="E173" i="9"/>
  <c r="I173" i="9"/>
  <c r="E190" i="12" s="1"/>
  <c r="I92" i="9"/>
  <c r="E109" i="12" s="1"/>
  <c r="E92" i="9"/>
  <c r="D92" i="9"/>
  <c r="C114" i="40" s="1"/>
  <c r="F66" i="9"/>
  <c r="D88" i="40" s="1"/>
  <c r="E44" i="9"/>
  <c r="D44" i="9"/>
  <c r="C66" i="40" s="1"/>
  <c r="I44" i="9"/>
  <c r="E61" i="12" s="1"/>
  <c r="F134" i="9"/>
  <c r="D156" i="40" s="1"/>
  <c r="E49" i="9"/>
  <c r="D49" i="9"/>
  <c r="H49" i="9" s="1"/>
  <c r="Q11" i="41" s="1"/>
  <c r="I49" i="9"/>
  <c r="E66" i="12" s="1"/>
  <c r="I79" i="9"/>
  <c r="E96" i="12" s="1"/>
  <c r="D79" i="9"/>
  <c r="E79" i="9"/>
  <c r="F53" i="9"/>
  <c r="D75" i="40" s="1"/>
  <c r="F135" i="9"/>
  <c r="D157" i="40" s="1"/>
  <c r="E15" i="9"/>
  <c r="I15" i="9"/>
  <c r="E32" i="12" s="1"/>
  <c r="D15" i="9"/>
  <c r="F60" i="9"/>
  <c r="D82" i="40" s="1"/>
  <c r="F44" i="9"/>
  <c r="D66" i="40" s="1"/>
  <c r="D34" i="9"/>
  <c r="E34" i="9"/>
  <c r="I34" i="9"/>
  <c r="E51" i="12" s="1"/>
  <c r="D65" i="9"/>
  <c r="E65" i="9"/>
  <c r="I65" i="9"/>
  <c r="E82" i="12" s="1"/>
  <c r="I93" i="9"/>
  <c r="E110" i="12" s="1"/>
  <c r="D93" i="9"/>
  <c r="E93" i="9"/>
  <c r="E70" i="9"/>
  <c r="I70" i="9"/>
  <c r="E87" i="12" s="1"/>
  <c r="D70" i="9"/>
  <c r="C92" i="40" s="1"/>
  <c r="F154" i="9"/>
  <c r="D176" i="40" s="1"/>
  <c r="F124" i="9"/>
  <c r="D146" i="40" s="1"/>
  <c r="D165" i="9"/>
  <c r="E165" i="9"/>
  <c r="I165" i="9"/>
  <c r="E182" i="12" s="1"/>
  <c r="F47" i="9"/>
  <c r="D69" i="40" s="1"/>
  <c r="I88" i="9"/>
  <c r="E105" i="12" s="1"/>
  <c r="D88" i="9"/>
  <c r="E88" i="9"/>
  <c r="I29" i="9"/>
  <c r="E46" i="12" s="1"/>
  <c r="D29" i="9"/>
  <c r="E29" i="9"/>
  <c r="F146" i="9"/>
  <c r="D168" i="40" s="1"/>
  <c r="E137" i="9"/>
  <c r="I137" i="9"/>
  <c r="E154" i="12" s="1"/>
  <c r="D137" i="9"/>
  <c r="D52" i="9"/>
  <c r="E52" i="9"/>
  <c r="I52" i="9"/>
  <c r="E69" i="12" s="1"/>
  <c r="D68" i="9"/>
  <c r="E68" i="9"/>
  <c r="I68" i="9"/>
  <c r="E85" i="12" s="1"/>
  <c r="E86" i="9"/>
  <c r="I86" i="9"/>
  <c r="E103" i="12" s="1"/>
  <c r="D86" i="9"/>
  <c r="E161" i="9"/>
  <c r="I161" i="9"/>
  <c r="E178" i="12" s="1"/>
  <c r="D161" i="9"/>
  <c r="I167" i="9"/>
  <c r="E184" i="12" s="1"/>
  <c r="E167" i="9"/>
  <c r="D167" i="9"/>
  <c r="I154" i="9"/>
  <c r="E171" i="12" s="1"/>
  <c r="E154" i="9"/>
  <c r="D154" i="9"/>
  <c r="F8" i="9"/>
  <c r="D30" i="40" s="1"/>
  <c r="F158" i="9"/>
  <c r="D180" i="40" s="1"/>
  <c r="F120" i="9"/>
  <c r="D142" i="40" s="1"/>
  <c r="I80" i="9"/>
  <c r="E97" i="12" s="1"/>
  <c r="D80" i="9"/>
  <c r="E80" i="9"/>
  <c r="F107" i="9"/>
  <c r="D129" i="40" s="1"/>
  <c r="D103" i="9"/>
  <c r="I103" i="9"/>
  <c r="E120" i="12" s="1"/>
  <c r="E103" i="9"/>
  <c r="F159" i="9"/>
  <c r="D181" i="40" s="1"/>
  <c r="F162" i="9"/>
  <c r="D184" i="40" s="1"/>
  <c r="F74" i="9"/>
  <c r="D96" i="40" s="1"/>
  <c r="D39" i="9"/>
  <c r="I39" i="9"/>
  <c r="E56" i="12" s="1"/>
  <c r="E39" i="9"/>
  <c r="D89" i="9"/>
  <c r="I89" i="9"/>
  <c r="E106" i="12" s="1"/>
  <c r="E89" i="9"/>
  <c r="F32" i="9"/>
  <c r="D54" i="40" s="1"/>
  <c r="F173" i="9"/>
  <c r="D195" i="40" s="1"/>
  <c r="F148" i="9"/>
  <c r="D170" i="40" s="1"/>
  <c r="F125" i="9"/>
  <c r="D147" i="40" s="1"/>
  <c r="F85" i="9"/>
  <c r="D107" i="40" s="1"/>
  <c r="D32" i="9"/>
  <c r="E32" i="9"/>
  <c r="I32" i="9"/>
  <c r="E49" i="12" s="1"/>
  <c r="F51" i="9"/>
  <c r="D73" i="40" s="1"/>
  <c r="I7" i="9"/>
  <c r="E24" i="12" s="1"/>
  <c r="E7" i="9"/>
  <c r="D7" i="9"/>
  <c r="D24" i="12" s="1"/>
  <c r="F92" i="9"/>
  <c r="D114" i="40" s="1"/>
  <c r="E156" i="9"/>
  <c r="I156" i="9"/>
  <c r="E173" i="12" s="1"/>
  <c r="D156" i="9"/>
  <c r="D173" i="12" s="1"/>
  <c r="F52" i="9"/>
  <c r="D74" i="40" s="1"/>
  <c r="F78" i="9"/>
  <c r="D100" i="40" s="1"/>
  <c r="F149" i="9"/>
  <c r="D171" i="40" s="1"/>
  <c r="I118" i="9"/>
  <c r="E135" i="12" s="1"/>
  <c r="D118" i="9"/>
  <c r="E118" i="9"/>
  <c r="F129" i="9"/>
  <c r="D151" i="40" s="1"/>
  <c r="D147" i="9"/>
  <c r="C169" i="40" s="1"/>
  <c r="I147" i="9"/>
  <c r="E164" i="12" s="1"/>
  <c r="E147" i="9"/>
  <c r="F101" i="9"/>
  <c r="D123" i="40" s="1"/>
  <c r="F83" i="9"/>
  <c r="D105" i="40" s="1"/>
  <c r="F147" i="9"/>
  <c r="D169" i="40" s="1"/>
  <c r="D151" i="9"/>
  <c r="E151" i="9"/>
  <c r="I151" i="9"/>
  <c r="E168" i="12" s="1"/>
  <c r="F34" i="9"/>
  <c r="D56" i="40" s="1"/>
  <c r="E99" i="9"/>
  <c r="D99" i="9"/>
  <c r="I99" i="9"/>
  <c r="E116" i="12" s="1"/>
  <c r="I163" i="9"/>
  <c r="E180" i="12" s="1"/>
  <c r="E163" i="9"/>
  <c r="D163" i="9"/>
  <c r="I132" i="9"/>
  <c r="E149" i="12" s="1"/>
  <c r="D132" i="9"/>
  <c r="E132" i="9"/>
  <c r="E97" i="9"/>
  <c r="I97" i="9"/>
  <c r="E114" i="12" s="1"/>
  <c r="D97" i="9"/>
  <c r="F63" i="9"/>
  <c r="D85" i="40" s="1"/>
  <c r="I158" i="9"/>
  <c r="E175" i="12" s="1"/>
  <c r="D158" i="9"/>
  <c r="H158" i="9" s="1"/>
  <c r="P36" i="41" s="1"/>
  <c r="E158" i="9"/>
  <c r="F54" i="9"/>
  <c r="D76" i="40" s="1"/>
  <c r="E19" i="9"/>
  <c r="D19" i="9"/>
  <c r="D36" i="12" s="1"/>
  <c r="I19" i="9"/>
  <c r="E36" i="12" s="1"/>
  <c r="I16" i="9"/>
  <c r="E33" i="12" s="1"/>
  <c r="D16" i="9"/>
  <c r="E16" i="9"/>
  <c r="I101" i="9"/>
  <c r="E118" i="12" s="1"/>
  <c r="E101" i="9"/>
  <c r="D101" i="9"/>
  <c r="E106" i="9"/>
  <c r="D106" i="9"/>
  <c r="I106" i="9"/>
  <c r="E123" i="12" s="1"/>
  <c r="F130" i="9"/>
  <c r="D152" i="40" s="1"/>
  <c r="D85" i="9"/>
  <c r="I85" i="9"/>
  <c r="E102" i="12" s="1"/>
  <c r="E85" i="9"/>
  <c r="E169" i="9"/>
  <c r="D169" i="9"/>
  <c r="I169" i="9"/>
  <c r="E186" i="12" s="1"/>
  <c r="F73" i="9"/>
  <c r="D95" i="40" s="1"/>
  <c r="I153" i="9"/>
  <c r="E170" i="12" s="1"/>
  <c r="D153" i="9"/>
  <c r="C175" i="40" s="1"/>
  <c r="E153" i="9"/>
  <c r="D4" i="9"/>
  <c r="I4" i="9"/>
  <c r="E21" i="12" s="1"/>
  <c r="E4" i="9"/>
  <c r="F30" i="9"/>
  <c r="D52" i="40" s="1"/>
  <c r="F86" i="9"/>
  <c r="D108" i="40" s="1"/>
  <c r="I166" i="9"/>
  <c r="E183" i="12" s="1"/>
  <c r="D166" i="9"/>
  <c r="E166" i="9"/>
  <c r="F121" i="9"/>
  <c r="D143" i="40" s="1"/>
  <c r="F36" i="9"/>
  <c r="D58" i="40" s="1"/>
  <c r="F142" i="9"/>
  <c r="D164" i="40" s="1"/>
  <c r="F87" i="9"/>
  <c r="D109" i="40" s="1"/>
  <c r="F23" i="9"/>
  <c r="D45" i="40" s="1"/>
  <c r="F84" i="9"/>
  <c r="D106" i="40" s="1"/>
  <c r="F81" i="9"/>
  <c r="D103" i="40" s="1"/>
  <c r="F131" i="9"/>
  <c r="D153" i="40" s="1"/>
  <c r="D155" i="9"/>
  <c r="E155" i="9"/>
  <c r="I155" i="9"/>
  <c r="E172" i="12" s="1"/>
  <c r="E95" i="9"/>
  <c r="D95" i="9"/>
  <c r="C117" i="40" s="1"/>
  <c r="I95" i="9"/>
  <c r="E112" i="12" s="1"/>
  <c r="I119" i="9"/>
  <c r="E136" i="12" s="1"/>
  <c r="E119" i="9"/>
  <c r="D119" i="9"/>
  <c r="D159" i="9"/>
  <c r="E159" i="9"/>
  <c r="I159" i="9"/>
  <c r="E176" i="12" s="1"/>
  <c r="I23" i="9"/>
  <c r="E40" i="12" s="1"/>
  <c r="D23" i="9"/>
  <c r="E23" i="9"/>
  <c r="F144" i="9"/>
  <c r="D166" i="40" s="1"/>
  <c r="F56" i="9"/>
  <c r="D78" i="40" s="1"/>
  <c r="F24" i="9"/>
  <c r="D46" i="40" s="1"/>
  <c r="F126" i="9"/>
  <c r="D148" i="40" s="1"/>
  <c r="E58" i="9"/>
  <c r="D58" i="9"/>
  <c r="I58" i="9"/>
  <c r="E75" i="12" s="1"/>
  <c r="E22" i="9"/>
  <c r="D22" i="9"/>
  <c r="I22" i="9"/>
  <c r="E39" i="12" s="1"/>
  <c r="F19" i="9"/>
  <c r="D41" i="40" s="1"/>
  <c r="I139" i="9"/>
  <c r="E156" i="12" s="1"/>
  <c r="E139" i="9"/>
  <c r="D139" i="9"/>
  <c r="D5" i="9"/>
  <c r="I5" i="9"/>
  <c r="E22" i="12" s="1"/>
  <c r="E5" i="9"/>
  <c r="I21" i="9"/>
  <c r="E38" i="12" s="1"/>
  <c r="E21" i="9"/>
  <c r="D21" i="9"/>
  <c r="H21" i="9" s="1"/>
  <c r="V8" i="41" s="1"/>
  <c r="E48" i="9"/>
  <c r="I48" i="9"/>
  <c r="E65" i="12" s="1"/>
  <c r="D48" i="9"/>
  <c r="C70" i="40" s="1"/>
  <c r="F117" i="9"/>
  <c r="D139" i="40" s="1"/>
  <c r="I37" i="9"/>
  <c r="E54" i="12" s="1"/>
  <c r="D37" i="9"/>
  <c r="E37" i="9"/>
  <c r="E143" i="9"/>
  <c r="D143" i="9"/>
  <c r="I143" i="9"/>
  <c r="E160" i="12" s="1"/>
  <c r="D115" i="9"/>
  <c r="I115" i="9"/>
  <c r="E132" i="12" s="1"/>
  <c r="E115" i="9"/>
  <c r="F88" i="9"/>
  <c r="D110" i="40" s="1"/>
  <c r="D46" i="9"/>
  <c r="E46" i="9"/>
  <c r="I46" i="9"/>
  <c r="E63" i="12" s="1"/>
  <c r="D112" i="9"/>
  <c r="C134" i="40" s="1"/>
  <c r="I112" i="9"/>
  <c r="E129" i="12" s="1"/>
  <c r="E112" i="9"/>
  <c r="E105" i="9"/>
  <c r="I105" i="9"/>
  <c r="E122" i="12" s="1"/>
  <c r="D105" i="9"/>
  <c r="C127" i="40" s="1"/>
  <c r="F62" i="9"/>
  <c r="D84" i="40" s="1"/>
  <c r="F113" i="9"/>
  <c r="D135" i="40" s="1"/>
  <c r="F138" i="9"/>
  <c r="D160" i="40" s="1"/>
  <c r="F50" i="9"/>
  <c r="D72" i="40" s="1"/>
  <c r="D42" i="9"/>
  <c r="I42" i="9"/>
  <c r="E59" i="12" s="1"/>
  <c r="E42" i="9"/>
  <c r="D129" i="9"/>
  <c r="E129" i="9"/>
  <c r="I129" i="9"/>
  <c r="E146" i="12" s="1"/>
  <c r="F57" i="9"/>
  <c r="D79" i="40" s="1"/>
  <c r="I123" i="9"/>
  <c r="E140" i="12" s="1"/>
  <c r="E123" i="9"/>
  <c r="D123" i="9"/>
  <c r="F35" i="9"/>
  <c r="D57" i="40" s="1"/>
  <c r="F133" i="9"/>
  <c r="D155" i="40" s="1"/>
  <c r="F26" i="9"/>
  <c r="D48" i="40" s="1"/>
  <c r="I67" i="9"/>
  <c r="E84" i="12" s="1"/>
  <c r="D67" i="9"/>
  <c r="E67" i="9"/>
  <c r="F11" i="9"/>
  <c r="D33" i="40" s="1"/>
  <c r="H22" i="40" s="1"/>
  <c r="E131" i="9"/>
  <c r="D131" i="9"/>
  <c r="C153" i="40" s="1"/>
  <c r="I131" i="9"/>
  <c r="E148" i="12" s="1"/>
  <c r="I126" i="9"/>
  <c r="E143" i="12" s="1"/>
  <c r="E126" i="9"/>
  <c r="D126" i="9"/>
  <c r="C148" i="40" s="1"/>
  <c r="F102" i="9"/>
  <c r="D124" i="40" s="1"/>
  <c r="E162" i="9"/>
  <c r="D162" i="9"/>
  <c r="I162" i="9"/>
  <c r="E179" i="12" s="1"/>
  <c r="E66" i="9"/>
  <c r="D66" i="9"/>
  <c r="C88" i="40" s="1"/>
  <c r="I66" i="9"/>
  <c r="E83" i="12" s="1"/>
  <c r="F128" i="9"/>
  <c r="D150" i="40" s="1"/>
  <c r="D124" i="9"/>
  <c r="I124" i="9"/>
  <c r="E141" i="12" s="1"/>
  <c r="E124" i="9"/>
  <c r="F168" i="9"/>
  <c r="D190" i="40" s="1"/>
  <c r="F37" i="9"/>
  <c r="D59" i="40" s="1"/>
  <c r="E94" i="9"/>
  <c r="I94" i="9"/>
  <c r="E111" i="12" s="1"/>
  <c r="D94" i="9"/>
  <c r="D109" i="9"/>
  <c r="I109" i="9"/>
  <c r="E126" i="12" s="1"/>
  <c r="E109" i="9"/>
  <c r="D98" i="9"/>
  <c r="I98" i="9"/>
  <c r="E115" i="12" s="1"/>
  <c r="E98" i="9"/>
  <c r="F165" i="9"/>
  <c r="D187" i="40" s="1"/>
  <c r="F108" i="9"/>
  <c r="D130" i="40" s="1"/>
  <c r="D142" i="9"/>
  <c r="I142" i="9"/>
  <c r="E159" i="12" s="1"/>
  <c r="E142" i="9"/>
  <c r="D24" i="9"/>
  <c r="I24" i="9"/>
  <c r="E41" i="12" s="1"/>
  <c r="E24" i="9"/>
  <c r="D134" i="9"/>
  <c r="E134" i="9"/>
  <c r="I134" i="9"/>
  <c r="E151" i="12" s="1"/>
  <c r="F90" i="9"/>
  <c r="D112" i="40" s="1"/>
  <c r="D146" i="9"/>
  <c r="C168" i="40" s="1"/>
  <c r="E146" i="9"/>
  <c r="I146" i="9"/>
  <c r="E163" i="12" s="1"/>
  <c r="I82" i="9"/>
  <c r="E99" i="12" s="1"/>
  <c r="E82" i="9"/>
  <c r="D82" i="9"/>
  <c r="C104" i="40" s="1"/>
  <c r="I128" i="9"/>
  <c r="E145" i="12" s="1"/>
  <c r="D128" i="9"/>
  <c r="C150" i="40" s="1"/>
  <c r="E128" i="9"/>
  <c r="F106" i="9"/>
  <c r="D128" i="40" s="1"/>
  <c r="F41" i="9"/>
  <c r="D63" i="40" s="1"/>
  <c r="I10" i="9"/>
  <c r="E27" i="12" s="1"/>
  <c r="D10" i="9"/>
  <c r="E10" i="9"/>
  <c r="F166" i="9"/>
  <c r="D188" i="40" s="1"/>
  <c r="E53" i="9"/>
  <c r="D53" i="9"/>
  <c r="I53" i="9"/>
  <c r="E70" i="12" s="1"/>
  <c r="F155" i="9"/>
  <c r="D177" i="40" s="1"/>
  <c r="E107" i="9"/>
  <c r="D107" i="9"/>
  <c r="I107" i="9"/>
  <c r="E124" i="12" s="1"/>
  <c r="E87" i="9"/>
  <c r="D87" i="9"/>
  <c r="H87" i="9" s="1"/>
  <c r="V14" i="41" s="1"/>
  <c r="I87" i="9"/>
  <c r="E104" i="12" s="1"/>
  <c r="I9" i="9"/>
  <c r="E26" i="12" s="1"/>
  <c r="D9" i="9"/>
  <c r="E9" i="9"/>
  <c r="F152" i="9"/>
  <c r="D174" i="40" s="1"/>
  <c r="F25" i="9"/>
  <c r="D47" i="40" s="1"/>
  <c r="I133" i="9"/>
  <c r="E150" i="12" s="1"/>
  <c r="E133" i="9"/>
  <c r="D133" i="9"/>
  <c r="D47" i="9"/>
  <c r="E47" i="9"/>
  <c r="I47" i="9"/>
  <c r="E64" i="12" s="1"/>
  <c r="D56" i="9"/>
  <c r="E56" i="9"/>
  <c r="I56" i="9"/>
  <c r="E73" i="12" s="1"/>
  <c r="I91" i="9"/>
  <c r="E108" i="12" s="1"/>
  <c r="D91" i="9"/>
  <c r="E91" i="9"/>
  <c r="F14" i="9"/>
  <c r="D36" i="40" s="1"/>
  <c r="I61" i="9"/>
  <c r="E78" i="12" s="1"/>
  <c r="D61" i="9"/>
  <c r="E61" i="9"/>
  <c r="F13" i="9"/>
  <c r="D35" i="40" s="1"/>
  <c r="D74" i="9"/>
  <c r="E74" i="9"/>
  <c r="I74" i="9"/>
  <c r="E91" i="12" s="1"/>
  <c r="D73" i="9"/>
  <c r="E73" i="9"/>
  <c r="I73" i="9"/>
  <c r="E90" i="12" s="1"/>
  <c r="E71" i="9"/>
  <c r="I71" i="9"/>
  <c r="E88" i="12" s="1"/>
  <c r="D71" i="9"/>
  <c r="C93" i="40" s="1"/>
  <c r="I90" i="9"/>
  <c r="E107" i="12" s="1"/>
  <c r="D90" i="9"/>
  <c r="E90" i="9"/>
  <c r="F110" i="9"/>
  <c r="D132" i="40" s="1"/>
  <c r="F45" i="9"/>
  <c r="D67" i="40" s="1"/>
  <c r="E96" i="9"/>
  <c r="D96" i="9"/>
  <c r="I96" i="9"/>
  <c r="E113" i="12" s="1"/>
  <c r="F160" i="9"/>
  <c r="D182" i="40" s="1"/>
  <c r="D164" i="9"/>
  <c r="I164" i="9"/>
  <c r="E181" i="12" s="1"/>
  <c r="E164" i="9"/>
  <c r="I20" i="9"/>
  <c r="E37" i="12" s="1"/>
  <c r="D20" i="9"/>
  <c r="E20" i="9"/>
  <c r="F58" i="9"/>
  <c r="D80" i="40" s="1"/>
  <c r="F123" i="9"/>
  <c r="D145" i="40" s="1"/>
  <c r="F65" i="9"/>
  <c r="D87" i="40" s="1"/>
  <c r="F137" i="9"/>
  <c r="D159" i="40" s="1"/>
  <c r="I75" i="9"/>
  <c r="E92" i="12" s="1"/>
  <c r="D75" i="9"/>
  <c r="E75" i="9"/>
  <c r="D145" i="9"/>
  <c r="E145" i="9"/>
  <c r="I145" i="9"/>
  <c r="E162" i="12" s="1"/>
  <c r="F3" i="9"/>
  <c r="D25" i="40" s="1"/>
  <c r="E135" i="9"/>
  <c r="D135" i="9"/>
  <c r="C157" i="40" s="1"/>
  <c r="I135" i="9"/>
  <c r="E152" i="12" s="1"/>
  <c r="F118" i="9"/>
  <c r="D140" i="40" s="1"/>
  <c r="F163" i="9"/>
  <c r="D185" i="40" s="1"/>
  <c r="F139" i="9"/>
  <c r="D161" i="40" s="1"/>
  <c r="F18" i="9"/>
  <c r="D40" i="40" s="1"/>
  <c r="I51" i="9"/>
  <c r="E68" i="12" s="1"/>
  <c r="D51" i="9"/>
  <c r="E51" i="9"/>
  <c r="F170" i="9"/>
  <c r="D192" i="40" s="1"/>
  <c r="E6" i="9"/>
  <c r="D6" i="9"/>
  <c r="I6" i="9"/>
  <c r="E23" i="12" s="1"/>
  <c r="F64" i="9"/>
  <c r="D86" i="40" s="1"/>
  <c r="I13" i="9"/>
  <c r="E30" i="12" s="1"/>
  <c r="D13" i="9"/>
  <c r="E13" i="9"/>
  <c r="E110" i="9"/>
  <c r="I110" i="9"/>
  <c r="E127" i="12" s="1"/>
  <c r="D110" i="9"/>
  <c r="D3" i="9"/>
  <c r="D20" i="12" s="1"/>
  <c r="I3" i="9"/>
  <c r="E20" i="12" s="1"/>
  <c r="E3" i="9"/>
  <c r="F68" i="9"/>
  <c r="D90" i="40" s="1"/>
  <c r="F28" i="9"/>
  <c r="D50" i="40" s="1"/>
  <c r="D102" i="9"/>
  <c r="I102" i="9"/>
  <c r="E119" i="12" s="1"/>
  <c r="E102" i="9"/>
  <c r="D168" i="9"/>
  <c r="C190" i="40" s="1"/>
  <c r="I168" i="9"/>
  <c r="E185" i="12" s="1"/>
  <c r="E168" i="9"/>
  <c r="I138" i="9"/>
  <c r="E155" i="12" s="1"/>
  <c r="E138" i="9"/>
  <c r="D138" i="9"/>
  <c r="F42" i="9"/>
  <c r="D64" i="40" s="1"/>
  <c r="F167" i="9"/>
  <c r="D189" i="40" s="1"/>
  <c r="D121" i="9"/>
  <c r="E121" i="9"/>
  <c r="I121" i="9"/>
  <c r="E138" i="12" s="1"/>
  <c r="D55" i="9"/>
  <c r="I55" i="9"/>
  <c r="E72" i="12" s="1"/>
  <c r="E55" i="9"/>
  <c r="I111" i="9"/>
  <c r="E128" i="12" s="1"/>
  <c r="E111" i="9"/>
  <c r="D111" i="9"/>
  <c r="D128" i="12" s="1"/>
  <c r="F7" i="9"/>
  <c r="D29" i="40" s="1"/>
  <c r="F169" i="9"/>
  <c r="D191" i="40" s="1"/>
  <c r="I26" i="9"/>
  <c r="E43" i="12" s="1"/>
  <c r="E26" i="9"/>
  <c r="D26" i="9"/>
  <c r="F91" i="9"/>
  <c r="D113" i="40" s="1"/>
  <c r="D31" i="9"/>
  <c r="I31" i="9"/>
  <c r="E48" i="12" s="1"/>
  <c r="E31" i="9"/>
  <c r="F5" i="9"/>
  <c r="D27" i="40" s="1"/>
  <c r="F10" i="9"/>
  <c r="D32" i="40" s="1"/>
  <c r="D77" i="9"/>
  <c r="E77" i="9"/>
  <c r="I77" i="9"/>
  <c r="E94" i="12" s="1"/>
  <c r="E140" i="9"/>
  <c r="D140" i="9"/>
  <c r="C162" i="40" s="1"/>
  <c r="I140" i="9"/>
  <c r="E157" i="12" s="1"/>
  <c r="I120" i="9"/>
  <c r="E137" i="12" s="1"/>
  <c r="D120" i="9"/>
  <c r="E120" i="9"/>
  <c r="F104" i="9"/>
  <c r="D126" i="40" s="1"/>
  <c r="F156" i="9"/>
  <c r="D178" i="40" s="1"/>
  <c r="F9" i="9"/>
  <c r="D31" i="40" s="1"/>
  <c r="F140" i="9"/>
  <c r="D162" i="40" s="1"/>
  <c r="F136" i="9"/>
  <c r="D158" i="40" s="1"/>
  <c r="F39" i="9"/>
  <c r="D61" i="40" s="1"/>
  <c r="F111" i="9"/>
  <c r="D133" i="40" s="1"/>
  <c r="E12" i="9"/>
  <c r="D12" i="9"/>
  <c r="I12" i="9"/>
  <c r="E29" i="12" s="1"/>
  <c r="I150" i="9"/>
  <c r="E167" i="12" s="1"/>
  <c r="D150" i="9"/>
  <c r="C172" i="40" s="1"/>
  <c r="E150" i="9"/>
  <c r="F100" i="9"/>
  <c r="D122" i="40" s="1"/>
  <c r="E60" i="9"/>
  <c r="I60" i="9"/>
  <c r="E77" i="12" s="1"/>
  <c r="D60" i="9"/>
  <c r="D28" i="9"/>
  <c r="C50" i="40" s="1"/>
  <c r="E28" i="9"/>
  <c r="I28" i="9"/>
  <c r="E45" i="12" s="1"/>
  <c r="F122" i="9"/>
  <c r="D144" i="40" s="1"/>
  <c r="I104" i="9"/>
  <c r="E121" i="12" s="1"/>
  <c r="D104" i="9"/>
  <c r="E104" i="9"/>
  <c r="E41" i="9"/>
  <c r="I41" i="9"/>
  <c r="E58" i="12" s="1"/>
  <c r="D41" i="9"/>
  <c r="I78" i="9"/>
  <c r="E95" i="12" s="1"/>
  <c r="D78" i="9"/>
  <c r="E78" i="9"/>
  <c r="F17" i="9"/>
  <c r="D39" i="40" s="1"/>
  <c r="F33" i="9"/>
  <c r="D55" i="40" s="1"/>
  <c r="I108" i="9"/>
  <c r="E125" i="12" s="1"/>
  <c r="E108" i="9"/>
  <c r="D108" i="9"/>
  <c r="F59" i="9"/>
  <c r="D81" i="40" s="1"/>
  <c r="E149" i="9"/>
  <c r="I149" i="9"/>
  <c r="E166" i="12" s="1"/>
  <c r="D149" i="9"/>
  <c r="C171" i="40" s="1"/>
  <c r="E148" i="9"/>
  <c r="I148" i="9"/>
  <c r="E165" i="12" s="1"/>
  <c r="D148" i="9"/>
  <c r="F171" i="9"/>
  <c r="D193" i="40" s="1"/>
  <c r="F82" i="9"/>
  <c r="D104" i="40" s="1"/>
  <c r="E14" i="9"/>
  <c r="D14" i="9"/>
  <c r="I14" i="9"/>
  <c r="E31" i="12" s="1"/>
  <c r="E8" i="9"/>
  <c r="D8" i="9"/>
  <c r="I8" i="9"/>
  <c r="E25" i="12" s="1"/>
  <c r="F61" i="9"/>
  <c r="D83" i="40" s="1"/>
  <c r="I40" i="9"/>
  <c r="E57" i="12" s="1"/>
  <c r="E40" i="9"/>
  <c r="D40" i="9"/>
  <c r="I43" i="9"/>
  <c r="E60" i="12" s="1"/>
  <c r="D43" i="9"/>
  <c r="C65" i="40" s="1"/>
  <c r="E43" i="9"/>
  <c r="F161" i="9"/>
  <c r="D183" i="40" s="1"/>
  <c r="F94" i="9"/>
  <c r="D116" i="40" s="1"/>
  <c r="I160" i="9"/>
  <c r="E177" i="12" s="1"/>
  <c r="D160" i="9"/>
  <c r="E160" i="9"/>
  <c r="F99" i="9"/>
  <c r="D121" i="40" s="1"/>
  <c r="D117" i="9"/>
  <c r="H117" i="9" s="1"/>
  <c r="S32" i="41" s="1"/>
  <c r="E117" i="9"/>
  <c r="I117" i="9"/>
  <c r="E134" i="12" s="1"/>
  <c r="E116" i="9"/>
  <c r="I116" i="9"/>
  <c r="E133" i="12" s="1"/>
  <c r="D116" i="9"/>
  <c r="F71" i="9"/>
  <c r="D93" i="40" s="1"/>
  <c r="E35" i="9"/>
  <c r="I35" i="9"/>
  <c r="E52" i="12" s="1"/>
  <c r="D35" i="9"/>
  <c r="C57" i="40" s="1"/>
  <c r="F38" i="9"/>
  <c r="D60" i="40" s="1"/>
  <c r="D50" i="9"/>
  <c r="I50" i="9"/>
  <c r="E67" i="12" s="1"/>
  <c r="E50" i="9"/>
  <c r="F127" i="9"/>
  <c r="D149" i="40" s="1"/>
  <c r="F93" i="9"/>
  <c r="D115" i="40" s="1"/>
  <c r="D17" i="9"/>
  <c r="E17" i="9"/>
  <c r="I17" i="9"/>
  <c r="E34" i="12" s="1"/>
  <c r="F20" i="9"/>
  <c r="D42" i="40" s="1"/>
  <c r="I171" i="9"/>
  <c r="E188" i="12" s="1"/>
  <c r="D171" i="9"/>
  <c r="E171" i="9"/>
  <c r="F70" i="9"/>
  <c r="D92" i="40" s="1"/>
  <c r="F49" i="9"/>
  <c r="D71" i="40" s="1"/>
  <c r="F27" i="9"/>
  <c r="D49" i="40" s="1"/>
  <c r="F164" i="9"/>
  <c r="D186" i="40" s="1"/>
  <c r="F79" i="9"/>
  <c r="D101" i="40" s="1"/>
  <c r="I141" i="9"/>
  <c r="E158" i="12" s="1"/>
  <c r="E141" i="9"/>
  <c r="D141" i="9"/>
  <c r="I113" i="9"/>
  <c r="E130" i="12" s="1"/>
  <c r="E113" i="9"/>
  <c r="D113" i="9"/>
  <c r="E170" i="9"/>
  <c r="I170" i="9"/>
  <c r="E187" i="12" s="1"/>
  <c r="D170" i="9"/>
  <c r="D187" i="12" s="1"/>
  <c r="E130" i="9"/>
  <c r="I130" i="9"/>
  <c r="E147" i="12" s="1"/>
  <c r="D130" i="9"/>
  <c r="D45" i="9"/>
  <c r="C67" i="40" s="1"/>
  <c r="I45" i="9"/>
  <c r="E62" i="12" s="1"/>
  <c r="E45" i="9"/>
  <c r="D27" i="9"/>
  <c r="I27" i="9"/>
  <c r="E44" i="12" s="1"/>
  <c r="E27" i="9"/>
  <c r="F72" i="9"/>
  <c r="D94" i="40" s="1"/>
  <c r="F21" i="9"/>
  <c r="D43" i="40" s="1"/>
  <c r="F67" i="9"/>
  <c r="D89" i="40" s="1"/>
  <c r="F46" i="9"/>
  <c r="D68" i="40" s="1"/>
  <c r="I18" i="9"/>
  <c r="E35" i="12" s="1"/>
  <c r="D18" i="9"/>
  <c r="E18" i="9"/>
  <c r="F116" i="9"/>
  <c r="D138" i="40" s="1"/>
  <c r="D11" i="9"/>
  <c r="E11" i="9"/>
  <c r="I11" i="9"/>
  <c r="E28" i="12" s="1"/>
  <c r="D81" i="9"/>
  <c r="I81" i="9"/>
  <c r="E98" i="12" s="1"/>
  <c r="E81" i="9"/>
  <c r="D72" i="9"/>
  <c r="D89" i="12" s="1"/>
  <c r="I72" i="9"/>
  <c r="E89" i="12" s="1"/>
  <c r="E72" i="9"/>
  <c r="E30" i="9"/>
  <c r="I30" i="9"/>
  <c r="E47" i="12" s="1"/>
  <c r="D30" i="9"/>
  <c r="F98" i="9"/>
  <c r="D120" i="40" s="1"/>
  <c r="D100" i="9"/>
  <c r="E100" i="9"/>
  <c r="I100" i="9"/>
  <c r="E117" i="12" s="1"/>
  <c r="F105" i="9"/>
  <c r="D127" i="40" s="1"/>
  <c r="E76" i="9"/>
  <c r="I76" i="9"/>
  <c r="E93" i="12" s="1"/>
  <c r="D76" i="9"/>
  <c r="F119" i="9"/>
  <c r="D141" i="40" s="1"/>
  <c r="E64" i="9"/>
  <c r="I64" i="9"/>
  <c r="E81" i="12" s="1"/>
  <c r="D64" i="9"/>
  <c r="D125" i="9"/>
  <c r="I125" i="9"/>
  <c r="E142" i="12" s="1"/>
  <c r="E125" i="9"/>
  <c r="F115" i="9"/>
  <c r="D137" i="40" s="1"/>
  <c r="F143" i="9"/>
  <c r="D165" i="40" s="1"/>
  <c r="E38" i="9"/>
  <c r="I38" i="9"/>
  <c r="E55" i="12" s="1"/>
  <c r="D38" i="9"/>
  <c r="D62" i="9"/>
  <c r="I62" i="9"/>
  <c r="E79" i="12" s="1"/>
  <c r="E62" i="9"/>
  <c r="E63" i="9"/>
  <c r="I63" i="9"/>
  <c r="E80" i="12" s="1"/>
  <c r="D63" i="9"/>
  <c r="D80" i="12" s="1"/>
  <c r="F96" i="9"/>
  <c r="D118" i="40" s="1"/>
  <c r="F112" i="9"/>
  <c r="D134" i="40" s="1"/>
  <c r="F15" i="9"/>
  <c r="D37" i="40" s="1"/>
  <c r="F31" i="9"/>
  <c r="D53" i="40" s="1"/>
  <c r="F43" i="9"/>
  <c r="D65" i="40" s="1"/>
  <c r="D83" i="9"/>
  <c r="E83" i="9"/>
  <c r="I83" i="9"/>
  <c r="E100" i="12" s="1"/>
  <c r="E36" i="9"/>
  <c r="D36" i="9"/>
  <c r="I36" i="9"/>
  <c r="E53" i="12" s="1"/>
  <c r="I122" i="9"/>
  <c r="E139" i="12" s="1"/>
  <c r="E122" i="9"/>
  <c r="D122" i="9"/>
  <c r="F157" i="9"/>
  <c r="D179" i="40" s="1"/>
  <c r="F95" i="9"/>
  <c r="D117" i="40" s="1"/>
  <c r="F89" i="9"/>
  <c r="D111" i="40" s="1"/>
  <c r="I144" i="9"/>
  <c r="E161" i="12" s="1"/>
  <c r="D144" i="9"/>
  <c r="E144" i="9"/>
  <c r="E54" i="9"/>
  <c r="I54" i="9"/>
  <c r="E71" i="12" s="1"/>
  <c r="D54" i="9"/>
  <c r="F29" i="9"/>
  <c r="D51" i="40" s="1"/>
  <c r="D59" i="9"/>
  <c r="C81" i="40" s="1"/>
  <c r="I59" i="9"/>
  <c r="E76" i="12" s="1"/>
  <c r="E59" i="9"/>
  <c r="F132" i="9"/>
  <c r="D154" i="40" s="1"/>
  <c r="I136" i="9"/>
  <c r="E153" i="12" s="1"/>
  <c r="E136" i="9"/>
  <c r="D136" i="9"/>
  <c r="H136" i="9" s="1"/>
  <c r="P34" i="41" s="1"/>
  <c r="F16" i="9"/>
  <c r="D38" i="40" s="1"/>
  <c r="F76" i="9"/>
  <c r="D98" i="40" s="1"/>
  <c r="D188" i="12"/>
  <c r="D74" i="12"/>
  <c r="D108" i="12"/>
  <c r="D158" i="12"/>
  <c r="C163" i="40"/>
  <c r="H141" i="9"/>
  <c r="U34" i="41" s="1"/>
  <c r="C82" i="40"/>
  <c r="H60" i="9"/>
  <c r="Q12" i="41" s="1"/>
  <c r="D77" i="12"/>
  <c r="C63" i="40"/>
  <c r="H41" i="9"/>
  <c r="T10" i="41" s="1"/>
  <c r="D58" i="12"/>
  <c r="C192" i="40"/>
  <c r="C41" i="40"/>
  <c r="C55" i="40"/>
  <c r="C102" i="40"/>
  <c r="H80" i="9"/>
  <c r="O14" i="41" s="1"/>
  <c r="D97" i="12"/>
  <c r="D148" i="12"/>
  <c r="H92" i="9"/>
  <c r="P30" i="41" s="1"/>
  <c r="H112" i="9"/>
  <c r="Y31" i="41" s="1"/>
  <c r="H71" i="9"/>
  <c r="Q13" i="41" s="1"/>
  <c r="D81" i="12"/>
  <c r="C86" i="40"/>
  <c r="H64" i="9"/>
  <c r="U12" i="41" s="1"/>
  <c r="C45" i="40"/>
  <c r="D40" i="12"/>
  <c r="H23" i="9"/>
  <c r="X8" i="41" s="1"/>
  <c r="H53" i="9"/>
  <c r="U11" i="41" s="1"/>
  <c r="D70" i="12"/>
  <c r="C75" i="40"/>
  <c r="C32" i="40"/>
  <c r="D27" i="12"/>
  <c r="H10" i="9"/>
  <c r="V7" i="41" s="1"/>
  <c r="D105" i="12"/>
  <c r="C110" i="40"/>
  <c r="H88" i="9"/>
  <c r="W14" i="41" s="1"/>
  <c r="C48" i="40"/>
  <c r="D33" i="12"/>
  <c r="C38" i="40"/>
  <c r="H16" i="9"/>
  <c r="Q8" i="41" s="1"/>
  <c r="C184" i="40"/>
  <c r="H162" i="9"/>
  <c r="T36" i="41" s="1"/>
  <c r="D179" i="12"/>
  <c r="D149" i="12"/>
  <c r="C154" i="40"/>
  <c r="H132" i="9"/>
  <c r="W33" i="41" s="1"/>
  <c r="H138" i="9"/>
  <c r="R34" i="41" s="1"/>
  <c r="D155" i="12"/>
  <c r="C160" i="40"/>
  <c r="D30" i="12"/>
  <c r="H13" i="9"/>
  <c r="Y7" i="41" s="1"/>
  <c r="C35" i="40"/>
  <c r="H156" i="9"/>
  <c r="Y35" i="41" s="1"/>
  <c r="D96" i="12"/>
  <c r="C101" i="40"/>
  <c r="H79" i="9"/>
  <c r="Y13" i="41" s="1"/>
  <c r="C42" i="40"/>
  <c r="H20" i="9"/>
  <c r="U8" i="41" s="1"/>
  <c r="D37" i="12"/>
  <c r="D66" i="12"/>
  <c r="C118" i="40"/>
  <c r="D113" i="12"/>
  <c r="C161" i="40"/>
  <c r="C189" i="40"/>
  <c r="D184" i="12"/>
  <c r="H167" i="9"/>
  <c r="Y36" i="41" s="1"/>
  <c r="C109" i="40"/>
  <c r="H54" i="9"/>
  <c r="V11" i="41" s="1"/>
  <c r="D71" i="12"/>
  <c r="C76" i="40"/>
  <c r="D133" i="12"/>
  <c r="C138" i="40"/>
  <c r="H116" i="9"/>
  <c r="R32" i="41" s="1"/>
  <c r="C141" i="40"/>
  <c r="D136" i="12"/>
  <c r="H119" i="9"/>
  <c r="U32" i="41" s="1"/>
  <c r="C152" i="40"/>
  <c r="D147" i="12"/>
  <c r="H130" i="9"/>
  <c r="U33" i="41" s="1"/>
  <c r="C142" i="40"/>
  <c r="H120" i="9"/>
  <c r="V32" i="41" s="1"/>
  <c r="D111" i="12"/>
  <c r="H94" i="9"/>
  <c r="R30" i="41" s="1"/>
  <c r="C116" i="40"/>
  <c r="D38" i="12"/>
  <c r="C159" i="40"/>
  <c r="D154" i="12"/>
  <c r="H137" i="9"/>
  <c r="Q34" i="41" s="1"/>
  <c r="D140" i="12"/>
  <c r="C193" i="40"/>
  <c r="H63" i="9"/>
  <c r="T12" i="41" s="1"/>
  <c r="D129" i="12"/>
  <c r="D138" i="12"/>
  <c r="D130" i="12"/>
  <c r="H95" i="9"/>
  <c r="S30" i="41" s="1"/>
  <c r="H15" i="9"/>
  <c r="P8" i="41" s="1"/>
  <c r="D112" i="12"/>
  <c r="H61" i="9"/>
  <c r="R12" i="41" s="1"/>
  <c r="H144" i="9"/>
  <c r="X34" i="41" s="1"/>
  <c r="D161" i="12"/>
  <c r="C166" i="40"/>
  <c r="D25" i="12"/>
  <c r="C30" i="40"/>
  <c r="H8" i="9"/>
  <c r="T7" i="41" s="1"/>
  <c r="C40" i="40"/>
  <c r="D35" i="12"/>
  <c r="H18" i="9"/>
  <c r="S8" i="41" s="1"/>
  <c r="C51" i="40"/>
  <c r="H29" i="9"/>
  <c r="S9" i="41" s="1"/>
  <c r="D46" i="12"/>
  <c r="H104" i="9"/>
  <c r="Q31" i="41" s="1"/>
  <c r="C126" i="40"/>
  <c r="D121" i="12"/>
  <c r="D122" i="12"/>
  <c r="H171" i="9"/>
  <c r="R37" i="41" s="1"/>
  <c r="H149" i="9"/>
  <c r="R35" i="41" s="1"/>
  <c r="H78" i="9"/>
  <c r="X13" i="41" s="1"/>
  <c r="H105" i="9"/>
  <c r="R31" i="41" s="1"/>
  <c r="C85" i="40"/>
  <c r="H163" i="9"/>
  <c r="U36" i="41" s="1"/>
  <c r="D143" i="12"/>
  <c r="H9" i="9"/>
  <c r="U7" i="41" s="1"/>
  <c r="D166" i="12"/>
  <c r="D177" i="12"/>
  <c r="H160" i="9"/>
  <c r="R36" i="41" s="1"/>
  <c r="C182" i="40"/>
  <c r="C84" i="40"/>
  <c r="C44" i="40"/>
  <c r="H22" i="9"/>
  <c r="W8" i="41" s="1"/>
  <c r="D39" i="12"/>
  <c r="H43" i="9"/>
  <c r="V10" i="41" s="1"/>
  <c r="H14" i="9"/>
  <c r="O8" i="41" s="1"/>
  <c r="D31" i="12"/>
  <c r="C36" i="40"/>
  <c r="C80" i="40"/>
  <c r="C122" i="40"/>
  <c r="D117" i="12"/>
  <c r="H100" i="9"/>
  <c r="X30" i="41" s="1"/>
  <c r="D167" i="12"/>
  <c r="C181" i="40"/>
  <c r="C139" i="40"/>
  <c r="H12" i="9"/>
  <c r="X7" i="41" s="1"/>
  <c r="C34" i="40"/>
  <c r="D29" i="12"/>
  <c r="H45" i="9"/>
  <c r="X10" i="41" s="1"/>
  <c r="C91" i="40"/>
  <c r="H69" i="9"/>
  <c r="O13" i="41" s="1"/>
  <c r="D86" i="12"/>
  <c r="H31" i="9"/>
  <c r="U9" i="41" s="1"/>
  <c r="C53" i="40"/>
  <c r="D48" i="12"/>
  <c r="H153" i="9"/>
  <c r="V35" i="41" s="1"/>
  <c r="C46" i="40"/>
  <c r="H24" i="9"/>
  <c r="Y8" i="41" s="1"/>
  <c r="D41" i="12"/>
  <c r="H98" i="9"/>
  <c r="V30" i="41" s="1"/>
  <c r="D115" i="12"/>
  <c r="C120" i="40"/>
  <c r="H44" i="9"/>
  <c r="W10" i="41" s="1"/>
  <c r="H106" i="9"/>
  <c r="S31" i="41" s="1"/>
  <c r="C128" i="40"/>
  <c r="D123" i="12"/>
  <c r="D110" i="12"/>
  <c r="H93" i="9"/>
  <c r="Q30" i="41" s="1"/>
  <c r="C115" i="40"/>
  <c r="D82" i="12"/>
  <c r="H65" i="9"/>
  <c r="V12" i="41" s="1"/>
  <c r="C87" i="40"/>
  <c r="H102" i="9"/>
  <c r="O31" i="41" s="1"/>
  <c r="C124" i="40"/>
  <c r="D119" i="12"/>
  <c r="D168" i="12"/>
  <c r="H151" i="9"/>
  <c r="T35" i="41" s="1"/>
  <c r="C173" i="40"/>
  <c r="H25" i="9"/>
  <c r="O9" i="41" s="1"/>
  <c r="H118" i="9"/>
  <c r="T32" i="41" s="1"/>
  <c r="C28" i="40"/>
  <c r="H6" i="9"/>
  <c r="R7" i="41" s="1"/>
  <c r="D23" i="12"/>
  <c r="H75" i="9"/>
  <c r="U13" i="41" s="1"/>
  <c r="D92" i="12"/>
  <c r="C97" i="40"/>
  <c r="D160" i="12"/>
  <c r="H143" i="9"/>
  <c r="W34" i="41" s="1"/>
  <c r="C165" i="40"/>
  <c r="C125" i="40"/>
  <c r="D131" i="12"/>
  <c r="H114" i="9"/>
  <c r="P32" i="41" s="1"/>
  <c r="C136" i="40"/>
  <c r="C78" i="40"/>
  <c r="D73" i="12"/>
  <c r="H56" i="9"/>
  <c r="X11" i="41" s="1"/>
  <c r="D189" i="12"/>
  <c r="C194" i="40"/>
  <c r="H172" i="9"/>
  <c r="S37" i="41" s="1"/>
  <c r="D139" i="12"/>
  <c r="H122" i="9"/>
  <c r="X32" i="41" s="1"/>
  <c r="C144" i="40"/>
  <c r="H148" i="9"/>
  <c r="Q35" i="41" s="1"/>
  <c r="D165" i="12"/>
  <c r="C170" i="40"/>
  <c r="C180" i="40"/>
  <c r="H7" i="9"/>
  <c r="S7" i="41" s="1"/>
  <c r="C129" i="40"/>
  <c r="D150" i="12"/>
  <c r="D109" i="12"/>
  <c r="D65" i="12"/>
  <c r="H35" i="9"/>
  <c r="Y9" i="41" s="1"/>
  <c r="H161" i="9"/>
  <c r="S36" i="41" s="1"/>
  <c r="C158" i="40"/>
  <c r="D87" i="12"/>
  <c r="H131" i="9"/>
  <c r="V33" i="41" s="1"/>
  <c r="H38" i="9"/>
  <c r="Q10" i="41" s="1"/>
  <c r="D153" i="12"/>
  <c r="D114" i="12"/>
  <c r="H70" i="9"/>
  <c r="P13" i="41" s="1"/>
  <c r="H111" i="9"/>
  <c r="X31" i="41" s="1"/>
  <c r="D52" i="12"/>
  <c r="D76" i="12"/>
  <c r="C105" i="40"/>
  <c r="D100" i="12"/>
  <c r="C147" i="40"/>
  <c r="D67" i="12"/>
  <c r="C72" i="40"/>
  <c r="H50" i="9"/>
  <c r="R11" i="41" s="1"/>
  <c r="H72" i="9"/>
  <c r="R13" i="41" s="1"/>
  <c r="C103" i="40"/>
  <c r="D98" i="12"/>
  <c r="C33" i="40"/>
  <c r="C149" i="40"/>
  <c r="H127" i="9"/>
  <c r="R33" i="41" s="1"/>
  <c r="D144" i="12"/>
  <c r="C156" i="40"/>
  <c r="H134" i="9"/>
  <c r="Y33" i="41" s="1"/>
  <c r="D151" i="12"/>
  <c r="D182" i="12"/>
  <c r="C187" i="40"/>
  <c r="H165" i="9"/>
  <c r="W36" i="41" s="1"/>
  <c r="C164" i="40"/>
  <c r="H109" i="9"/>
  <c r="V31" i="41" s="1"/>
  <c r="H3" i="9"/>
  <c r="O7" i="41" s="1"/>
  <c r="H147" i="9"/>
  <c r="P35" i="41" s="1"/>
  <c r="C151" i="40"/>
  <c r="D146" i="12"/>
  <c r="H129" i="9"/>
  <c r="T33" i="41" s="1"/>
  <c r="H32" i="9"/>
  <c r="V9" i="41" s="1"/>
  <c r="C54" i="40"/>
  <c r="D49" i="12"/>
  <c r="H145" i="9"/>
  <c r="Y34" i="41" s="1"/>
  <c r="D162" i="12"/>
  <c r="C167" i="40"/>
  <c r="C111" i="40"/>
  <c r="H89" i="9"/>
  <c r="X14" i="41" s="1"/>
  <c r="H39" i="9"/>
  <c r="R10" i="41" s="1"/>
  <c r="D56" i="12"/>
  <c r="C61" i="40"/>
  <c r="H164" i="9"/>
  <c r="V36" i="41" s="1"/>
  <c r="C186" i="40"/>
  <c r="D181" i="12"/>
  <c r="C68" i="40"/>
  <c r="H46" i="9"/>
  <c r="Y10" i="41" s="1"/>
  <c r="D63" i="12"/>
  <c r="D64" i="12"/>
  <c r="C96" i="40" l="1"/>
  <c r="H74" i="9"/>
  <c r="T13" i="41" s="1"/>
  <c r="D91" i="12"/>
  <c r="C191" i="40"/>
  <c r="D186" i="12"/>
  <c r="H169" i="9"/>
  <c r="P37" i="41" s="1"/>
  <c r="C56" i="40"/>
  <c r="D51" i="12"/>
  <c r="H34" i="9"/>
  <c r="X9" i="41" s="1"/>
  <c r="D174" i="12"/>
  <c r="C179" i="40"/>
  <c r="H157" i="9"/>
  <c r="O36" i="41" s="1"/>
  <c r="D106" i="12"/>
  <c r="C195" i="40"/>
  <c r="D164" i="12"/>
  <c r="H168" i="9"/>
  <c r="O37" i="41" s="1"/>
  <c r="H11" i="9"/>
  <c r="W7" i="41" s="1"/>
  <c r="C94" i="40"/>
  <c r="D142" i="12"/>
  <c r="H83" i="9"/>
  <c r="R14" i="41" s="1"/>
  <c r="H59" i="9"/>
  <c r="P12" i="41" s="1"/>
  <c r="H90" i="9"/>
  <c r="Y14" i="41" s="1"/>
  <c r="C29" i="40"/>
  <c r="D175" i="12"/>
  <c r="D120" i="12"/>
  <c r="D170" i="12"/>
  <c r="D62" i="12"/>
  <c r="H159" i="9"/>
  <c r="Q36" i="41" s="1"/>
  <c r="D75" i="12"/>
  <c r="H62" i="9"/>
  <c r="S12" i="41" s="1"/>
  <c r="H146" i="9"/>
  <c r="O35" i="41" s="1"/>
  <c r="H28" i="9"/>
  <c r="R9" i="41" s="1"/>
  <c r="C133" i="40"/>
  <c r="H128" i="9"/>
  <c r="S33" i="41" s="1"/>
  <c r="D104" i="12"/>
  <c r="H96" i="9"/>
  <c r="T30" i="41" s="1"/>
  <c r="C71" i="40"/>
  <c r="D152" i="12"/>
  <c r="C178" i="40"/>
  <c r="D43" i="12"/>
  <c r="H82" i="9"/>
  <c r="Q14" i="41" s="1"/>
  <c r="D50" i="12"/>
  <c r="H19" i="9"/>
  <c r="T8" i="41" s="1"/>
  <c r="H27" i="9"/>
  <c r="Q9" i="41" s="1"/>
  <c r="D44" i="12"/>
  <c r="C49" i="40"/>
  <c r="D125" i="12"/>
  <c r="C130" i="40"/>
  <c r="H108" i="9"/>
  <c r="U31" i="41" s="1"/>
  <c r="C77" i="40"/>
  <c r="H55" i="9"/>
  <c r="W11" i="41" s="1"/>
  <c r="D72" i="12"/>
  <c r="C132" i="40"/>
  <c r="D127" i="12"/>
  <c r="C73" i="40"/>
  <c r="D68" i="12"/>
  <c r="H51" i="9"/>
  <c r="S11" i="41" s="1"/>
  <c r="C95" i="40"/>
  <c r="H73" i="9"/>
  <c r="S13" i="41" s="1"/>
  <c r="D90" i="12"/>
  <c r="D26" i="12"/>
  <c r="C31" i="40"/>
  <c r="C131" i="40"/>
  <c r="D126" i="12"/>
  <c r="C146" i="40"/>
  <c r="H124" i="9"/>
  <c r="O33" i="41" s="1"/>
  <c r="D141" i="12"/>
  <c r="C137" i="40"/>
  <c r="D132" i="12"/>
  <c r="H115" i="9"/>
  <c r="Q32" i="41" s="1"/>
  <c r="C27" i="40"/>
  <c r="H5" i="9"/>
  <c r="Q7" i="41" s="1"/>
  <c r="D22" i="12"/>
  <c r="D118" i="12"/>
  <c r="H101" i="9"/>
  <c r="Y30" i="41" s="1"/>
  <c r="C123" i="40"/>
  <c r="C185" i="40"/>
  <c r="D180" i="12"/>
  <c r="C121" i="40"/>
  <c r="D116" i="12"/>
  <c r="H99" i="9"/>
  <c r="W30" i="41" s="1"/>
  <c r="C183" i="40"/>
  <c r="D178" i="12"/>
  <c r="C90" i="40"/>
  <c r="H68" i="9"/>
  <c r="Y12" i="41" s="1"/>
  <c r="D85" i="12"/>
  <c r="D169" i="12"/>
  <c r="C174" i="40"/>
  <c r="H152" i="9"/>
  <c r="U35" i="41" s="1"/>
  <c r="C39" i="40"/>
  <c r="H17" i="9"/>
  <c r="R8" i="41" s="1"/>
  <c r="D34" i="12"/>
  <c r="C64" i="40"/>
  <c r="D59" i="12"/>
  <c r="H42" i="9"/>
  <c r="U10" i="41" s="1"/>
  <c r="C107" i="40"/>
  <c r="H85" i="9"/>
  <c r="T14" i="41" s="1"/>
  <c r="D102" i="12"/>
  <c r="H173" i="9"/>
  <c r="T37" i="41" s="1"/>
  <c r="C25" i="40"/>
  <c r="D159" i="12"/>
  <c r="D28" i="12"/>
  <c r="H81" i="9"/>
  <c r="P14" i="41" s="1"/>
  <c r="D83" i="12"/>
  <c r="C47" i="40"/>
  <c r="D134" i="12"/>
  <c r="D176" i="12"/>
  <c r="H58" i="9"/>
  <c r="O12" i="41" s="1"/>
  <c r="D60" i="12"/>
  <c r="D79" i="12"/>
  <c r="D93" i="12"/>
  <c r="H150" i="9"/>
  <c r="S35" i="41" s="1"/>
  <c r="H48" i="9"/>
  <c r="P11" i="41" s="1"/>
  <c r="D99" i="12"/>
  <c r="D88" i="12"/>
  <c r="D157" i="12"/>
  <c r="H140" i="9"/>
  <c r="T34" i="41" s="1"/>
  <c r="C43" i="40"/>
  <c r="D137" i="12"/>
  <c r="H139" i="9"/>
  <c r="S34" i="41" s="1"/>
  <c r="H135" i="9"/>
  <c r="O34" i="41" s="1"/>
  <c r="H26" i="9"/>
  <c r="P9" i="41" s="1"/>
  <c r="H33" i="9"/>
  <c r="W9" i="41" s="1"/>
  <c r="H170" i="9"/>
  <c r="Q37" i="41" s="1"/>
  <c r="C62" i="40"/>
  <c r="H40" i="9"/>
  <c r="S10" i="41" s="1"/>
  <c r="C112" i="40"/>
  <c r="D107" i="12"/>
  <c r="H47" i="9"/>
  <c r="O11" i="41" s="1"/>
  <c r="C69" i="40"/>
  <c r="C89" i="40"/>
  <c r="H67" i="9"/>
  <c r="X12" i="41" s="1"/>
  <c r="D84" i="12"/>
  <c r="C59" i="40"/>
  <c r="D54" i="12"/>
  <c r="H37" i="9"/>
  <c r="P10" i="41" s="1"/>
  <c r="C177" i="40"/>
  <c r="H155" i="9"/>
  <c r="X35" i="41" s="1"/>
  <c r="D172" i="12"/>
  <c r="C26" i="40"/>
  <c r="D21" i="12"/>
  <c r="H4" i="9"/>
  <c r="P7" i="41" s="1"/>
  <c r="C106" i="40"/>
  <c r="H84" i="9"/>
  <c r="S14" i="41" s="1"/>
  <c r="D101" i="12"/>
  <c r="D94" i="12"/>
  <c r="C99" i="40"/>
  <c r="H77" i="9"/>
  <c r="W13" i="41" s="1"/>
  <c r="C143" i="40"/>
  <c r="H121" i="9"/>
  <c r="W32" i="41" s="1"/>
  <c r="C188" i="40"/>
  <c r="D183" i="12"/>
  <c r="H166" i="9"/>
  <c r="X36" i="41" s="1"/>
  <c r="H86" i="9"/>
  <c r="U14" i="41" s="1"/>
  <c r="D103" i="12"/>
  <c r="C108" i="40"/>
  <c r="C74" i="40"/>
  <c r="D69" i="12"/>
  <c r="H52" i="9"/>
  <c r="T11" i="41" s="1"/>
  <c r="D185" i="12"/>
  <c r="H125" i="9"/>
  <c r="P33" i="41" s="1"/>
  <c r="D45" i="12"/>
  <c r="D124" i="12"/>
  <c r="H142" i="9"/>
  <c r="V34" i="41" s="1"/>
  <c r="D57" i="12"/>
  <c r="H110" i="9"/>
  <c r="W31" i="41" s="1"/>
  <c r="H107" i="9"/>
  <c r="T31" i="41" s="1"/>
  <c r="H103" i="9"/>
  <c r="P31" i="41" s="1"/>
  <c r="H66" i="9"/>
  <c r="W12" i="41" s="1"/>
  <c r="D145" i="12"/>
  <c r="D163" i="12"/>
  <c r="D156" i="12"/>
  <c r="D61" i="12"/>
  <c r="H126" i="9"/>
  <c r="Q33" i="41" s="1"/>
  <c r="C58" i="40"/>
  <c r="H36" i="9"/>
  <c r="O10" i="41" s="1"/>
  <c r="D53" i="12"/>
  <c r="C60" i="40"/>
  <c r="D55" i="12"/>
  <c r="C98" i="40"/>
  <c r="H76" i="9"/>
  <c r="V13" i="41" s="1"/>
  <c r="C52" i="40"/>
  <c r="C22" i="40" s="1"/>
  <c r="H30" i="9"/>
  <c r="T9" i="41" s="1"/>
  <c r="D47" i="12"/>
  <c r="C135" i="40"/>
  <c r="H113" i="9"/>
  <c r="O32" i="41" s="1"/>
  <c r="C100" i="40"/>
  <c r="D95" i="12"/>
  <c r="C83" i="40"/>
  <c r="D78" i="12"/>
  <c r="C113" i="40"/>
  <c r="H91" i="9"/>
  <c r="O30" i="41" s="1"/>
  <c r="C155" i="40"/>
  <c r="H133" i="9"/>
  <c r="X33" i="41" s="1"/>
  <c r="C145" i="40"/>
  <c r="H123" i="9"/>
  <c r="Y32" i="41" s="1"/>
  <c r="C119" i="40"/>
  <c r="H97" i="9"/>
  <c r="U30" i="41" s="1"/>
  <c r="C140" i="40"/>
  <c r="D135" i="12"/>
  <c r="C176" i="40"/>
  <c r="H154" i="9"/>
  <c r="W35" i="41" s="1"/>
  <c r="D171" i="12"/>
  <c r="C37" i="40"/>
  <c r="D32" i="12"/>
  <c r="H57" i="9"/>
  <c r="Y11" i="41" s="1"/>
  <c r="C79" i="40"/>
  <c r="C5" i="40"/>
  <c r="F5" i="40" s="1"/>
  <c r="C4" i="40" l="1"/>
  <c r="D4" i="40" s="1"/>
  <c r="D5" i="40"/>
  <c r="G5" i="40" s="1"/>
  <c r="F4" i="40" l="1"/>
  <c r="G4" i="40"/>
</calcChain>
</file>

<file path=xl/sharedStrings.xml><?xml version="1.0" encoding="utf-8"?>
<sst xmlns="http://schemas.openxmlformats.org/spreadsheetml/2006/main" count="5730" uniqueCount="3406">
  <si>
    <t>Plate</t>
  </si>
  <si>
    <t>Position</t>
  </si>
  <si>
    <t>miRNA ID</t>
  </si>
  <si>
    <t>Sequence</t>
  </si>
  <si>
    <t>D10</t>
  </si>
  <si>
    <t>D11</t>
  </si>
  <si>
    <t>D12</t>
  </si>
  <si>
    <t>E10</t>
  </si>
  <si>
    <t>E11</t>
  </si>
  <si>
    <t>E12</t>
  </si>
  <si>
    <t>F10</t>
  </si>
  <si>
    <t>F11</t>
  </si>
  <si>
    <t>F12</t>
  </si>
  <si>
    <t>G10</t>
  </si>
  <si>
    <t>G11</t>
  </si>
  <si>
    <t>G12</t>
  </si>
  <si>
    <t>H10</t>
  </si>
  <si>
    <t>H11</t>
  </si>
  <si>
    <t>H12</t>
  </si>
  <si>
    <t>miRBASE v21 Accession #</t>
  </si>
  <si>
    <t>Individual miRNA qPCR Assay Catalog #</t>
  </si>
  <si>
    <t>Test Sample</t>
  </si>
  <si>
    <t>Control Sample</t>
  </si>
  <si>
    <t>Replicate 1</t>
  </si>
  <si>
    <t>Replicate 2</t>
  </si>
  <si>
    <t>Replicate 3</t>
  </si>
  <si>
    <t>Replicate 4</t>
  </si>
  <si>
    <t>Replicate 5</t>
  </si>
  <si>
    <t>Replicate 6</t>
  </si>
  <si>
    <t>A</t>
  </si>
  <si>
    <t>B</t>
  </si>
  <si>
    <t>C</t>
  </si>
  <si>
    <t>D</t>
  </si>
  <si>
    <t>E</t>
  </si>
  <si>
    <t>F</t>
  </si>
  <si>
    <t>G</t>
  </si>
  <si>
    <t>H</t>
  </si>
  <si>
    <t>qPCR Panel Catalog #</t>
  </si>
  <si>
    <t>SD</t>
  </si>
  <si>
    <t>T-TEST</t>
  </si>
  <si>
    <t>Comments</t>
  </si>
  <si>
    <t>p value</t>
  </si>
  <si>
    <t>Plate A</t>
  </si>
  <si>
    <t>Plate B</t>
  </si>
  <si>
    <t>IPC-1_Rep 1</t>
  </si>
  <si>
    <t>IPC-1_Rep 2</t>
  </si>
  <si>
    <t>IPC-2_Rep 1</t>
  </si>
  <si>
    <t>IPC-2_Rep 2</t>
  </si>
  <si>
    <t>IPC-1 SD</t>
  </si>
  <si>
    <t>IPC-1 Ave</t>
  </si>
  <si>
    <t>IPC-2 Ave</t>
  </si>
  <si>
    <t>IPC-2 SD</t>
  </si>
  <si>
    <t>IPC Scaling Factor</t>
  </si>
  <si>
    <t>RSI-1_Rep 1</t>
  </si>
  <si>
    <t>RSI-1_Rep 2</t>
  </si>
  <si>
    <t>RSI-1 Ave</t>
  </si>
  <si>
    <t>RSI-1 SD</t>
  </si>
  <si>
    <t>RSI-2_Rep 1</t>
  </si>
  <si>
    <t>RSI-2_Rep 2</t>
  </si>
  <si>
    <t>RSI-2 Ave</t>
  </si>
  <si>
    <t>RSI-2 SD</t>
  </si>
  <si>
    <t>RSI Scaling Factor</t>
  </si>
  <si>
    <t>Global Mean</t>
  </si>
  <si>
    <t>Mean Expression Check</t>
  </si>
  <si>
    <t>Global Normalization Factor</t>
  </si>
  <si>
    <t>Reference miR Selection</t>
  </si>
  <si>
    <t>Reference miR 1</t>
  </si>
  <si>
    <t>Reference miR 2</t>
  </si>
  <si>
    <t>Reference miR 3</t>
  </si>
  <si>
    <t>NF Scaling Factor</t>
  </si>
  <si>
    <t>Ct Cutoff</t>
  </si>
  <si>
    <t>miRNAs Excluded from Global Mean calculation</t>
  </si>
  <si>
    <t>Global Expression Check</t>
  </si>
  <si>
    <t>Reference Expression Factor</t>
  </si>
  <si>
    <t>Global Normalized Data</t>
  </si>
  <si>
    <t>Ref miR Normalized Data</t>
  </si>
  <si>
    <t>D3</t>
  </si>
  <si>
    <t>D4</t>
  </si>
  <si>
    <t>D5</t>
  </si>
  <si>
    <t>D6</t>
  </si>
  <si>
    <t>D7</t>
  </si>
  <si>
    <t>D8</t>
  </si>
  <si>
    <t>D9</t>
  </si>
  <si>
    <t>D13</t>
  </si>
  <si>
    <t>D14</t>
  </si>
  <si>
    <t>D15</t>
  </si>
  <si>
    <t>E3</t>
  </si>
  <si>
    <t>F3</t>
  </si>
  <si>
    <t>G3</t>
  </si>
  <si>
    <t>H3</t>
  </si>
  <si>
    <t>I3</t>
  </si>
  <si>
    <t>J3</t>
  </si>
  <si>
    <t>K3</t>
  </si>
  <si>
    <t>L3</t>
  </si>
  <si>
    <t>M3</t>
  </si>
  <si>
    <t>N3</t>
  </si>
  <si>
    <t>O3</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</si>
  <si>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</si>
  <si>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</si>
  <si>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</si>
  <si>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</si>
  <si>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</si>
  <si>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</si>
  <si>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</si>
  <si>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</si>
  <si>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</si>
  <si>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</si>
  <si>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</si>
  <si>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</si>
  <si>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</si>
  <si>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</si>
  <si>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</si>
  <si>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</si>
  <si>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</si>
  <si>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</si>
  <si>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</si>
  <si>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</si>
  <si>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</si>
  <si>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</si>
  <si>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</si>
  <si>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</si>
  <si>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</si>
  <si>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</si>
  <si>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</si>
  <si>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</si>
  <si>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</si>
  <si>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</si>
  <si>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</si>
  <si>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</si>
  <si>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</si>
  <si>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</si>
  <si>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</si>
  <si>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</si>
  <si>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</si>
  <si>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</si>
  <si>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</si>
  <si>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</si>
  <si>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</si>
  <si>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</si>
  <si>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</si>
  <si>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</si>
  <si>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</si>
  <si>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</si>
  <si>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</si>
  <si>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</si>
  <si>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</si>
  <si>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</si>
  <si>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</si>
  <si>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</si>
  <si>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</si>
  <si>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</si>
  <si>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</si>
  <si>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</si>
  <si>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</si>
  <si>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</si>
  <si>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</si>
  <si>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</si>
  <si>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</si>
  <si>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</si>
  <si>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</si>
  <si>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</si>
  <si>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</si>
  <si>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</si>
  <si>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</si>
  <si>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</si>
  <si>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</si>
  <si>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</si>
  <si>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</si>
  <si>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</si>
  <si>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</si>
  <si>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</si>
  <si>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</si>
  <si>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</si>
  <si>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</si>
  <si>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</si>
  <si>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</si>
  <si>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</si>
  <si>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</si>
  <si>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</si>
  <si>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</si>
  <si>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</si>
  <si>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</si>
  <si>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</si>
  <si>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</si>
  <si>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</si>
  <si>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</si>
  <si>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</si>
  <si>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</si>
  <si>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</si>
  <si>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</si>
  <si>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</si>
  <si>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</si>
  <si>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</si>
  <si>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</si>
  <si>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</si>
  <si>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</si>
  <si>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</si>
  <si>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</si>
  <si>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</si>
  <si>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</si>
  <si>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</si>
  <si>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</si>
  <si>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</si>
  <si>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</si>
  <si>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</si>
  <si>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</si>
  <si>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</si>
  <si>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</si>
  <si>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</si>
  <si>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</si>
  <si>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</si>
  <si>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</si>
  <si>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</si>
  <si>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</si>
  <si>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</si>
  <si>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</si>
  <si>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</si>
  <si>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</si>
  <si>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</si>
  <si>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</si>
  <si>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</si>
  <si>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</si>
  <si>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</si>
  <si>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</si>
  <si>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</si>
  <si>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</si>
  <si>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</si>
  <si>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</si>
  <si>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</si>
  <si>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</si>
  <si>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</si>
  <si>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</si>
  <si>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</si>
  <si>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</si>
  <si>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</si>
  <si>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</si>
  <si>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</si>
  <si>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</si>
  <si>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</si>
  <si>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</si>
  <si>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</si>
  <si>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</si>
  <si>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</si>
  <si>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</si>
  <si>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</si>
  <si>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</si>
  <si>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</si>
  <si>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</si>
  <si>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</si>
  <si>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</si>
  <si>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</si>
  <si>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</si>
  <si>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</si>
  <si>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</si>
  <si>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</si>
  <si>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</si>
  <si>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</si>
  <si>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</si>
  <si>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</si>
  <si>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</si>
  <si>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</si>
  <si>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</si>
  <si>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</si>
  <si>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</si>
  <si>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</si>
  <si>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</si>
  <si>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E4</t>
  </si>
  <si>
    <t>E5</t>
  </si>
  <si>
    <t>E6</t>
  </si>
  <si>
    <t>E7</t>
  </si>
  <si>
    <t>E8</t>
  </si>
  <si>
    <t>E9</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</si>
  <si>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</si>
  <si>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</si>
  <si>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</si>
  <si>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</si>
  <si>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</si>
  <si>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</si>
  <si>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</si>
  <si>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</si>
  <si>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</si>
  <si>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</si>
  <si>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</si>
  <si>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</si>
  <si>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</si>
  <si>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</si>
  <si>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</si>
  <si>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</si>
  <si>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</si>
  <si>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</si>
  <si>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</si>
  <si>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</si>
  <si>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</si>
  <si>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</si>
  <si>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</si>
  <si>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</si>
  <si>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</si>
  <si>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</si>
  <si>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</si>
  <si>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</si>
  <si>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</si>
  <si>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</si>
  <si>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</si>
  <si>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</si>
  <si>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</si>
  <si>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</si>
  <si>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</si>
  <si>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</si>
  <si>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</si>
  <si>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</si>
  <si>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</si>
  <si>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</si>
  <si>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</si>
  <si>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</si>
  <si>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</si>
  <si>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</si>
  <si>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</si>
  <si>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</si>
  <si>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</si>
  <si>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</si>
  <si>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</si>
  <si>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</si>
  <si>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</si>
  <si>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</si>
  <si>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</si>
  <si>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</si>
  <si>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</si>
  <si>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</si>
  <si>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</si>
  <si>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</si>
  <si>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</si>
  <si>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</si>
  <si>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</si>
  <si>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</si>
  <si>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</si>
  <si>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</si>
  <si>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</si>
  <si>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</si>
  <si>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</si>
  <si>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</si>
  <si>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</si>
  <si>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</si>
  <si>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</si>
  <si>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</si>
  <si>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</si>
  <si>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</si>
  <si>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</si>
  <si>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</si>
  <si>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</si>
  <si>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</si>
  <si>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</si>
  <si>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</si>
  <si>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</si>
  <si>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</si>
  <si>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</si>
  <si>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</si>
  <si>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</si>
  <si>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</si>
  <si>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</si>
  <si>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</si>
  <si>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</si>
  <si>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</si>
  <si>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</si>
  <si>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</si>
  <si>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</si>
  <si>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</si>
  <si>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</si>
  <si>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</si>
  <si>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</si>
  <si>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</si>
  <si>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</si>
  <si>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</si>
  <si>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</si>
  <si>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</si>
  <si>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</si>
  <si>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</si>
  <si>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</si>
  <si>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</si>
  <si>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</si>
  <si>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</si>
  <si>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</si>
  <si>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</si>
  <si>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</si>
  <si>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</si>
  <si>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</si>
  <si>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</si>
  <si>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</si>
  <si>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</si>
  <si>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</si>
  <si>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</si>
  <si>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</si>
  <si>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</si>
  <si>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</si>
  <si>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</si>
  <si>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</si>
  <si>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</si>
  <si>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</si>
  <si>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</si>
  <si>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</si>
  <si>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</si>
  <si>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</si>
  <si>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</si>
  <si>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</si>
  <si>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</si>
  <si>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</si>
  <si>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</si>
  <si>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</si>
  <si>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</si>
  <si>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</si>
  <si>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</si>
  <si>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</si>
  <si>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</si>
  <si>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</si>
  <si>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E154</t>
  </si>
  <si>
    <t>E155</t>
  </si>
  <si>
    <t>E156</t>
  </si>
  <si>
    <t>E157</t>
  </si>
  <si>
    <t>E158</t>
  </si>
  <si>
    <t>E159</t>
  </si>
  <si>
    <t>E160</t>
  </si>
  <si>
    <t>E161</t>
  </si>
  <si>
    <t>E162</t>
  </si>
  <si>
    <t>E163</t>
  </si>
  <si>
    <t>E164</t>
  </si>
  <si>
    <t>E165</t>
  </si>
  <si>
    <t>E166</t>
  </si>
  <si>
    <t>E167</t>
  </si>
  <si>
    <t>E168</t>
  </si>
  <si>
    <t>E169</t>
  </si>
  <si>
    <t>E170</t>
  </si>
  <si>
    <t>E171</t>
  </si>
  <si>
    <t>E172</t>
  </si>
  <si>
    <t>E173</t>
  </si>
  <si>
    <t>E174</t>
  </si>
  <si>
    <t>E175</t>
  </si>
  <si>
    <t>E176</t>
  </si>
  <si>
    <t>E177</t>
  </si>
  <si>
    <t>E178</t>
  </si>
  <si>
    <t>E179</t>
  </si>
  <si>
    <t>E180</t>
  </si>
  <si>
    <t>E181</t>
  </si>
  <si>
    <t>E182</t>
  </si>
  <si>
    <t>E183</t>
  </si>
  <si>
    <t>E184</t>
  </si>
  <si>
    <t>F4</t>
  </si>
  <si>
    <t>F5</t>
  </si>
  <si>
    <t>F6</t>
  </si>
  <si>
    <t>F7</t>
  </si>
  <si>
    <t>F8</t>
  </si>
  <si>
    <t>F9</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</si>
  <si>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</si>
  <si>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</si>
  <si>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</si>
  <si>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</si>
  <si>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</si>
  <si>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</si>
  <si>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</si>
  <si>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</si>
  <si>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</si>
  <si>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</si>
  <si>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</si>
  <si>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</si>
  <si>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</si>
  <si>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</si>
  <si>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</si>
  <si>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</si>
  <si>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</si>
  <si>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</si>
  <si>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</si>
  <si>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</si>
  <si>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</si>
  <si>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</si>
  <si>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</si>
  <si>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</si>
  <si>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</si>
  <si>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</si>
  <si>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</si>
  <si>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</si>
  <si>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</si>
  <si>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</si>
  <si>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</si>
  <si>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</si>
  <si>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</si>
  <si>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</si>
  <si>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</si>
  <si>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</si>
  <si>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</si>
  <si>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</si>
  <si>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</si>
  <si>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</si>
  <si>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</si>
  <si>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</si>
  <si>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</si>
  <si>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</si>
  <si>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</si>
  <si>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</si>
  <si>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</si>
  <si>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</si>
  <si>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</si>
  <si>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</si>
  <si>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</si>
  <si>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</si>
  <si>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</si>
  <si>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</si>
  <si>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</si>
  <si>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</si>
  <si>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</si>
  <si>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</si>
  <si>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</si>
  <si>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</si>
  <si>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</si>
  <si>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</si>
  <si>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</si>
  <si>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</si>
  <si>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</si>
  <si>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</si>
  <si>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</si>
  <si>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</si>
  <si>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</si>
  <si>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</si>
  <si>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</si>
  <si>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</si>
  <si>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</si>
  <si>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</si>
  <si>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</si>
  <si>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</si>
  <si>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</si>
  <si>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</si>
  <si>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</si>
  <si>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</si>
  <si>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</si>
  <si>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</si>
  <si>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</si>
  <si>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</si>
  <si>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</si>
  <si>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</si>
  <si>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</si>
  <si>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</si>
  <si>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</si>
  <si>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</si>
  <si>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</si>
  <si>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</si>
  <si>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</si>
  <si>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</si>
  <si>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</si>
  <si>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</si>
  <si>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</si>
  <si>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</si>
  <si>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</si>
  <si>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</si>
  <si>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</si>
  <si>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</si>
  <si>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</si>
  <si>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</si>
  <si>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</si>
  <si>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</si>
  <si>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</si>
  <si>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</si>
  <si>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</si>
  <si>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</si>
  <si>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</si>
  <si>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</si>
  <si>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</si>
  <si>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</si>
  <si>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</si>
  <si>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</si>
  <si>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</si>
  <si>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</si>
  <si>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</si>
  <si>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</si>
  <si>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</si>
  <si>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</si>
  <si>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</si>
  <si>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</si>
  <si>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</si>
  <si>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</si>
  <si>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</si>
  <si>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</si>
  <si>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</si>
  <si>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</si>
  <si>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</si>
  <si>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</si>
  <si>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</si>
  <si>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</si>
  <si>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</si>
  <si>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</si>
  <si>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</si>
  <si>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</si>
  <si>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</si>
  <si>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</si>
  <si>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</si>
  <si>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</si>
  <si>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</si>
  <si>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</si>
  <si>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</si>
  <si>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</si>
  <si>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</si>
  <si>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</si>
  <si>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</si>
  <si>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</si>
  <si>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</si>
  <si>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</si>
  <si>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</si>
  <si>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</si>
  <si>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</si>
  <si>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</si>
  <si>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</si>
  <si>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</si>
  <si>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</si>
  <si>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</si>
  <si>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</si>
  <si>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</si>
  <si>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</si>
  <si>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</si>
  <si>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</si>
  <si>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</si>
  <si>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</si>
  <si>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</si>
  <si>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</si>
  <si>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</si>
  <si>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</si>
  <si>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</si>
  <si>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G4</t>
  </si>
  <si>
    <t>G5</t>
  </si>
  <si>
    <t>G6</t>
  </si>
  <si>
    <t>G7</t>
  </si>
  <si>
    <t>G8</t>
  </si>
  <si>
    <t>G9</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</si>
  <si>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</si>
  <si>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</si>
  <si>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</si>
  <si>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</si>
  <si>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</si>
  <si>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</si>
  <si>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</si>
  <si>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</si>
  <si>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</si>
  <si>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</si>
  <si>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</si>
  <si>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</si>
  <si>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</si>
  <si>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</si>
  <si>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</si>
  <si>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</si>
  <si>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</si>
  <si>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</si>
  <si>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</si>
  <si>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</si>
  <si>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</si>
  <si>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</si>
  <si>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</si>
  <si>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</si>
  <si>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</si>
  <si>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</si>
  <si>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</si>
  <si>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</si>
  <si>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</si>
  <si>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</si>
  <si>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</si>
  <si>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</si>
  <si>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</si>
  <si>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</si>
  <si>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</si>
  <si>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</si>
  <si>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</si>
  <si>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</si>
  <si>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</si>
  <si>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</si>
  <si>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</si>
  <si>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</si>
  <si>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</si>
  <si>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</si>
  <si>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</si>
  <si>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</si>
  <si>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</si>
  <si>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</si>
  <si>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</si>
  <si>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</si>
  <si>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</si>
  <si>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</si>
  <si>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</si>
  <si>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</si>
  <si>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</si>
  <si>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</si>
  <si>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</si>
  <si>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</si>
  <si>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</si>
  <si>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</si>
  <si>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</si>
  <si>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</si>
  <si>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</si>
  <si>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</si>
  <si>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</si>
  <si>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</si>
  <si>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</si>
  <si>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</si>
  <si>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</si>
  <si>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</si>
  <si>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</si>
  <si>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</si>
  <si>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</si>
  <si>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</si>
  <si>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</si>
  <si>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</si>
  <si>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</si>
  <si>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</si>
  <si>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</si>
  <si>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</si>
  <si>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</si>
  <si>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</si>
  <si>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</si>
  <si>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</si>
  <si>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</si>
  <si>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</si>
  <si>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</si>
  <si>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</si>
  <si>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</si>
  <si>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</si>
  <si>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</si>
  <si>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</si>
  <si>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</si>
  <si>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</si>
  <si>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</si>
  <si>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</si>
  <si>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</si>
  <si>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</si>
  <si>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</si>
  <si>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</si>
  <si>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</si>
  <si>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</si>
  <si>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</si>
  <si>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</si>
  <si>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</si>
  <si>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</si>
  <si>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</si>
  <si>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</si>
  <si>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</si>
  <si>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G122</t>
  </si>
  <si>
    <t>G123</t>
  </si>
  <si>
    <t>G124</t>
  </si>
  <si>
    <t>G125</t>
  </si>
  <si>
    <t>G126</t>
  </si>
  <si>
    <t>G127</t>
  </si>
  <si>
    <t>G128</t>
  </si>
  <si>
    <t>G129</t>
  </si>
  <si>
    <t>G130</t>
  </si>
  <si>
    <t>G131</t>
  </si>
  <si>
    <t>G132</t>
  </si>
  <si>
    <t>G133</t>
  </si>
  <si>
    <t>G134</t>
  </si>
  <si>
    <t>G135</t>
  </si>
  <si>
    <t>G136</t>
  </si>
  <si>
    <t>G137</t>
  </si>
  <si>
    <t>G138</t>
  </si>
  <si>
    <t>G139</t>
  </si>
  <si>
    <t>G140</t>
  </si>
  <si>
    <t>G141</t>
  </si>
  <si>
    <t>G142</t>
  </si>
  <si>
    <t>G143</t>
  </si>
  <si>
    <t>G144</t>
  </si>
  <si>
    <t>G145</t>
  </si>
  <si>
    <t>G146</t>
  </si>
  <si>
    <t>G147</t>
  </si>
  <si>
    <t>G148</t>
  </si>
  <si>
    <t>G149</t>
  </si>
  <si>
    <t>G150</t>
  </si>
  <si>
    <t>G151</t>
  </si>
  <si>
    <t>G152</t>
  </si>
  <si>
    <t>G153</t>
  </si>
  <si>
    <t>G154</t>
  </si>
  <si>
    <t>G155</t>
  </si>
  <si>
    <t>G156</t>
  </si>
  <si>
    <t>G157</t>
  </si>
  <si>
    <t>G158</t>
  </si>
  <si>
    <t>G159</t>
  </si>
  <si>
    <t>G160</t>
  </si>
  <si>
    <t>G161</t>
  </si>
  <si>
    <t>G162</t>
  </si>
  <si>
    <t>G163</t>
  </si>
  <si>
    <t>G164</t>
  </si>
  <si>
    <t>G165</t>
  </si>
  <si>
    <t>G166</t>
  </si>
  <si>
    <t>G167</t>
  </si>
  <si>
    <t>G168</t>
  </si>
  <si>
    <t>G169</t>
  </si>
  <si>
    <t>G170</t>
  </si>
  <si>
    <t>G171</t>
  </si>
  <si>
    <t>G172</t>
  </si>
  <si>
    <t>G173</t>
  </si>
  <si>
    <t>G174</t>
  </si>
  <si>
    <t>G175</t>
  </si>
  <si>
    <t>G176</t>
  </si>
  <si>
    <t>G177</t>
  </si>
  <si>
    <t>G178</t>
  </si>
  <si>
    <t>G179</t>
  </si>
  <si>
    <t>G180</t>
  </si>
  <si>
    <t>G181</t>
  </si>
  <si>
    <t>G182</t>
  </si>
  <si>
    <t>G183</t>
  </si>
  <si>
    <t>G184</t>
  </si>
  <si>
    <t>H4</t>
  </si>
  <si>
    <t>H5</t>
  </si>
  <si>
    <t>H6</t>
  </si>
  <si>
    <t>H7</t>
  </si>
  <si>
    <t>H8</t>
  </si>
  <si>
    <t>H9</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</si>
  <si>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</si>
  <si>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</si>
  <si>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</si>
  <si>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</si>
  <si>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</si>
  <si>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</si>
  <si>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</si>
  <si>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</si>
  <si>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</si>
  <si>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</si>
  <si>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</si>
  <si>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</si>
  <si>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</si>
  <si>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</si>
  <si>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</si>
  <si>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</si>
  <si>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</si>
  <si>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</si>
  <si>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</si>
  <si>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</si>
  <si>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</si>
  <si>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</si>
  <si>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</si>
  <si>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</si>
  <si>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</si>
  <si>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</si>
  <si>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</si>
  <si>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</si>
  <si>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</si>
  <si>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</si>
  <si>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</si>
  <si>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</si>
  <si>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</si>
  <si>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</si>
  <si>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</si>
  <si>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</si>
  <si>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</si>
  <si>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</si>
  <si>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</si>
  <si>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</si>
  <si>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</si>
  <si>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</si>
  <si>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</si>
  <si>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</si>
  <si>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</si>
  <si>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</si>
  <si>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</si>
  <si>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</si>
  <si>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</si>
  <si>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</si>
  <si>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</si>
  <si>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</si>
  <si>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</si>
  <si>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</si>
  <si>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</si>
  <si>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</si>
  <si>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</si>
  <si>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</si>
  <si>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</si>
  <si>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</si>
  <si>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</si>
  <si>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</si>
  <si>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</si>
  <si>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</si>
  <si>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</si>
  <si>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</si>
  <si>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</si>
  <si>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</si>
  <si>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</si>
  <si>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</si>
  <si>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</si>
  <si>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</si>
  <si>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</si>
  <si>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</si>
  <si>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</si>
  <si>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</si>
  <si>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</si>
  <si>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</si>
  <si>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</si>
  <si>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</si>
  <si>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</si>
  <si>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</si>
  <si>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</si>
  <si>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</si>
  <si>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</si>
  <si>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H98</t>
  </si>
  <si>
    <t>H99</t>
  </si>
  <si>
    <t>H100</t>
  </si>
  <si>
    <t>H101</t>
  </si>
  <si>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</si>
  <si>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</si>
  <si>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</si>
  <si>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</si>
  <si>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</si>
  <si>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</si>
  <si>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</si>
  <si>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</si>
  <si>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</si>
  <si>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</si>
  <si>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</si>
  <si>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</si>
  <si>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</si>
  <si>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</si>
  <si>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</si>
  <si>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</si>
  <si>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</si>
  <si>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</si>
  <si>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</si>
  <si>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</si>
  <si>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</si>
  <si>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H123</t>
  </si>
  <si>
    <t>H124</t>
  </si>
  <si>
    <t>H125</t>
  </si>
  <si>
    <t>H126</t>
  </si>
  <si>
    <t>H127</t>
  </si>
  <si>
    <t>H128</t>
  </si>
  <si>
    <t>H129</t>
  </si>
  <si>
    <t>H130</t>
  </si>
  <si>
    <t>H131</t>
  </si>
  <si>
    <t>H132</t>
  </si>
  <si>
    <t>H133</t>
  </si>
  <si>
    <t>H134</t>
  </si>
  <si>
    <t>H135</t>
  </si>
  <si>
    <t>H136</t>
  </si>
  <si>
    <t>H137</t>
  </si>
  <si>
    <t>H138</t>
  </si>
  <si>
    <t>H139</t>
  </si>
  <si>
    <t>H140</t>
  </si>
  <si>
    <t>H141</t>
  </si>
  <si>
    <t>H142</t>
  </si>
  <si>
    <t>H143</t>
  </si>
  <si>
    <t>H144</t>
  </si>
  <si>
    <t>H145</t>
  </si>
  <si>
    <t>H146</t>
  </si>
  <si>
    <t>H147</t>
  </si>
  <si>
    <t>H148</t>
  </si>
  <si>
    <t>H149</t>
  </si>
  <si>
    <t>H150</t>
  </si>
  <si>
    <t>H151</t>
  </si>
  <si>
    <t>H152</t>
  </si>
  <si>
    <t>H153</t>
  </si>
  <si>
    <t>H154</t>
  </si>
  <si>
    <t>H155</t>
  </si>
  <si>
    <t>H156</t>
  </si>
  <si>
    <t>H157</t>
  </si>
  <si>
    <t>H158</t>
  </si>
  <si>
    <t>H159</t>
  </si>
  <si>
    <t>H160</t>
  </si>
  <si>
    <t>H161</t>
  </si>
  <si>
    <t>H162</t>
  </si>
  <si>
    <t>H163</t>
  </si>
  <si>
    <t>H164</t>
  </si>
  <si>
    <t>H165</t>
  </si>
  <si>
    <t>H166</t>
  </si>
  <si>
    <t>H167</t>
  </si>
  <si>
    <t>H168</t>
  </si>
  <si>
    <t>H169</t>
  </si>
  <si>
    <t>H170</t>
  </si>
  <si>
    <t>H171</t>
  </si>
  <si>
    <t>H172</t>
  </si>
  <si>
    <t>H173</t>
  </si>
  <si>
    <t>H174</t>
  </si>
  <si>
    <t>H175</t>
  </si>
  <si>
    <t>H176</t>
  </si>
  <si>
    <t>H177</t>
  </si>
  <si>
    <t>H178</t>
  </si>
  <si>
    <t>H179</t>
  </si>
  <si>
    <t>H180</t>
  </si>
  <si>
    <t>H181</t>
  </si>
  <si>
    <t>H182</t>
  </si>
  <si>
    <t>H183</t>
  </si>
  <si>
    <t>H184</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</si>
  <si>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</si>
  <si>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</si>
  <si>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</si>
  <si>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</si>
  <si>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</si>
  <si>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</si>
  <si>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</si>
  <si>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</si>
  <si>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</si>
  <si>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</si>
  <si>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</si>
  <si>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</si>
  <si>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</si>
  <si>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</si>
  <si>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</si>
  <si>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</si>
  <si>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</si>
  <si>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</si>
  <si>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</si>
  <si>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</si>
  <si>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</si>
  <si>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</si>
  <si>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</si>
  <si>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</si>
  <si>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</si>
  <si>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</si>
  <si>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</si>
  <si>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</si>
  <si>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</si>
  <si>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</si>
  <si>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</si>
  <si>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</si>
  <si>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</si>
  <si>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</si>
  <si>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</si>
  <si>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</si>
  <si>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</si>
  <si>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</si>
  <si>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</si>
  <si>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</si>
  <si>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</si>
  <si>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</si>
  <si>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</si>
  <si>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</si>
  <si>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</si>
  <si>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</si>
  <si>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</si>
  <si>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</si>
  <si>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</si>
  <si>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</si>
  <si>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</si>
  <si>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</si>
  <si>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</si>
  <si>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</si>
  <si>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</si>
  <si>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</si>
  <si>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</si>
  <si>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</si>
  <si>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</si>
  <si>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</si>
  <si>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</si>
  <si>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</si>
  <si>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</si>
  <si>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</si>
  <si>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</si>
  <si>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</si>
  <si>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</si>
  <si>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</si>
  <si>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</si>
  <si>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</si>
  <si>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</si>
  <si>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</si>
  <si>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</si>
  <si>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</si>
  <si>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</si>
  <si>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</si>
  <si>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</si>
  <si>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</si>
  <si>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</si>
  <si>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</si>
  <si>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</si>
  <si>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</si>
  <si>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</si>
  <si>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</si>
  <si>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</si>
  <si>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</si>
  <si>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</si>
  <si>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</si>
  <si>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</si>
  <si>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</si>
  <si>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</si>
  <si>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</si>
  <si>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</si>
  <si>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</si>
  <si>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</si>
  <si>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</si>
  <si>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</si>
  <si>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</si>
  <si>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</si>
  <si>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</si>
  <si>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</si>
  <si>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</si>
  <si>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</si>
  <si>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</si>
  <si>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</si>
  <si>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</si>
  <si>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</si>
  <si>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</si>
  <si>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</si>
  <si>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</si>
  <si>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</si>
  <si>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</si>
  <si>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</si>
  <si>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</si>
  <si>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</si>
  <si>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</si>
  <si>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</si>
  <si>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</si>
  <si>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</si>
  <si>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</si>
  <si>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</si>
  <si>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</si>
  <si>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</si>
  <si>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</si>
  <si>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</si>
  <si>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</si>
  <si>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</si>
  <si>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</si>
  <si>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</si>
  <si>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</si>
  <si>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</si>
  <si>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</si>
  <si>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</si>
  <si>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</si>
  <si>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</si>
  <si>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</si>
  <si>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</si>
  <si>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</si>
  <si>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</si>
  <si>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</si>
  <si>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</si>
  <si>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</si>
  <si>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</si>
  <si>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</si>
  <si>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</si>
  <si>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</si>
  <si>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</si>
  <si>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</si>
  <si>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</si>
  <si>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</si>
  <si>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</si>
  <si>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</si>
  <si>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</si>
  <si>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</si>
  <si>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</si>
  <si>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</si>
  <si>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</si>
  <si>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</si>
  <si>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</si>
  <si>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</si>
  <si>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</si>
  <si>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</si>
  <si>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</si>
  <si>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</si>
  <si>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</si>
  <si>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</si>
  <si>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</si>
  <si>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</si>
  <si>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</si>
  <si>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</si>
  <si>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</si>
  <si>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</si>
  <si>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</si>
  <si>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</si>
  <si>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</si>
  <si>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</si>
  <si>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</si>
  <si>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</si>
  <si>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</si>
  <si>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</si>
  <si>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</si>
  <si>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</si>
  <si>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</si>
  <si>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</si>
  <si>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</si>
  <si>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</si>
  <si>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</si>
  <si>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</si>
  <si>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</si>
  <si>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</si>
  <si>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</si>
  <si>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</si>
  <si>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</si>
  <si>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</si>
  <si>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</si>
  <si>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</si>
  <si>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</si>
  <si>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</si>
  <si>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</si>
  <si>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</si>
  <si>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</si>
  <si>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</si>
  <si>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</si>
  <si>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</si>
  <si>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</si>
  <si>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</si>
  <si>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</si>
  <si>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</si>
  <si>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</si>
  <si>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</si>
  <si>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</si>
  <si>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</si>
  <si>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</si>
  <si>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</si>
  <si>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</si>
  <si>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</si>
  <si>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</si>
  <si>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</si>
  <si>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</si>
  <si>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</si>
  <si>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</si>
  <si>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</si>
  <si>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</si>
  <si>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</si>
  <si>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</si>
  <si>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</si>
  <si>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</si>
  <si>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</si>
  <si>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</si>
  <si>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</si>
  <si>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</si>
  <si>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</si>
  <si>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</si>
  <si>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</si>
  <si>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</si>
  <si>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</si>
  <si>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</si>
  <si>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</si>
  <si>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</si>
  <si>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</si>
  <si>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</si>
  <si>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</si>
  <si>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</si>
  <si>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</si>
  <si>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</si>
  <si>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</si>
  <si>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</si>
  <si>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</si>
  <si>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</si>
  <si>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</si>
  <si>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</si>
  <si>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</si>
  <si>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</si>
  <si>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</si>
  <si>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</si>
  <si>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</si>
  <si>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</si>
  <si>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</si>
  <si>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</si>
  <si>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</si>
  <si>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</si>
  <si>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</si>
  <si>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</si>
  <si>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</si>
  <si>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</si>
  <si>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</si>
  <si>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</si>
  <si>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</si>
  <si>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</si>
  <si>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</si>
  <si>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</si>
  <si>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</si>
  <si>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</si>
  <si>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</si>
  <si>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</si>
  <si>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</si>
  <si>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</si>
  <si>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</si>
  <si>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</si>
  <si>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</si>
  <si>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</si>
  <si>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</si>
  <si>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</si>
  <si>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</si>
  <si>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</si>
  <si>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</si>
  <si>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</si>
  <si>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</si>
  <si>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</si>
  <si>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</si>
  <si>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</si>
  <si>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</si>
  <si>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</si>
  <si>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</si>
  <si>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</si>
  <si>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</si>
  <si>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</si>
  <si>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</si>
  <si>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</si>
  <si>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</si>
  <si>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</si>
  <si>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</si>
  <si>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</si>
  <si>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</si>
  <si>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</si>
  <si>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</si>
  <si>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</si>
  <si>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</si>
  <si>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</si>
  <si>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</si>
  <si>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</si>
  <si>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</si>
  <si>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</si>
  <si>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</si>
  <si>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</si>
  <si>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</si>
  <si>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</si>
  <si>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</si>
  <si>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</si>
  <si>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</si>
  <si>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</si>
  <si>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</si>
  <si>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</si>
  <si>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</si>
  <si>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</si>
  <si>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</si>
  <si>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</si>
  <si>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</si>
  <si>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</si>
  <si>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</si>
  <si>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</si>
  <si>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</si>
  <si>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</si>
  <si>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</si>
  <si>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</si>
  <si>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</si>
  <si>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</si>
  <si>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</si>
  <si>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</si>
  <si>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</si>
  <si>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</si>
  <si>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</si>
  <si>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</si>
  <si>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</si>
  <si>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</si>
  <si>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</si>
  <si>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</si>
  <si>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J170</t>
  </si>
  <si>
    <t>J171</t>
  </si>
  <si>
    <t>J172</t>
  </si>
  <si>
    <t>J173</t>
  </si>
  <si>
    <t>J174</t>
  </si>
  <si>
    <t>J175</t>
  </si>
  <si>
    <t>J176</t>
  </si>
  <si>
    <t>J177</t>
  </si>
  <si>
    <t>J178</t>
  </si>
  <si>
    <t>J179</t>
  </si>
  <si>
    <t>J180</t>
  </si>
  <si>
    <t>J181</t>
  </si>
  <si>
    <t>J182</t>
  </si>
  <si>
    <t>J183</t>
  </si>
  <si>
    <t>J184</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</si>
  <si>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</si>
  <si>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</si>
  <si>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</si>
  <si>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</si>
  <si>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</si>
  <si>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</si>
  <si>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</si>
  <si>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</si>
  <si>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</si>
  <si>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</si>
  <si>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</si>
  <si>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</si>
  <si>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</si>
  <si>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</si>
  <si>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</si>
  <si>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</si>
  <si>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</si>
  <si>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</si>
  <si>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</si>
  <si>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</si>
  <si>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</si>
  <si>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</si>
  <si>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</si>
  <si>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</si>
  <si>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</si>
  <si>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</si>
  <si>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</si>
  <si>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</si>
  <si>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</si>
  <si>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</si>
  <si>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</si>
  <si>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</si>
  <si>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</si>
  <si>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</si>
  <si>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</si>
  <si>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</si>
  <si>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</si>
  <si>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</si>
  <si>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</si>
  <si>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</si>
  <si>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</si>
  <si>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</si>
  <si>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</si>
  <si>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</si>
  <si>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</si>
  <si>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</si>
  <si>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</si>
  <si>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</si>
  <si>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</si>
  <si>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</si>
  <si>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</si>
  <si>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</si>
  <si>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</si>
  <si>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</si>
  <si>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</si>
  <si>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</si>
  <si>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</si>
  <si>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</si>
  <si>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</si>
  <si>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</si>
  <si>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</si>
  <si>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</si>
  <si>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</si>
  <si>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</si>
  <si>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</si>
  <si>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</si>
  <si>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</si>
  <si>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</si>
  <si>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</si>
  <si>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</si>
  <si>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</si>
  <si>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</si>
  <si>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</si>
  <si>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</si>
  <si>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</si>
  <si>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</si>
  <si>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</si>
  <si>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</si>
  <si>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</si>
  <si>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</si>
  <si>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</si>
  <si>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</si>
  <si>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</si>
  <si>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</si>
  <si>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</si>
  <si>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</si>
  <si>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</si>
  <si>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</si>
  <si>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</si>
  <si>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</si>
  <si>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</si>
  <si>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</si>
  <si>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</si>
  <si>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</si>
  <si>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</si>
  <si>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</si>
  <si>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</si>
  <si>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</si>
  <si>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</si>
  <si>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</si>
  <si>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</si>
  <si>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</si>
  <si>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</si>
  <si>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</si>
  <si>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</si>
  <si>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</si>
  <si>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</si>
  <si>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</si>
  <si>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</si>
  <si>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</si>
  <si>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K114</t>
  </si>
  <si>
    <t>K115</t>
  </si>
  <si>
    <t>K116</t>
  </si>
  <si>
    <t>K117</t>
  </si>
  <si>
    <t>K118</t>
  </si>
  <si>
    <t>K119</t>
  </si>
  <si>
    <t>K120</t>
  </si>
  <si>
    <t>K121</t>
  </si>
  <si>
    <t>K122</t>
  </si>
  <si>
    <t>K123</t>
  </si>
  <si>
    <t>K124</t>
  </si>
  <si>
    <t>K125</t>
  </si>
  <si>
    <t>K126</t>
  </si>
  <si>
    <t>K127</t>
  </si>
  <si>
    <t>K128</t>
  </si>
  <si>
    <t>K129</t>
  </si>
  <si>
    <t>K130</t>
  </si>
  <si>
    <t>K131</t>
  </si>
  <si>
    <t>K132</t>
  </si>
  <si>
    <t>K133</t>
  </si>
  <si>
    <t>K134</t>
  </si>
  <si>
    <t>K135</t>
  </si>
  <si>
    <t>K136</t>
  </si>
  <si>
    <t>K137</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</si>
  <si>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</si>
  <si>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</si>
  <si>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</si>
  <si>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</si>
  <si>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</si>
  <si>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</si>
  <si>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</si>
  <si>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</si>
  <si>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</si>
  <si>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</si>
  <si>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</si>
  <si>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</si>
  <si>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</si>
  <si>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</si>
  <si>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</si>
  <si>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</si>
  <si>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</si>
  <si>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</si>
  <si>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</si>
  <si>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</si>
  <si>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</si>
  <si>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</si>
  <si>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</si>
  <si>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</si>
  <si>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</si>
  <si>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</si>
  <si>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</si>
  <si>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</si>
  <si>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</si>
  <si>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</si>
  <si>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</si>
  <si>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</si>
  <si>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</si>
  <si>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K171</t>
  </si>
  <si>
    <t>K172</t>
  </si>
  <si>
    <t>K173</t>
  </si>
  <si>
    <t>K174</t>
  </si>
  <si>
    <t>K175</t>
  </si>
  <si>
    <t>K176</t>
  </si>
  <si>
    <t>K177</t>
  </si>
  <si>
    <t>K178</t>
  </si>
  <si>
    <t>K179</t>
  </si>
  <si>
    <t>K180</t>
  </si>
  <si>
    <t>K181</t>
  </si>
  <si>
    <t>K182</t>
  </si>
  <si>
    <t>K183</t>
  </si>
  <si>
    <t>K184</t>
  </si>
  <si>
    <t>L4</t>
  </si>
  <si>
    <t>L5</t>
  </si>
  <si>
    <t>L6</t>
  </si>
  <si>
    <t>L7</t>
  </si>
  <si>
    <t>L8</t>
  </si>
  <si>
    <t>L9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</si>
  <si>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</si>
  <si>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</si>
  <si>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</si>
  <si>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</si>
  <si>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</si>
  <si>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</si>
  <si>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</si>
  <si>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</si>
  <si>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</si>
  <si>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</si>
  <si>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</si>
  <si>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</si>
  <si>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</si>
  <si>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</si>
  <si>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</si>
  <si>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</si>
  <si>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</si>
  <si>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</si>
  <si>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</si>
  <si>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</si>
  <si>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</si>
  <si>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</si>
  <si>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</si>
  <si>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</si>
  <si>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</si>
  <si>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</si>
  <si>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</si>
  <si>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L37</t>
  </si>
  <si>
    <t>L38</t>
  </si>
  <si>
    <t>L39</t>
  </si>
  <si>
    <t>L40</t>
  </si>
  <si>
    <t>L41</t>
  </si>
  <si>
    <t>L42</t>
  </si>
  <si>
    <t>L43</t>
  </si>
  <si>
    <t>L44</t>
  </si>
  <si>
    <t>L45</t>
  </si>
  <si>
    <t>L46</t>
  </si>
  <si>
    <t>L47</t>
  </si>
  <si>
    <t>L48</t>
  </si>
  <si>
    <t>L49</t>
  </si>
  <si>
    <t>L50</t>
  </si>
  <si>
    <t>L51</t>
  </si>
  <si>
    <t>L52</t>
  </si>
  <si>
    <t>L53</t>
  </si>
  <si>
    <t>L54</t>
  </si>
  <si>
    <t>L55</t>
  </si>
  <si>
    <t>L56</t>
  </si>
  <si>
    <t>L57</t>
  </si>
  <si>
    <t>L58</t>
  </si>
  <si>
    <t>L59</t>
  </si>
  <si>
    <t>L60</t>
  </si>
  <si>
    <t>L61</t>
  </si>
  <si>
    <t>L62</t>
  </si>
  <si>
    <t>L63</t>
  </si>
  <si>
    <t>L64</t>
  </si>
  <si>
    <t>L65</t>
  </si>
  <si>
    <t>L66</t>
  </si>
  <si>
    <t>L67</t>
  </si>
  <si>
    <t>L68</t>
  </si>
  <si>
    <t>L69</t>
  </si>
  <si>
    <t>L70</t>
  </si>
  <si>
    <t>L71</t>
  </si>
  <si>
    <t>L72</t>
  </si>
  <si>
    <t>L73</t>
  </si>
  <si>
    <t>L74</t>
  </si>
  <si>
    <t>L75</t>
  </si>
  <si>
    <t>L76</t>
  </si>
  <si>
    <t>L77</t>
  </si>
  <si>
    <t>L78</t>
  </si>
  <si>
    <t>L79</t>
  </si>
  <si>
    <t>L80</t>
  </si>
  <si>
    <t>L81</t>
  </si>
  <si>
    <t>L82</t>
  </si>
  <si>
    <t>L83</t>
  </si>
  <si>
    <t>L84</t>
  </si>
  <si>
    <t>L85</t>
  </si>
  <si>
    <t>L86</t>
  </si>
  <si>
    <t>L87</t>
  </si>
  <si>
    <t>L88</t>
  </si>
  <si>
    <t>L89</t>
  </si>
  <si>
    <t>L90</t>
  </si>
  <si>
    <t>L91</t>
  </si>
  <si>
    <t>L92</t>
  </si>
  <si>
    <t>L93</t>
  </si>
  <si>
    <t>L94</t>
  </si>
  <si>
    <t>L95</t>
  </si>
  <si>
    <t>L96</t>
  </si>
  <si>
    <t>L97</t>
  </si>
  <si>
    <t>L98</t>
  </si>
  <si>
    <t>L99</t>
  </si>
  <si>
    <t>L100</t>
  </si>
  <si>
    <t>L101</t>
  </si>
  <si>
    <t>L102</t>
  </si>
  <si>
    <t>L103</t>
  </si>
  <si>
    <t>L104</t>
  </si>
  <si>
    <t>L105</t>
  </si>
  <si>
    <t>L106</t>
  </si>
  <si>
    <t>L107</t>
  </si>
  <si>
    <t>L108</t>
  </si>
  <si>
    <t>L109</t>
  </si>
  <si>
    <t>L110</t>
  </si>
  <si>
    <t>L111</t>
  </si>
  <si>
    <t>L112</t>
  </si>
  <si>
    <t>L113</t>
  </si>
  <si>
    <t>L114</t>
  </si>
  <si>
    <t>L115</t>
  </si>
  <si>
    <t>L116</t>
  </si>
  <si>
    <t>L117</t>
  </si>
  <si>
    <t>L118</t>
  </si>
  <si>
    <t>L119</t>
  </si>
  <si>
    <t>L120</t>
  </si>
  <si>
    <t>L121</t>
  </si>
  <si>
    <t>L122</t>
  </si>
  <si>
    <t>L123</t>
  </si>
  <si>
    <t>L124</t>
  </si>
  <si>
    <t>L125</t>
  </si>
  <si>
    <t>L126</t>
  </si>
  <si>
    <t>L127</t>
  </si>
  <si>
    <t>L128</t>
  </si>
  <si>
    <t>L129</t>
  </si>
  <si>
    <t>L130</t>
  </si>
  <si>
    <t>L131</t>
  </si>
  <si>
    <t>L132</t>
  </si>
  <si>
    <t>L133</t>
  </si>
  <si>
    <t>L134</t>
  </si>
  <si>
    <t>L135</t>
  </si>
  <si>
    <t>L136</t>
  </si>
  <si>
    <t>L137</t>
  </si>
  <si>
    <t>L138</t>
  </si>
  <si>
    <t>L139</t>
  </si>
  <si>
    <t>L140</t>
  </si>
  <si>
    <t>L141</t>
  </si>
  <si>
    <t>L142</t>
  </si>
  <si>
    <t>L143</t>
  </si>
  <si>
    <t>L144</t>
  </si>
  <si>
    <t>L145</t>
  </si>
  <si>
    <t>L146</t>
  </si>
  <si>
    <t>L147</t>
  </si>
  <si>
    <t>L148</t>
  </si>
  <si>
    <t>L149</t>
  </si>
  <si>
    <t>L150</t>
  </si>
  <si>
    <t>L151</t>
  </si>
  <si>
    <t>L152</t>
  </si>
  <si>
    <t>L153</t>
  </si>
  <si>
    <t>L154</t>
  </si>
  <si>
    <t>L155</t>
  </si>
  <si>
    <t>L156</t>
  </si>
  <si>
    <t>L157</t>
  </si>
  <si>
    <t>L158</t>
  </si>
  <si>
    <t>L159</t>
  </si>
  <si>
    <t>L160</t>
  </si>
  <si>
    <t>L161</t>
  </si>
  <si>
    <t>L162</t>
  </si>
  <si>
    <t>L163</t>
  </si>
  <si>
    <t>L164</t>
  </si>
  <si>
    <t>L165</t>
  </si>
  <si>
    <t>L166</t>
  </si>
  <si>
    <t>L167</t>
  </si>
  <si>
    <t>L168</t>
  </si>
  <si>
    <t>L169</t>
  </si>
  <si>
    <t>L170</t>
  </si>
  <si>
    <t>L171</t>
  </si>
  <si>
    <t>L172</t>
  </si>
  <si>
    <t>L173</t>
  </si>
  <si>
    <t>L174</t>
  </si>
  <si>
    <t>L175</t>
  </si>
  <si>
    <t>L176</t>
  </si>
  <si>
    <t>L177</t>
  </si>
  <si>
    <t>L178</t>
  </si>
  <si>
    <t>L179</t>
  </si>
  <si>
    <t>L180</t>
  </si>
  <si>
    <t>L181</t>
  </si>
  <si>
    <t>L182</t>
  </si>
  <si>
    <t>L183</t>
  </si>
  <si>
    <t>L184</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</si>
  <si>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</si>
  <si>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</si>
  <si>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</si>
  <si>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</si>
  <si>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</si>
  <si>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</si>
  <si>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</si>
  <si>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</si>
  <si>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</si>
  <si>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</si>
  <si>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</si>
  <si>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</si>
  <si>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</si>
  <si>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</si>
  <si>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</si>
  <si>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</si>
  <si>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</si>
  <si>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</si>
  <si>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</si>
  <si>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</si>
  <si>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</si>
  <si>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</si>
  <si>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</si>
  <si>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</si>
  <si>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</si>
  <si>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</si>
  <si>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</si>
  <si>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</si>
  <si>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</si>
  <si>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</si>
  <si>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</si>
  <si>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</si>
  <si>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</si>
  <si>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</si>
  <si>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</si>
  <si>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</si>
  <si>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</si>
  <si>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</si>
  <si>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</si>
  <si>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</si>
  <si>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</si>
  <si>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</si>
  <si>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</si>
  <si>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</si>
  <si>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</si>
  <si>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</si>
  <si>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</si>
  <si>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</si>
  <si>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</si>
  <si>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</si>
  <si>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</si>
  <si>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</si>
  <si>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</si>
  <si>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</si>
  <si>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</si>
  <si>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</si>
  <si>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</si>
  <si>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</si>
  <si>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</si>
  <si>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</si>
  <si>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</si>
  <si>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</si>
  <si>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</si>
  <si>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</si>
  <si>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</si>
  <si>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</si>
  <si>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</si>
  <si>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</si>
  <si>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</si>
  <si>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</si>
  <si>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</si>
  <si>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</si>
  <si>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</si>
  <si>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</si>
  <si>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</si>
  <si>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</si>
  <si>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</si>
  <si>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</si>
  <si>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</si>
  <si>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</si>
  <si>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</si>
  <si>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</si>
  <si>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</si>
  <si>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</si>
  <si>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</si>
  <si>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</si>
  <si>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</si>
  <si>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</si>
  <si>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</si>
  <si>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</si>
  <si>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</si>
  <si>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</si>
  <si>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</si>
  <si>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</si>
  <si>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</si>
  <si>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</si>
  <si>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</si>
  <si>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</si>
  <si>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</si>
  <si>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</si>
  <si>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</si>
  <si>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</si>
  <si>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</si>
  <si>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M107</t>
  </si>
  <si>
    <t>M108</t>
  </si>
  <si>
    <t>M109</t>
  </si>
  <si>
    <t>M110</t>
  </si>
  <si>
    <t>M111</t>
  </si>
  <si>
    <t>M112</t>
  </si>
  <si>
    <t>M113</t>
  </si>
  <si>
    <t>M114</t>
  </si>
  <si>
    <t>M115</t>
  </si>
  <si>
    <t>M116</t>
  </si>
  <si>
    <t>M117</t>
  </si>
  <si>
    <t>M118</t>
  </si>
  <si>
    <t>M119</t>
  </si>
  <si>
    <t>M120</t>
  </si>
  <si>
    <t>M121</t>
  </si>
  <si>
    <t>M122</t>
  </si>
  <si>
    <t>M123</t>
  </si>
  <si>
    <t>M124</t>
  </si>
  <si>
    <t>M125</t>
  </si>
  <si>
    <t>M126</t>
  </si>
  <si>
    <t>M127</t>
  </si>
  <si>
    <t>M128</t>
  </si>
  <si>
    <t>M129</t>
  </si>
  <si>
    <t>M130</t>
  </si>
  <si>
    <t>M131</t>
  </si>
  <si>
    <t>M132</t>
  </si>
  <si>
    <t>M133</t>
  </si>
  <si>
    <t>M134</t>
  </si>
  <si>
    <t>M135</t>
  </si>
  <si>
    <t>M136</t>
  </si>
  <si>
    <t>M137</t>
  </si>
  <si>
    <t>M138</t>
  </si>
  <si>
    <t>M139</t>
  </si>
  <si>
    <t>M140</t>
  </si>
  <si>
    <t>M141</t>
  </si>
  <si>
    <t>M142</t>
  </si>
  <si>
    <t>M143</t>
  </si>
  <si>
    <t>M144</t>
  </si>
  <si>
    <t>M145</t>
  </si>
  <si>
    <t>M146</t>
  </si>
  <si>
    <t>M147</t>
  </si>
  <si>
    <t>M148</t>
  </si>
  <si>
    <t>M149</t>
  </si>
  <si>
    <t>M150</t>
  </si>
  <si>
    <t>M151</t>
  </si>
  <si>
    <t>M152</t>
  </si>
  <si>
    <t>M153</t>
  </si>
  <si>
    <t>M154</t>
  </si>
  <si>
    <t>M155</t>
  </si>
  <si>
    <t>M156</t>
  </si>
  <si>
    <t>M157</t>
  </si>
  <si>
    <t>M158</t>
  </si>
  <si>
    <t>M159</t>
  </si>
  <si>
    <t>M160</t>
  </si>
  <si>
    <t>M161</t>
  </si>
  <si>
    <t>M162</t>
  </si>
  <si>
    <t>M163</t>
  </si>
  <si>
    <t>M164</t>
  </si>
  <si>
    <t>M165</t>
  </si>
  <si>
    <t>M166</t>
  </si>
  <si>
    <t>M167</t>
  </si>
  <si>
    <t>M168</t>
  </si>
  <si>
    <t>M169</t>
  </si>
  <si>
    <t>M170</t>
  </si>
  <si>
    <t>M171</t>
  </si>
  <si>
    <t>M172</t>
  </si>
  <si>
    <t>M173</t>
  </si>
  <si>
    <t>M174</t>
  </si>
  <si>
    <t>M175</t>
  </si>
  <si>
    <t>M176</t>
  </si>
  <si>
    <t>M177</t>
  </si>
  <si>
    <t>M178</t>
  </si>
  <si>
    <t>M179</t>
  </si>
  <si>
    <t>M180</t>
  </si>
  <si>
    <t>M181</t>
  </si>
  <si>
    <t>M182</t>
  </si>
  <si>
    <t>M183</t>
  </si>
  <si>
    <t>M184</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</si>
  <si>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</si>
  <si>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</si>
  <si>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</si>
  <si>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</si>
  <si>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</si>
  <si>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</si>
  <si>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</si>
  <si>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</si>
  <si>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</si>
  <si>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</si>
  <si>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</si>
  <si>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</si>
  <si>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</si>
  <si>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</si>
  <si>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</si>
  <si>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</si>
  <si>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</si>
  <si>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</si>
  <si>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</si>
  <si>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</si>
  <si>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</si>
  <si>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</si>
  <si>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</si>
  <si>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</si>
  <si>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</si>
  <si>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</si>
  <si>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</si>
  <si>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</si>
  <si>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</si>
  <si>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</si>
  <si>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</si>
  <si>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</si>
  <si>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</si>
  <si>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</si>
  <si>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</si>
  <si>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</si>
  <si>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</si>
  <si>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N41</t>
  </si>
  <si>
    <t>N42</t>
  </si>
  <si>
    <t>N43</t>
  </si>
  <si>
    <t>N44</t>
  </si>
  <si>
    <t>N45</t>
  </si>
  <si>
    <t>N46</t>
  </si>
  <si>
    <t>N47</t>
  </si>
  <si>
    <t>N48</t>
  </si>
  <si>
    <t>N49</t>
  </si>
  <si>
    <t>N50</t>
  </si>
  <si>
    <t>N51</t>
  </si>
  <si>
    <t>N52</t>
  </si>
  <si>
    <t>N53</t>
  </si>
  <si>
    <t>N54</t>
  </si>
  <si>
    <t>N55</t>
  </si>
  <si>
    <t>N56</t>
  </si>
  <si>
    <t>N57</t>
  </si>
  <si>
    <t>N58</t>
  </si>
  <si>
    <t>N59</t>
  </si>
  <si>
    <t>N60</t>
  </si>
  <si>
    <t>N61</t>
  </si>
  <si>
    <t>N62</t>
  </si>
  <si>
    <t>N63</t>
  </si>
  <si>
    <t>N64</t>
  </si>
  <si>
    <t>N65</t>
  </si>
  <si>
    <t>N66</t>
  </si>
  <si>
    <t>N67</t>
  </si>
  <si>
    <t>N68</t>
  </si>
  <si>
    <t>N69</t>
  </si>
  <si>
    <t>N70</t>
  </si>
  <si>
    <t>N71</t>
  </si>
  <si>
    <t>N72</t>
  </si>
  <si>
    <t>N73</t>
  </si>
  <si>
    <t>N74</t>
  </si>
  <si>
    <t>N75</t>
  </si>
  <si>
    <t>N76</t>
  </si>
  <si>
    <t>N77</t>
  </si>
  <si>
    <t>N78</t>
  </si>
  <si>
    <t>N79</t>
  </si>
  <si>
    <t>N80</t>
  </si>
  <si>
    <t>N81</t>
  </si>
  <si>
    <t>N82</t>
  </si>
  <si>
    <t>N83</t>
  </si>
  <si>
    <t>N84</t>
  </si>
  <si>
    <t>N85</t>
  </si>
  <si>
    <t>N86</t>
  </si>
  <si>
    <t>N87</t>
  </si>
  <si>
    <t>N88</t>
  </si>
  <si>
    <t>N89</t>
  </si>
  <si>
    <t>N90</t>
  </si>
  <si>
    <t>N91</t>
  </si>
  <si>
    <t>N92</t>
  </si>
  <si>
    <t>N93</t>
  </si>
  <si>
    <t>N94</t>
  </si>
  <si>
    <t>N95</t>
  </si>
  <si>
    <t>N96</t>
  </si>
  <si>
    <t>N97</t>
  </si>
  <si>
    <t>N98</t>
  </si>
  <si>
    <t>N99</t>
  </si>
  <si>
    <t>N100</t>
  </si>
  <si>
    <t>N101</t>
  </si>
  <si>
    <t>N102</t>
  </si>
  <si>
    <t>N103</t>
  </si>
  <si>
    <t>N104</t>
  </si>
  <si>
    <t>N105</t>
  </si>
  <si>
    <t>N106</t>
  </si>
  <si>
    <t>N107</t>
  </si>
  <si>
    <t>N108</t>
  </si>
  <si>
    <t>N109</t>
  </si>
  <si>
    <t>N110</t>
  </si>
  <si>
    <t>N111</t>
  </si>
  <si>
    <t>N112</t>
  </si>
  <si>
    <t>N113</t>
  </si>
  <si>
    <t>N114</t>
  </si>
  <si>
    <t>N115</t>
  </si>
  <si>
    <t>N116</t>
  </si>
  <si>
    <t>N117</t>
  </si>
  <si>
    <t>N118</t>
  </si>
  <si>
    <t>N119</t>
  </si>
  <si>
    <t>N120</t>
  </si>
  <si>
    <t>N121</t>
  </si>
  <si>
    <t>N122</t>
  </si>
  <si>
    <t>N123</t>
  </si>
  <si>
    <t>N124</t>
  </si>
  <si>
    <t>N125</t>
  </si>
  <si>
    <t>N126</t>
  </si>
  <si>
    <t>N127</t>
  </si>
  <si>
    <t>N128</t>
  </si>
  <si>
    <t>N129</t>
  </si>
  <si>
    <t>N130</t>
  </si>
  <si>
    <t>N131</t>
  </si>
  <si>
    <t>N132</t>
  </si>
  <si>
    <t>N133</t>
  </si>
  <si>
    <t>N134</t>
  </si>
  <si>
    <t>N135</t>
  </si>
  <si>
    <t>N136</t>
  </si>
  <si>
    <t>N137</t>
  </si>
  <si>
    <t>N138</t>
  </si>
  <si>
    <t>N139</t>
  </si>
  <si>
    <t>N140</t>
  </si>
  <si>
    <t>N141</t>
  </si>
  <si>
    <t>N142</t>
  </si>
  <si>
    <t>N143</t>
  </si>
  <si>
    <t>N144</t>
  </si>
  <si>
    <t>N145</t>
  </si>
  <si>
    <t>N146</t>
  </si>
  <si>
    <t>N147</t>
  </si>
  <si>
    <t>N148</t>
  </si>
  <si>
    <t>N149</t>
  </si>
  <si>
    <t>N150</t>
  </si>
  <si>
    <t>N151</t>
  </si>
  <si>
    <t>N152</t>
  </si>
  <si>
    <t>N153</t>
  </si>
  <si>
    <t>N154</t>
  </si>
  <si>
    <t>N155</t>
  </si>
  <si>
    <t>N156</t>
  </si>
  <si>
    <t>N157</t>
  </si>
  <si>
    <t>N158</t>
  </si>
  <si>
    <t>N159</t>
  </si>
  <si>
    <t>N160</t>
  </si>
  <si>
    <t>N161</t>
  </si>
  <si>
    <t>N162</t>
  </si>
  <si>
    <t>N163</t>
  </si>
  <si>
    <t>N164</t>
  </si>
  <si>
    <t>N165</t>
  </si>
  <si>
    <t>N166</t>
  </si>
  <si>
    <t>N167</t>
  </si>
  <si>
    <t>N168</t>
  </si>
  <si>
    <t>N169</t>
  </si>
  <si>
    <t>N170</t>
  </si>
  <si>
    <t>N171</t>
  </si>
  <si>
    <t>N172</t>
  </si>
  <si>
    <t>N173</t>
  </si>
  <si>
    <t>N174</t>
  </si>
  <si>
    <t>N175</t>
  </si>
  <si>
    <t>N176</t>
  </si>
  <si>
    <t>N177</t>
  </si>
  <si>
    <t>N178</t>
  </si>
  <si>
    <t>N179</t>
  </si>
  <si>
    <t>N180</t>
  </si>
  <si>
    <t>N181</t>
  </si>
  <si>
    <t>N182</t>
  </si>
  <si>
    <t>N183</t>
  </si>
  <si>
    <t>N184</t>
  </si>
  <si>
    <t>O4</t>
  </si>
  <si>
    <t>O5</t>
  </si>
  <si>
    <t>O6</t>
  </si>
  <si>
    <t>O7</t>
  </si>
  <si>
    <t>O8</t>
  </si>
  <si>
    <t>O9</t>
  </si>
  <si>
    <t>O10</t>
  </si>
  <si>
    <t>O11</t>
  </si>
  <si>
    <t>O12</t>
  </si>
  <si>
    <t>O13</t>
  </si>
  <si>
    <t>O14</t>
  </si>
  <si>
    <t>O15</t>
  </si>
  <si>
    <t>O16</t>
  </si>
  <si>
    <t>O17</t>
  </si>
  <si>
    <t>O18</t>
  </si>
  <si>
    <t>O19</t>
  </si>
  <si>
    <t>O20</t>
  </si>
  <si>
    <t>O21</t>
  </si>
  <si>
    <t>O22</t>
  </si>
  <si>
    <t>O23</t>
  </si>
  <si>
    <t>O24</t>
  </si>
  <si>
    <t>O25</t>
  </si>
  <si>
    <t>O26</t>
  </si>
  <si>
    <t>O27</t>
  </si>
  <si>
    <t>O28</t>
  </si>
  <si>
    <t>O29</t>
  </si>
  <si>
    <t>O30</t>
  </si>
  <si>
    <t>O31</t>
  </si>
  <si>
    <t>O32</t>
  </si>
  <si>
    <t>O33</t>
  </si>
  <si>
    <t>O34</t>
  </si>
  <si>
    <t>O35</t>
  </si>
  <si>
    <t>O36</t>
  </si>
  <si>
    <t>O37</t>
  </si>
  <si>
    <t>O38</t>
  </si>
  <si>
    <t>O39</t>
  </si>
  <si>
    <t>O40</t>
  </si>
  <si>
    <t>O41</t>
  </si>
  <si>
    <t>O42</t>
  </si>
  <si>
    <t>O43</t>
  </si>
  <si>
    <t>O44</t>
  </si>
  <si>
    <t>O45</t>
  </si>
  <si>
    <t>O46</t>
  </si>
  <si>
    <t>O47</t>
  </si>
  <si>
    <t>O48</t>
  </si>
  <si>
    <t>O49</t>
  </si>
  <si>
    <t>O50</t>
  </si>
  <si>
    <t>O51</t>
  </si>
  <si>
    <t>O52</t>
  </si>
  <si>
    <t>O53</t>
  </si>
  <si>
    <t>O54</t>
  </si>
  <si>
    <t>O55</t>
  </si>
  <si>
    <t>O56</t>
  </si>
  <si>
    <t>O57</t>
  </si>
  <si>
    <t>O58</t>
  </si>
  <si>
    <t>O59</t>
  </si>
  <si>
    <t>O60</t>
  </si>
  <si>
    <t>O61</t>
  </si>
  <si>
    <t>O62</t>
  </si>
  <si>
    <t>O63</t>
  </si>
  <si>
    <t>O64</t>
  </si>
  <si>
    <t>O65</t>
  </si>
  <si>
    <t>O66</t>
  </si>
  <si>
    <t>O67</t>
  </si>
  <si>
    <t>O68</t>
  </si>
  <si>
    <t>O69</t>
  </si>
  <si>
    <t>O70</t>
  </si>
  <si>
    <t>O71</t>
  </si>
  <si>
    <t>O72</t>
  </si>
  <si>
    <t>O73</t>
  </si>
  <si>
    <t>O74</t>
  </si>
  <si>
    <t>O75</t>
  </si>
  <si>
    <t>O76</t>
  </si>
  <si>
    <t>O77</t>
  </si>
  <si>
    <t>O78</t>
  </si>
  <si>
    <t>O79</t>
  </si>
  <si>
    <t>O80</t>
  </si>
  <si>
    <t>O81</t>
  </si>
  <si>
    <t>O82</t>
  </si>
  <si>
    <t>O83</t>
  </si>
  <si>
    <t>O84</t>
  </si>
  <si>
    <t>O85</t>
  </si>
  <si>
    <t>O86</t>
  </si>
  <si>
    <t>O87</t>
  </si>
  <si>
    <t>O88</t>
  </si>
  <si>
    <t>O89</t>
  </si>
  <si>
    <t>O90</t>
  </si>
  <si>
    <t>O91</t>
  </si>
  <si>
    <t>O92</t>
  </si>
  <si>
    <t>O93</t>
  </si>
  <si>
    <t>O94</t>
  </si>
  <si>
    <t>O95</t>
  </si>
  <si>
    <t>O96</t>
  </si>
  <si>
    <t>O97</t>
  </si>
  <si>
    <t>O98</t>
  </si>
  <si>
    <t>O99</t>
  </si>
  <si>
    <t>O100</t>
  </si>
  <si>
    <t>O101</t>
  </si>
  <si>
    <t>O102</t>
  </si>
  <si>
    <t>O103</t>
  </si>
  <si>
    <t>O104</t>
  </si>
  <si>
    <t>O105</t>
  </si>
  <si>
    <t>O106</t>
  </si>
  <si>
    <t>O107</t>
  </si>
  <si>
    <t>O108</t>
  </si>
  <si>
    <t>O109</t>
  </si>
  <si>
    <t>O110</t>
  </si>
  <si>
    <t>O111</t>
  </si>
  <si>
    <t>O112</t>
  </si>
  <si>
    <t>O113</t>
  </si>
  <si>
    <t>O114</t>
  </si>
  <si>
    <t>O115</t>
  </si>
  <si>
    <t>O116</t>
  </si>
  <si>
    <t>O117</t>
  </si>
  <si>
    <t>O118</t>
  </si>
  <si>
    <t>O119</t>
  </si>
  <si>
    <t>O120</t>
  </si>
  <si>
    <t>O121</t>
  </si>
  <si>
    <t>O122</t>
  </si>
  <si>
    <t>O123</t>
  </si>
  <si>
    <t>O124</t>
  </si>
  <si>
    <t>O125</t>
  </si>
  <si>
    <t>O126</t>
  </si>
  <si>
    <t>O127</t>
  </si>
  <si>
    <t>O128</t>
  </si>
  <si>
    <t>O129</t>
  </si>
  <si>
    <t>O130</t>
  </si>
  <si>
    <t>O131</t>
  </si>
  <si>
    <t>O132</t>
  </si>
  <si>
    <t>O133</t>
  </si>
  <si>
    <t>O134</t>
  </si>
  <si>
    <t>O135</t>
  </si>
  <si>
    <t>O136</t>
  </si>
  <si>
    <t>O137</t>
  </si>
  <si>
    <t>O138</t>
  </si>
  <si>
    <t>O139</t>
  </si>
  <si>
    <t>O140</t>
  </si>
  <si>
    <t>O141</t>
  </si>
  <si>
    <t>O142</t>
  </si>
  <si>
    <t>O143</t>
  </si>
  <si>
    <t>O144</t>
  </si>
  <si>
    <t>O145</t>
  </si>
  <si>
    <t>O146</t>
  </si>
  <si>
    <t>O147</t>
  </si>
  <si>
    <t>O148</t>
  </si>
  <si>
    <t>O149</t>
  </si>
  <si>
    <t>O150</t>
  </si>
  <si>
    <t>O151</t>
  </si>
  <si>
    <t>O152</t>
  </si>
  <si>
    <t>O153</t>
  </si>
  <si>
    <t>O154</t>
  </si>
  <si>
    <t>O155</t>
  </si>
  <si>
    <t>O156</t>
  </si>
  <si>
    <t>O157</t>
  </si>
  <si>
    <t>O158</t>
  </si>
  <si>
    <t>O159</t>
  </si>
  <si>
    <t>O160</t>
  </si>
  <si>
    <t>O161</t>
  </si>
  <si>
    <t>O162</t>
  </si>
  <si>
    <t>O163</t>
  </si>
  <si>
    <t>O164</t>
  </si>
  <si>
    <t>O165</t>
  </si>
  <si>
    <t>O166</t>
  </si>
  <si>
    <t>O167</t>
  </si>
  <si>
    <t>O168</t>
  </si>
  <si>
    <t>O169</t>
  </si>
  <si>
    <t>O170</t>
  </si>
  <si>
    <t>O171</t>
  </si>
  <si>
    <t>O172</t>
  </si>
  <si>
    <t>O173</t>
  </si>
  <si>
    <t>O174</t>
  </si>
  <si>
    <t>O175</t>
  </si>
  <si>
    <t>O176</t>
  </si>
  <si>
    <t>O177</t>
  </si>
  <si>
    <t>O178</t>
  </si>
  <si>
    <t>O179</t>
  </si>
  <si>
    <t>O180</t>
  </si>
  <si>
    <t>O181</t>
  </si>
  <si>
    <t>O182</t>
  </si>
  <si>
    <t>O183</t>
  </si>
  <si>
    <t>O184</t>
  </si>
  <si>
    <t>Replicate T1</t>
  </si>
  <si>
    <t>Replicate C1</t>
  </si>
  <si>
    <t>Replicate C2</t>
  </si>
  <si>
    <t>Replicate C3</t>
  </si>
  <si>
    <t>Replicate C4</t>
  </si>
  <si>
    <t>Replicate C5</t>
  </si>
  <si>
    <t>Replicate C6</t>
  </si>
  <si>
    <t>Replicate T2</t>
  </si>
  <si>
    <t>Replicate T3</t>
  </si>
  <si>
    <t>Replicate T4</t>
  </si>
  <si>
    <t>Replicate T5</t>
  </si>
  <si>
    <t>Replicate T6</t>
  </si>
  <si>
    <t>Average Expression
[C1-C6]</t>
  </si>
  <si>
    <t>Average Expression
[T1-T6]</t>
  </si>
  <si>
    <t>Fold Difference</t>
  </si>
  <si>
    <t>(C / T)</t>
  </si>
  <si>
    <t>01</t>
  </si>
  <si>
    <t>02</t>
  </si>
  <si>
    <t>03</t>
  </si>
  <si>
    <t>04</t>
  </si>
  <si>
    <t>05</t>
  </si>
  <si>
    <t>06</t>
  </si>
  <si>
    <t>07</t>
  </si>
  <si>
    <t>08</t>
  </si>
  <si>
    <t>09</t>
  </si>
  <si>
    <t>10</t>
  </si>
  <si>
    <t>11</t>
  </si>
  <si>
    <t>LOG2 Fold Difference</t>
  </si>
  <si>
    <t>Choose normalization method -&gt;</t>
  </si>
  <si>
    <t>Data Visualization</t>
  </si>
  <si>
    <t>Scatter Plot</t>
  </si>
  <si>
    <t>Volcano Plot</t>
  </si>
  <si>
    <t>3D Plot</t>
  </si>
  <si>
    <t>Normalization</t>
  </si>
  <si>
    <t>IPC</t>
  </si>
  <si>
    <t>RNA Spike In</t>
  </si>
  <si>
    <t>Global Normalization</t>
  </si>
  <si>
    <t>Ref miR Normalization</t>
  </si>
  <si>
    <t>A_A01</t>
  </si>
  <si>
    <t>A_A02</t>
  </si>
  <si>
    <t>A_A03</t>
  </si>
  <si>
    <t>A_A04</t>
  </si>
  <si>
    <t>A_A05</t>
  </si>
  <si>
    <t>A_A06</t>
  </si>
  <si>
    <t>A_A07</t>
  </si>
  <si>
    <t>A_A08</t>
  </si>
  <si>
    <t>A_A09</t>
  </si>
  <si>
    <t>A_A10</t>
  </si>
  <si>
    <t>A_A11</t>
  </si>
  <si>
    <t>A_A12</t>
  </si>
  <si>
    <t>A_B01</t>
  </si>
  <si>
    <t>A_B02</t>
  </si>
  <si>
    <t>A_B03</t>
  </si>
  <si>
    <t>A_B04</t>
  </si>
  <si>
    <t>A_B05</t>
  </si>
  <si>
    <t>A_B06</t>
  </si>
  <si>
    <t>A_B07</t>
  </si>
  <si>
    <t>A_B08</t>
  </si>
  <si>
    <t>A_B09</t>
  </si>
  <si>
    <t>A_B10</t>
  </si>
  <si>
    <t>A_B11</t>
  </si>
  <si>
    <t>A_B12</t>
  </si>
  <si>
    <t>A_C01</t>
  </si>
  <si>
    <t>A_C02</t>
  </si>
  <si>
    <t>A_C03</t>
  </si>
  <si>
    <t>A_C04</t>
  </si>
  <si>
    <t>A_C05</t>
  </si>
  <si>
    <t>A_C06</t>
  </si>
  <si>
    <t>A_C07</t>
  </si>
  <si>
    <t>A_C08</t>
  </si>
  <si>
    <t>A_C09</t>
  </si>
  <si>
    <t>A_C10</t>
  </si>
  <si>
    <t>A_C11</t>
  </si>
  <si>
    <t>A_C12</t>
  </si>
  <si>
    <t>A_D01</t>
  </si>
  <si>
    <t>A_D02</t>
  </si>
  <si>
    <t>A_D03</t>
  </si>
  <si>
    <t>A_D04</t>
  </si>
  <si>
    <t>A_D05</t>
  </si>
  <si>
    <t>A_D06</t>
  </si>
  <si>
    <t>A_D07</t>
  </si>
  <si>
    <t>A_D08</t>
  </si>
  <si>
    <t>A_D09</t>
  </si>
  <si>
    <t>A_D10</t>
  </si>
  <si>
    <t>A_D11</t>
  </si>
  <si>
    <t>A_D12</t>
  </si>
  <si>
    <t>A_E01</t>
  </si>
  <si>
    <t>A_E02</t>
  </si>
  <si>
    <t>A_E03</t>
  </si>
  <si>
    <t>A_E04</t>
  </si>
  <si>
    <t>A_E05</t>
  </si>
  <si>
    <t>A_E06</t>
  </si>
  <si>
    <t>A_E07</t>
  </si>
  <si>
    <t>A_E08</t>
  </si>
  <si>
    <t>A_E09</t>
  </si>
  <si>
    <t>A_E10</t>
  </si>
  <si>
    <t>A_E11</t>
  </si>
  <si>
    <t>A_E12</t>
  </si>
  <si>
    <t>A_F01</t>
  </si>
  <si>
    <t>A_F02</t>
  </si>
  <si>
    <t>A_F03</t>
  </si>
  <si>
    <t>A_F04</t>
  </si>
  <si>
    <t>A_F05</t>
  </si>
  <si>
    <t>A_F06</t>
  </si>
  <si>
    <t>A_F07</t>
  </si>
  <si>
    <t>A_F08</t>
  </si>
  <si>
    <t>A_F09</t>
  </si>
  <si>
    <t>A_F10</t>
  </si>
  <si>
    <t>A_F11</t>
  </si>
  <si>
    <t>A_F12</t>
  </si>
  <si>
    <t>A_G01</t>
  </si>
  <si>
    <t>A_G02</t>
  </si>
  <si>
    <t>A_G03</t>
  </si>
  <si>
    <t>A_G04</t>
  </si>
  <si>
    <t>A_G05</t>
  </si>
  <si>
    <t>A_G06</t>
  </si>
  <si>
    <t>A_G07</t>
  </si>
  <si>
    <t>A_G08</t>
  </si>
  <si>
    <t>A_G09</t>
  </si>
  <si>
    <t>A_G10</t>
  </si>
  <si>
    <t>A_G11</t>
  </si>
  <si>
    <t>A_G12</t>
  </si>
  <si>
    <t>A_H01</t>
  </si>
  <si>
    <t>A_H02</t>
  </si>
  <si>
    <t>A_H03</t>
  </si>
  <si>
    <t>A_H04</t>
  </si>
  <si>
    <t>A_H05</t>
  </si>
  <si>
    <t>A_H06</t>
  </si>
  <si>
    <t>A_H07</t>
  </si>
  <si>
    <t>A_H08</t>
  </si>
  <si>
    <t>A_H09</t>
  </si>
  <si>
    <t>A_H10</t>
  </si>
  <si>
    <t>A_H11</t>
  </si>
  <si>
    <t>A_H12</t>
  </si>
  <si>
    <t>B_A01</t>
  </si>
  <si>
    <t>B_A02</t>
  </si>
  <si>
    <t>B_A03</t>
  </si>
  <si>
    <t>B_A04</t>
  </si>
  <si>
    <t>B_A05</t>
  </si>
  <si>
    <t>B_A06</t>
  </si>
  <si>
    <t>B_A07</t>
  </si>
  <si>
    <t>B_A08</t>
  </si>
  <si>
    <t>B_A09</t>
  </si>
  <si>
    <t>B_A10</t>
  </si>
  <si>
    <t>B_A11</t>
  </si>
  <si>
    <t>B_A12</t>
  </si>
  <si>
    <t>B_B01</t>
  </si>
  <si>
    <t>B_B02</t>
  </si>
  <si>
    <t>B_B03</t>
  </si>
  <si>
    <t>B_B04</t>
  </si>
  <si>
    <t>B_B05</t>
  </si>
  <si>
    <t>B_B06</t>
  </si>
  <si>
    <t>B_B07</t>
  </si>
  <si>
    <t>B_B08</t>
  </si>
  <si>
    <t>B_B09</t>
  </si>
  <si>
    <t>B_B10</t>
  </si>
  <si>
    <t>B_B11</t>
  </si>
  <si>
    <t>B_B12</t>
  </si>
  <si>
    <t>B_C01</t>
  </si>
  <si>
    <t>B_C02</t>
  </si>
  <si>
    <t>B_C03</t>
  </si>
  <si>
    <t>B_C04</t>
  </si>
  <si>
    <t>B_C05</t>
  </si>
  <si>
    <t>B_C06</t>
  </si>
  <si>
    <t>B_C07</t>
  </si>
  <si>
    <t>B_C08</t>
  </si>
  <si>
    <t>B_C09</t>
  </si>
  <si>
    <t>B_C10</t>
  </si>
  <si>
    <t>B_C11</t>
  </si>
  <si>
    <t>B_C12</t>
  </si>
  <si>
    <t>B_D01</t>
  </si>
  <si>
    <t>B_D02</t>
  </si>
  <si>
    <t>B_D03</t>
  </si>
  <si>
    <t>B_D04</t>
  </si>
  <si>
    <t>B_D05</t>
  </si>
  <si>
    <t>B_D06</t>
  </si>
  <si>
    <t>B_D07</t>
  </si>
  <si>
    <t>B_D08</t>
  </si>
  <si>
    <t>B_D09</t>
  </si>
  <si>
    <t>B_D10</t>
  </si>
  <si>
    <t>B_D11</t>
  </si>
  <si>
    <t>B_D12</t>
  </si>
  <si>
    <t>B_E01</t>
  </si>
  <si>
    <t>B_E02</t>
  </si>
  <si>
    <t>B_E03</t>
  </si>
  <si>
    <t>B_E04</t>
  </si>
  <si>
    <t>B_E05</t>
  </si>
  <si>
    <t>B_E06</t>
  </si>
  <si>
    <t>B_E07</t>
  </si>
  <si>
    <t>B_E08</t>
  </si>
  <si>
    <t>B_E09</t>
  </si>
  <si>
    <t>B_E10</t>
  </si>
  <si>
    <t>B_E11</t>
  </si>
  <si>
    <t>B_E12</t>
  </si>
  <si>
    <t>B_F01</t>
  </si>
  <si>
    <t>B_F02</t>
  </si>
  <si>
    <t>B_F03</t>
  </si>
  <si>
    <t>B_F04</t>
  </si>
  <si>
    <t>B_F05</t>
  </si>
  <si>
    <t>B_F06</t>
  </si>
  <si>
    <t>B_F07</t>
  </si>
  <si>
    <t>B_F08</t>
  </si>
  <si>
    <t>B_F09</t>
  </si>
  <si>
    <t>B_F10</t>
  </si>
  <si>
    <t>B_F11</t>
  </si>
  <si>
    <t>B_F12</t>
  </si>
  <si>
    <t>B_G01</t>
  </si>
  <si>
    <t>B_G02</t>
  </si>
  <si>
    <t>B_G03</t>
  </si>
  <si>
    <t>B_G04</t>
  </si>
  <si>
    <t>B_G05</t>
  </si>
  <si>
    <t>B_G06</t>
  </si>
  <si>
    <t>B_G07</t>
  </si>
  <si>
    <t>B_G08</t>
  </si>
  <si>
    <t>B_G09</t>
  </si>
  <si>
    <t>B_G10</t>
  </si>
  <si>
    <t>B_G11</t>
  </si>
  <si>
    <t>B_G12</t>
  </si>
  <si>
    <t>B_H01</t>
  </si>
  <si>
    <t>B_H02</t>
  </si>
  <si>
    <t>B_H03</t>
  </si>
  <si>
    <t>B_H04</t>
  </si>
  <si>
    <t>B_H05</t>
  </si>
  <si>
    <t>B_H06</t>
  </si>
  <si>
    <t>B_H07</t>
  </si>
  <si>
    <t>B_H08</t>
  </si>
  <si>
    <t>B_H09</t>
  </si>
  <si>
    <t>B_H10</t>
  </si>
  <si>
    <t>B_H11</t>
  </si>
  <si>
    <t>B_H12</t>
  </si>
  <si>
    <t>Back to Results</t>
  </si>
  <si>
    <t>&lt;-</t>
  </si>
  <si>
    <t>IPC Normalization</t>
  </si>
  <si>
    <t>RNA Spike-In Normalization</t>
  </si>
  <si>
    <t>Inspect:</t>
  </si>
  <si>
    <t>Recommended X-Axis Max:</t>
  </si>
  <si>
    <t>Recommended Y-Axis Max:</t>
  </si>
  <si>
    <t>Shortcuts</t>
  </si>
  <si>
    <t>Basic</t>
  </si>
  <si>
    <t>Intermediate</t>
  </si>
  <si>
    <t>Advanced</t>
  </si>
  <si>
    <t>Go to Results</t>
  </si>
  <si>
    <t>Go to Normalization Selection</t>
  </si>
  <si>
    <t>Inspect IPC</t>
  </si>
  <si>
    <t>Normalization Selection</t>
  </si>
  <si>
    <t>Upper Bound</t>
  </si>
  <si>
    <t>Lower Bound</t>
  </si>
  <si>
    <t>Enter Fold Change Cut-off -&gt;</t>
  </si>
  <si>
    <t>Please select your workflow</t>
  </si>
  <si>
    <t>Input the Ct cutoff (32 is recommended) -&gt;</t>
  </si>
  <si>
    <t>Back to Workflow</t>
  </si>
  <si>
    <t>Basic Workflow</t>
  </si>
  <si>
    <t xml:space="preserve">Intermediate Workflow
</t>
  </si>
  <si>
    <t>Advanced Workflow</t>
  </si>
  <si>
    <t>Control Samples</t>
  </si>
  <si>
    <t>Test Samples</t>
  </si>
  <si>
    <t>Go to Workflow</t>
  </si>
  <si>
    <t>Workflow</t>
  </si>
  <si>
    <t>Go to Raw Ct</t>
  </si>
  <si>
    <t>Normfinder Calculations</t>
  </si>
  <si>
    <t>hsa-let-7c-5p</t>
  </si>
  <si>
    <t>hsa-miR-125b-5p</t>
  </si>
  <si>
    <t>hsa-miR-146b-5p</t>
  </si>
  <si>
    <t>hsa-miR-184</t>
  </si>
  <si>
    <t>hsa-miR-199a-3p</t>
  </si>
  <si>
    <t>hsa-miR-24-3p</t>
  </si>
  <si>
    <t>hsa-miR-30b-5p</t>
  </si>
  <si>
    <t>hsa-miR-340-3p</t>
  </si>
  <si>
    <t>hsa-let-7d-5p</t>
  </si>
  <si>
    <t>hsa-miR-126-3p</t>
  </si>
  <si>
    <t>hsa-miR-152-3p</t>
  </si>
  <si>
    <t>hsa-miR-199a-5p</t>
  </si>
  <si>
    <t>hsa-miR-26b-5p</t>
  </si>
  <si>
    <t>hsa-miR-31-5p</t>
  </si>
  <si>
    <t>hsa-miR-345-5p</t>
  </si>
  <si>
    <t>hsa-miR-449a</t>
  </si>
  <si>
    <t>hsa-miR-126-5p</t>
  </si>
  <si>
    <t>hsa-miR-153-3p</t>
  </si>
  <si>
    <t>hsa-miR-200b-3p</t>
  </si>
  <si>
    <t>hsa-miR-27b-3p</t>
  </si>
  <si>
    <t>hsa-miR-483-3p</t>
  </si>
  <si>
    <t>hsa-miR-128-3p</t>
  </si>
  <si>
    <t>hsa-miR-191-5p</t>
  </si>
  <si>
    <t>hsa-miR-208a-3p</t>
  </si>
  <si>
    <t>hsa-miR-494-3p</t>
  </si>
  <si>
    <t>hsa-miR-103a-3p</t>
  </si>
  <si>
    <t>hsa-miR-135a-5p</t>
  </si>
  <si>
    <t>hsa-miR-15b-5p</t>
  </si>
  <si>
    <t>hsa-miR-193a-3p</t>
  </si>
  <si>
    <t>hsa-miR-376a-3p</t>
  </si>
  <si>
    <t>hsa-miR-608</t>
  </si>
  <si>
    <t>hsa-miR-16-5p</t>
  </si>
  <si>
    <t>hsa-miR-215-5p</t>
  </si>
  <si>
    <t>hsa-miR-382-5p</t>
  </si>
  <si>
    <t>hsa-miR-497-5p</t>
  </si>
  <si>
    <t>hsa-miR-194-5p</t>
  </si>
  <si>
    <t>hsa-miR-383-5p</t>
  </si>
  <si>
    <t>hsa-miR-499a-5p</t>
  </si>
  <si>
    <t>hsa-miR-196a-5p</t>
  </si>
  <si>
    <t>hsa-miR-223-3p</t>
  </si>
  <si>
    <t>hsa-miR-30a-5p</t>
  </si>
  <si>
    <t>hsa-miR-409-3p</t>
  </si>
  <si>
    <t>hsa-miR-195-5p</t>
  </si>
  <si>
    <t>hsa-miR-221-3p</t>
  </si>
  <si>
    <t>hsa-miR-338-3p</t>
  </si>
  <si>
    <t>hsa-miR-378a-5p</t>
  </si>
  <si>
    <t>hsa-let-7i-5p</t>
  </si>
  <si>
    <t>hsa-miR-150-5p</t>
  </si>
  <si>
    <t>hsa-miR-29b-3p</t>
  </si>
  <si>
    <t>hsa-miR-129-5p</t>
  </si>
  <si>
    <t>hsa-miR-19b-3p</t>
  </si>
  <si>
    <t>hsa-miR-301a-3p</t>
  </si>
  <si>
    <t>hsa-miR-10a-5p</t>
  </si>
  <si>
    <t>hsa-miR-130a-3p</t>
  </si>
  <si>
    <t>hsa-miR-15a-5p</t>
  </si>
  <si>
    <t>hsa-miR-200c-3p</t>
  </si>
  <si>
    <t>hsa-miR-224-5p</t>
  </si>
  <si>
    <t>hsa-miR-302a-3p</t>
  </si>
  <si>
    <t>hsa-miR-367-3p</t>
  </si>
  <si>
    <t>hsa-miR-17-3p</t>
  </si>
  <si>
    <t>hsa-miR-203a-3p</t>
  </si>
  <si>
    <t>hsa-miR-23a-3p</t>
  </si>
  <si>
    <t>hsa-miR-30d-5p</t>
  </si>
  <si>
    <t>hsa-miR-429</t>
  </si>
  <si>
    <t>hsa-miR-9-3p</t>
  </si>
  <si>
    <t>hsa-miR-26a-5p</t>
  </si>
  <si>
    <t>hsa-miR-372-3p</t>
  </si>
  <si>
    <t>hsa-miR-98-5p</t>
  </si>
  <si>
    <t>hsa-miR-1-3p</t>
  </si>
  <si>
    <t>hsa-miR-27a-3p</t>
  </si>
  <si>
    <t>hsa-miR-99a-5p</t>
  </si>
  <si>
    <t>hsa-miR-125a-5p</t>
  </si>
  <si>
    <t>hsa-miR-140-5p</t>
  </si>
  <si>
    <t>hsa-miR-192-5p</t>
  </si>
  <si>
    <t>hsa-miR-218-5p</t>
  </si>
  <si>
    <t>hsa-miR-28-5p</t>
  </si>
  <si>
    <t>hsa-miR-99b-5p</t>
  </si>
  <si>
    <t>hsa-miR-124-3p</t>
  </si>
  <si>
    <t>hsa-miR-133a-3p</t>
  </si>
  <si>
    <t>hsa-miR-146a-5p</t>
  </si>
  <si>
    <t>hsa-miR-186-5p</t>
  </si>
  <si>
    <t>hsa-miR-200a-3p</t>
  </si>
  <si>
    <t>hsa-miR-127-3p</t>
  </si>
  <si>
    <t>hsa-miR-133b</t>
  </si>
  <si>
    <t>hsa-miR-188-5p</t>
  </si>
  <si>
    <t>hsa-miR-29c-3p</t>
  </si>
  <si>
    <t>hsa-miR-34a-5p</t>
  </si>
  <si>
    <t>hsa-miR-424-5p</t>
  </si>
  <si>
    <t>hsa-miR-137</t>
  </si>
  <si>
    <t>hsa-miR-149-5p</t>
  </si>
  <si>
    <t>hsa-miR-202-3p</t>
  </si>
  <si>
    <t>hsa-miR-34b-3p</t>
  </si>
  <si>
    <t>hsa-miR-451a</t>
  </si>
  <si>
    <t>hsa-miR-151a-5p</t>
  </si>
  <si>
    <t>hsa-miR-30e-3p</t>
  </si>
  <si>
    <t>hsa-miR-34c-5p</t>
  </si>
  <si>
    <t>hsa-miR-10b-5p</t>
  </si>
  <si>
    <t>hsa-miR-155-5p</t>
  </si>
  <si>
    <t>hsa-miR-193b-3p</t>
  </si>
  <si>
    <t>hsa-miR-212-3p</t>
  </si>
  <si>
    <t>hsa-miR-130b-3p</t>
  </si>
  <si>
    <t>hsa-miR-143-3p</t>
  </si>
  <si>
    <t>hsa-miR-181a-5p</t>
  </si>
  <si>
    <t>hsa-miR-196b-5p</t>
  </si>
  <si>
    <t>hsa-miR-217</t>
  </si>
  <si>
    <t>hsa-miR-335-5p</t>
  </si>
  <si>
    <t>hsa-miR-376c-3p</t>
  </si>
  <si>
    <t>hsa-miR-582-5p</t>
  </si>
  <si>
    <t>hsa-miR-122-5p</t>
  </si>
  <si>
    <t>hsa-miR-182-5p</t>
  </si>
  <si>
    <t>hsa-miR-199b-5p</t>
  </si>
  <si>
    <t>hsa-miR-377-3p</t>
  </si>
  <si>
    <t>hsa-miR-486-5p</t>
  </si>
  <si>
    <t>hsa-miR-7-5p</t>
  </si>
  <si>
    <t>hsa-miR-132-3p</t>
  </si>
  <si>
    <t>hsa-miR-145-5p</t>
  </si>
  <si>
    <t>hsa-miR-185-5p</t>
  </si>
  <si>
    <t>hsa-miR-19a-3p</t>
  </si>
  <si>
    <t>hsa-miR-23b-3p</t>
  </si>
  <si>
    <t>hsa-miR-339-5p</t>
  </si>
  <si>
    <t>hsa-miR-410-3p</t>
  </si>
  <si>
    <t>hsa-let-7a-5p</t>
  </si>
  <si>
    <t>hsa-miR-135b-5p</t>
  </si>
  <si>
    <t>hsa-miR-151a-3p</t>
  </si>
  <si>
    <t>hsa-miR-204-5p</t>
  </si>
  <si>
    <t>hsa-miR-29a-3p</t>
  </si>
  <si>
    <t>hsa-miR-138-5p</t>
  </si>
  <si>
    <t>hsa-miR-17-5p</t>
  </si>
  <si>
    <t>hsa-miR-205-5p</t>
  </si>
  <si>
    <t>hsa-miR-378a-3p</t>
  </si>
  <si>
    <t>hsa-miR-100-5p</t>
  </si>
  <si>
    <t>hsa-miR-206</t>
  </si>
  <si>
    <t>hsa-miR-219a-5p</t>
  </si>
  <si>
    <t>hsa-miR-30a-3p</t>
  </si>
  <si>
    <t>hsa-miR-32-5p</t>
  </si>
  <si>
    <t>hsa-miR-363-3p</t>
  </si>
  <si>
    <t>hsa-miR-379-5p</t>
  </si>
  <si>
    <t>hsa-miR-141-3p</t>
  </si>
  <si>
    <t>hsa-miR-181c-5p</t>
  </si>
  <si>
    <t>hsa-miR-208b-3p</t>
  </si>
  <si>
    <t>hsa-miR-222-3p</t>
  </si>
  <si>
    <t>hsa-miR-30c-5p</t>
  </si>
  <si>
    <t>hsa-miR-106b-5p</t>
  </si>
  <si>
    <t>hsa-miR-142-5p</t>
  </si>
  <si>
    <t>hsa-miR-183-5p</t>
  </si>
  <si>
    <t>hsa-miR-210-3p</t>
  </si>
  <si>
    <t>hsa-miR-22-3p</t>
  </si>
  <si>
    <t>hsa-miR-365a-3p</t>
  </si>
  <si>
    <t>hsa-miR-144-3p</t>
  </si>
  <si>
    <t>hsa-miR-187-3p</t>
  </si>
  <si>
    <t>hsa-miR-320a</t>
  </si>
  <si>
    <t>hsa-miR-342-3p</t>
  </si>
  <si>
    <t>hsa-miR-370-3p</t>
  </si>
  <si>
    <t>hsa-miR-147a</t>
  </si>
  <si>
    <t>hsa-miR-190b</t>
  </si>
  <si>
    <t>hsa-miR-296-5p</t>
  </si>
  <si>
    <t>hsa-miR-584-5p</t>
  </si>
  <si>
    <t>hsa-miR-134-5p</t>
  </si>
  <si>
    <t>hsa-miR-21-5p</t>
  </si>
  <si>
    <t>hsa-miR-34a-3p</t>
  </si>
  <si>
    <t>hsa-miR-375</t>
  </si>
  <si>
    <t>hsa-miR-450a-5p</t>
  </si>
  <si>
    <t>MIMAT0000064</t>
  </si>
  <si>
    <t>UGAGGUAGUAGGUUGUAUGGUU</t>
  </si>
  <si>
    <t>MIMAT0000423</t>
  </si>
  <si>
    <t>UCCCUGAGACCCUAACUUGUGA</t>
  </si>
  <si>
    <t>MIMAT0002809</t>
  </si>
  <si>
    <t>UGAGAACUGAAUUCCAUAGGCU</t>
  </si>
  <si>
    <t>MIMAT0000454</t>
  </si>
  <si>
    <t>UGGACGGAGAACUGAUAAGGGU</t>
  </si>
  <si>
    <t>MIMAT0000232</t>
  </si>
  <si>
    <t>ACAGUAGUCUGCACAUUGGUUA</t>
  </si>
  <si>
    <t>MIMAT0000080</t>
  </si>
  <si>
    <t>UGGCUCAGUUCAGCAGGAACAG</t>
  </si>
  <si>
    <t>MIMAT0000420</t>
  </si>
  <si>
    <t>UGUAAACAUCCUACACUCAGCU</t>
  </si>
  <si>
    <t>MIMAT0000750</t>
  </si>
  <si>
    <t>UCCGUCUCAGUUACUUUAUAGC</t>
  </si>
  <si>
    <t>-</t>
  </si>
  <si>
    <t>MIMAT0000065</t>
  </si>
  <si>
    <t>AGAGGUAGUAGGUUGCAUAGUU</t>
  </si>
  <si>
    <t>MIMAT0000445</t>
  </si>
  <si>
    <t>UCGUACCGUGAGUAAUAAUGCG</t>
  </si>
  <si>
    <t>MIMAT0000438</t>
  </si>
  <si>
    <t>UCAGUGCAUGACAGAACUUGG</t>
  </si>
  <si>
    <t>MIMAT0000231</t>
  </si>
  <si>
    <t>CCCAGUGUUCAGACUACCUGUUC</t>
  </si>
  <si>
    <t>MIMAT0000083</t>
  </si>
  <si>
    <t>UUCAAGUAAUUCAGGAUAGGU</t>
  </si>
  <si>
    <t>MIMAT0000089</t>
  </si>
  <si>
    <t>AGGCAAGAUGCUGGCAUAGCU</t>
  </si>
  <si>
    <t>MIMAT0000772</t>
  </si>
  <si>
    <t>GCUGACUCCUAGUCCAGGGCUC</t>
  </si>
  <si>
    <t>MIMAT0001541</t>
  </si>
  <si>
    <t>UGGCAGUGUAUUGUUAGCUGGU</t>
  </si>
  <si>
    <t>MIMAT0000444</t>
  </si>
  <si>
    <t>CAUUAUUACUUUUGGUACGCG</t>
  </si>
  <si>
    <t>MIMAT0000439</t>
  </si>
  <si>
    <t>UUGCAUAGUCACAAAAGUGAUC</t>
  </si>
  <si>
    <t>MIMAT0000318</t>
  </si>
  <si>
    <t>UAAUACUGCCUGGUAAUGAUGA</t>
  </si>
  <si>
    <t>MIMAT0000419</t>
  </si>
  <si>
    <t>UUCACAGUGGCUAAGUUCUGC</t>
  </si>
  <si>
    <t>MIMAT0002173</t>
  </si>
  <si>
    <t>UCACUCCUCUCCUCCCGUCUU</t>
  </si>
  <si>
    <t>MIMAT0000424</t>
  </si>
  <si>
    <t>UCACAGUGAACCGGUCUCUUU</t>
  </si>
  <si>
    <t>MIMAT0000440</t>
  </si>
  <si>
    <t>CAACGGAAUCCCAAAAGCAGCUG</t>
  </si>
  <si>
    <t>MIMAT0000241</t>
  </si>
  <si>
    <t>AUAAGACGAGCAAAAAGCUUGU</t>
  </si>
  <si>
    <t>MIMAT0002816</t>
  </si>
  <si>
    <t>UGAAACAUACACGGGAAACCUC</t>
  </si>
  <si>
    <t>MIMAT0000101</t>
  </si>
  <si>
    <t>AGCAGCAUUGUACAGGGCUAUGA</t>
  </si>
  <si>
    <t>MIMAT0000428</t>
  </si>
  <si>
    <t>UAUGGCUUUUUAUUCCUAUGUGA</t>
  </si>
  <si>
    <t>MIMAT0000417</t>
  </si>
  <si>
    <t>UAGCAGCACAUCAUGGUUUACA</t>
  </si>
  <si>
    <t>MIMAT0000459</t>
  </si>
  <si>
    <t>AACUGGCCUACAAAGUCCCAGU</t>
  </si>
  <si>
    <t>MIMAT0000729</t>
  </si>
  <si>
    <t>AUCAUAGAGGAAAAUCCACGU</t>
  </si>
  <si>
    <t>MIMAT0003276</t>
  </si>
  <si>
    <t>AGGGGUGGUGUUGGGACAGCUCCGU</t>
  </si>
  <si>
    <t>MIMAT0000069</t>
  </si>
  <si>
    <t>UAGCAGCACGUAAAUAUUGGCG</t>
  </si>
  <si>
    <t>MIMAT0000272</t>
  </si>
  <si>
    <t>AUGACCUAUGAAUUGACAGAC</t>
  </si>
  <si>
    <t>MIMAT0000737</t>
  </si>
  <si>
    <t>GAAGUUGUUCGUGGUGGAUUCG</t>
  </si>
  <si>
    <t>MIMAT0002820</t>
  </si>
  <si>
    <t>CAGCAGCACACUGUGGUUUGU</t>
  </si>
  <si>
    <t>MIMAT0000460</t>
  </si>
  <si>
    <t>UGUAACAGCAACUCCAUGUGGA</t>
  </si>
  <si>
    <t>MIMAT0000738</t>
  </si>
  <si>
    <t>AGAUCAGAAGGUGAUUGUGGCU</t>
  </si>
  <si>
    <t>MIMAT0002870</t>
  </si>
  <si>
    <t>UUAAGACUUGCAGUGAUGUUU</t>
  </si>
  <si>
    <t>MIMAT0000226</t>
  </si>
  <si>
    <t>UAGGUAGUUUCAUGUUGUUGGG</t>
  </si>
  <si>
    <t>MIMAT0000280</t>
  </si>
  <si>
    <t>UGUCAGUUUGUCAAAUACCCCA</t>
  </si>
  <si>
    <t>MIMAT0000087</t>
  </si>
  <si>
    <t>UGUAAACAUCCUCGACUGGAAG</t>
  </si>
  <si>
    <t>MIMAT0001639</t>
  </si>
  <si>
    <t>GAAUGUUGCUCGGUGAACCCCU</t>
  </si>
  <si>
    <t>MIMAT0000461</t>
  </si>
  <si>
    <t>UAGCAGCACAGAAAUAUUGGC</t>
  </si>
  <si>
    <t>MIMAT0000278</t>
  </si>
  <si>
    <t>AGCUACAUUGUCUGCUGGGUUUC</t>
  </si>
  <si>
    <t>MIMAT0000763</t>
  </si>
  <si>
    <t>UCCAGCAUCAGUGAUUUUGUUG</t>
  </si>
  <si>
    <t>MIMAT0000731</t>
  </si>
  <si>
    <t>CUCCUGACUCCAGGUCCUGUGU</t>
  </si>
  <si>
    <t>MIMAT0000415</t>
  </si>
  <si>
    <t>UGAGGUAGUAGUUUGUGCUGUU</t>
  </si>
  <si>
    <t>MIMAT0000451</t>
  </si>
  <si>
    <t>UCUCCCAACCCUUGUACCAGUG</t>
  </si>
  <si>
    <t>MIMAT0000100</t>
  </si>
  <si>
    <t>UAGCACCAUUUGAAAUCAGUGUU</t>
  </si>
  <si>
    <t>MIMAT0000242</t>
  </si>
  <si>
    <t>CUUUUUGCGGUCUGGGCUUGC</t>
  </si>
  <si>
    <t>MIMAT0000074</t>
  </si>
  <si>
    <t>UGUGCAAAUCCAUGCAAAACUGA</t>
  </si>
  <si>
    <t>MIMAT0000688</t>
  </si>
  <si>
    <t>CAGUGCAAUAGUAUUGUCAAAGC</t>
  </si>
  <si>
    <t>MIMAT0000253</t>
  </si>
  <si>
    <t>UACCCUGUAGAUCCGAAUUUGUG</t>
  </si>
  <si>
    <t>MIMAT0000425</t>
  </si>
  <si>
    <t>CAGUGCAAUGUUAAAAGGGCAU</t>
  </si>
  <si>
    <t>MIMAT0000068</t>
  </si>
  <si>
    <t>UAGCAGCACAUAAUGGUUUGUG</t>
  </si>
  <si>
    <t>MIMAT0000617</t>
  </si>
  <si>
    <t>UAAUACUGCCGGGUAAUGAUGGA</t>
  </si>
  <si>
    <t>MIMAT0000281</t>
  </si>
  <si>
    <t>CAAGUCACUAGUGGUUCCGUU</t>
  </si>
  <si>
    <t>MIMAT0000684</t>
  </si>
  <si>
    <t>UAAGUGCUUCCAUGUUUUGGUGA</t>
  </si>
  <si>
    <t>MIMAT0000719</t>
  </si>
  <si>
    <t>AAUUGCACUUUAGCAAUGGUGA</t>
  </si>
  <si>
    <t>MIMAT0000071</t>
  </si>
  <si>
    <t>ACUGCAGUGAAGGCACUUGUAG</t>
  </si>
  <si>
    <t>MIMAT0000264</t>
  </si>
  <si>
    <t>GUGAAAUGUUUAGGACCACUAG</t>
  </si>
  <si>
    <t>MIMAT0000078</t>
  </si>
  <si>
    <t>AUCACAUUGCCAGGGAUUUCC</t>
  </si>
  <si>
    <t>MIMAT0000245</t>
  </si>
  <si>
    <t>UGUAAACAUCCCCGACUGGAAG</t>
  </si>
  <si>
    <t>MIMAT0001536</t>
  </si>
  <si>
    <t>UAAUACUGUCUGGUAAAACCGU</t>
  </si>
  <si>
    <t>MIMAT0000442</t>
  </si>
  <si>
    <t>AUAAAGCUAGAUAACCGAAAGU</t>
  </si>
  <si>
    <t>MIMAT0000082</t>
  </si>
  <si>
    <t>UUCAAGUAAUCCAGGAUAGGCU</t>
  </si>
  <si>
    <t>MIMAT0000724</t>
  </si>
  <si>
    <t>AAAGUGCUGCGACAUUUGAGCGU</t>
  </si>
  <si>
    <t>MIMAT0000096</t>
  </si>
  <si>
    <t>UGAGGUAGUAAGUUGUAUUGUU</t>
  </si>
  <si>
    <t>MIMAT0000416</t>
  </si>
  <si>
    <t>UGGAAUGUAAAGAAGUAUGUAU</t>
  </si>
  <si>
    <t>MIMAT0000084</t>
  </si>
  <si>
    <t>UUCACAGUGGCUAAGUUCCGC</t>
  </si>
  <si>
    <t>MIMAT0000097</t>
  </si>
  <si>
    <t>AACCCGUAGAUCCGAUCUUGUG</t>
  </si>
  <si>
    <t>MIMAT0000443</t>
  </si>
  <si>
    <t>UCCCUGAGACCCUUUAACCUGUGA</t>
  </si>
  <si>
    <t>MIMAT0000431</t>
  </si>
  <si>
    <t>CAGUGGUUUUACCCUAUGGUAG</t>
  </si>
  <si>
    <t>MIMAT0000222</t>
  </si>
  <si>
    <t>CUGACCUAUGAAUUGACAGCC</t>
  </si>
  <si>
    <t>MIMAT0000275</t>
  </si>
  <si>
    <t>UUGUGCUUGAUCUAACCAUGU</t>
  </si>
  <si>
    <t>MIMAT0000085</t>
  </si>
  <si>
    <t>AAGGAGCUCACAGUCUAUUGAG</t>
  </si>
  <si>
    <t>MIMAT0000689</t>
  </si>
  <si>
    <t>CACCCGUAGAACCGACCUUGCG</t>
  </si>
  <si>
    <t>MIMAT0000422</t>
  </si>
  <si>
    <t>UAAGGCACGCGGUGAAUGCC</t>
  </si>
  <si>
    <t>MIMAT0000427</t>
  </si>
  <si>
    <t>UUUGGUCCCCUUCAACCAGCUG</t>
  </si>
  <si>
    <t>MIMAT0000449</t>
  </si>
  <si>
    <t>UGAGAACUGAAUUCCAUGGGUU</t>
  </si>
  <si>
    <t>MIMAT0000456</t>
  </si>
  <si>
    <t>CAAAGAAUUCUCCUUUUGGGCU</t>
  </si>
  <si>
    <t>MIMAT0000682</t>
  </si>
  <si>
    <t>UAACACUGUCUGGUAACGAUGU</t>
  </si>
  <si>
    <t>MIMAT0000446</t>
  </si>
  <si>
    <t>UCGGAUCCGUCUGAGCUUGGCU</t>
  </si>
  <si>
    <t>MIMAT0000770</t>
  </si>
  <si>
    <t>UUUGGUCCCCUUCAACCAGCUA</t>
  </si>
  <si>
    <t>MIMAT0000457</t>
  </si>
  <si>
    <t>CAUCCCUUGCAUGGUGGAGGG</t>
  </si>
  <si>
    <t>MIMAT0000681</t>
  </si>
  <si>
    <t>UAGCACCAUUUGAAAUCGGUUA</t>
  </si>
  <si>
    <t>MIMAT0000255</t>
  </si>
  <si>
    <t>UGGCAGUGUCUUAGCUGGUUGU</t>
  </si>
  <si>
    <t>MIMAT0001341</t>
  </si>
  <si>
    <t>CAGCAGCAAUUCAUGUUUUGAA</t>
  </si>
  <si>
    <t>MIMAT0000429</t>
  </si>
  <si>
    <t>UUAUUGCUUAAGAAUACGCGUAG</t>
  </si>
  <si>
    <t>MIMAT0000450</t>
  </si>
  <si>
    <t>UCUGGCUCCGUGUCUUCACUCCC</t>
  </si>
  <si>
    <t>MIMAT0002811</t>
  </si>
  <si>
    <t>AGAGGUAUAGGGCAUGGGAA</t>
  </si>
  <si>
    <t>MIMAT0004676</t>
  </si>
  <si>
    <t>CAAUCACUAACUCCACUGCCAU</t>
  </si>
  <si>
    <t>MIMAT0001631</t>
  </si>
  <si>
    <t>AAACCGUUACCAUUACUGAGUU</t>
  </si>
  <si>
    <t>MIMAT0004697</t>
  </si>
  <si>
    <t>UCGAGGAGCUCACAGUCUAGU</t>
  </si>
  <si>
    <t>MIMAT0000693</t>
  </si>
  <si>
    <t>CUUUCAGUCGGAUGUUUACAGC</t>
  </si>
  <si>
    <t>MIMAT0000686</t>
  </si>
  <si>
    <t>AGGCAGUGUAGUUAGCUGAUUGC</t>
  </si>
  <si>
    <t>MIMAT0000254</t>
  </si>
  <si>
    <t>UACCCUGUAGAACCGAAUUUGUG</t>
  </si>
  <si>
    <t>MIMAT0000646</t>
  </si>
  <si>
    <t>UUAAUGCUAAUCGUGAUAGGGGU</t>
  </si>
  <si>
    <t>MIMAT0002819</t>
  </si>
  <si>
    <t>AACUGGCCCUCAAAGUCCCGCU</t>
  </si>
  <si>
    <t>MIMAT0000269</t>
  </si>
  <si>
    <t>UAACAGUCUCCAGUCACGGCC</t>
  </si>
  <si>
    <t>MIMAT0000691</t>
  </si>
  <si>
    <t>CAGUGCAAUGAUGAAAGGGCAU</t>
  </si>
  <si>
    <t>MIMAT0000435</t>
  </si>
  <si>
    <t>UGAGAUGAAGCACUGUAGCUC</t>
  </si>
  <si>
    <t>MIMAT0000256</t>
  </si>
  <si>
    <t>AACAUUCAACGCUGUCGGUGAGU</t>
  </si>
  <si>
    <t>MIMAT0001080</t>
  </si>
  <si>
    <t>UAGGUAGUUUCCUGUUGUUGGG</t>
  </si>
  <si>
    <t>MIMAT0000274</t>
  </si>
  <si>
    <t>UACUGCAUCAGGAACUGAUUGGA</t>
  </si>
  <si>
    <t>MIMAT0000765</t>
  </si>
  <si>
    <t>UCAAGAGCAAUAACGAAAAAUGU</t>
  </si>
  <si>
    <t>MIMAT0000720</t>
  </si>
  <si>
    <t>AACAUAGAGGAAAUUCCACGU</t>
  </si>
  <si>
    <t>MIMAT0003247</t>
  </si>
  <si>
    <t>UUACAGUUGUUCAACCAGUUACU</t>
  </si>
  <si>
    <t>MIMAT0000421</t>
  </si>
  <si>
    <t>UGGAGUGUGACAAUGGUGUUUG</t>
  </si>
  <si>
    <t>MIMAT0000259</t>
  </si>
  <si>
    <t>UUUGGCAAUGGUAGAACUCACACU</t>
  </si>
  <si>
    <t>MIMAT0000263</t>
  </si>
  <si>
    <t>CCCAGUGUUUAGACUAUCUGUUC</t>
  </si>
  <si>
    <t>MIMAT0000730</t>
  </si>
  <si>
    <t>AUCACACAAAGGCAACUUUUGU</t>
  </si>
  <si>
    <t>MIMAT0002177</t>
  </si>
  <si>
    <t>UCCUGUACUGAGCUGCCCCGAG</t>
  </si>
  <si>
    <t>MIMAT0000252</t>
  </si>
  <si>
    <t>UGGAAGACUAGUGAUUUUGUUGU</t>
  </si>
  <si>
    <t>MIMAT0000426</t>
  </si>
  <si>
    <t>UAACAGUCUACAGCCAUGGUCG</t>
  </si>
  <si>
    <t>MIMAT0000437</t>
  </si>
  <si>
    <t>GUCCAGUUUUCCCAGGAAUCCCU</t>
  </si>
  <si>
    <t>MIMAT0000455</t>
  </si>
  <si>
    <t>UGGAGAGAAAGGCAGUUCCUGA</t>
  </si>
  <si>
    <t>MIMAT0000073</t>
  </si>
  <si>
    <t>UGUGCAAAUCUAUGCAAAACUGA</t>
  </si>
  <si>
    <t>MIMAT0000418</t>
  </si>
  <si>
    <t>AUCACAUUGCCAGGGAUUACC</t>
  </si>
  <si>
    <t>MIMAT0000764</t>
  </si>
  <si>
    <t>UCCCUGUCCUCCAGGAGCUCACG</t>
  </si>
  <si>
    <t>MIMAT0002171</t>
  </si>
  <si>
    <t>AAUAUAACACAGAUGGCCUGU</t>
  </si>
  <si>
    <t>MIMAT0000062</t>
  </si>
  <si>
    <t>UGAGGUAGUAGGUUGUAUAGUU</t>
  </si>
  <si>
    <t>MIMAT0000758</t>
  </si>
  <si>
    <t>UAUGGCUUUUCAUUCCUAUGUGA</t>
  </si>
  <si>
    <t>MIMAT0000757</t>
  </si>
  <si>
    <t>CUAGACUGAAGCUCCUUGAGG</t>
  </si>
  <si>
    <t>MIMAT0000265</t>
  </si>
  <si>
    <t>UUCCCUUUGUCAUCCUAUGCCU</t>
  </si>
  <si>
    <t>MIMAT0000086</t>
  </si>
  <si>
    <t>UAGCACCAUCUGAAAUCGGUUA</t>
  </si>
  <si>
    <t>MIMAT0000430</t>
  </si>
  <si>
    <t>AGCUGGUGUUGUGAAUCAGGCCG</t>
  </si>
  <si>
    <t>MIMAT0000070</t>
  </si>
  <si>
    <t>CAAAGUGCUUACAGUGCAGGUAG</t>
  </si>
  <si>
    <t>MIMAT0000266</t>
  </si>
  <si>
    <t>UCCUUCAUUCCACCGGAGUCUG</t>
  </si>
  <si>
    <t>MIMAT0000732</t>
  </si>
  <si>
    <t>ACUGGACUUGGAGUCAGAAGGC</t>
  </si>
  <si>
    <t>MIMAT0000098</t>
  </si>
  <si>
    <t>AACCCGUAGAUCCGAACUUGUG</t>
  </si>
  <si>
    <t>MIMAT0000462</t>
  </si>
  <si>
    <t>UGGAAUGUAAGGAAGUGUGUGG</t>
  </si>
  <si>
    <t>MIMAT0000276</t>
  </si>
  <si>
    <t>UGAUUGUCCAAACGCAAUUCU</t>
  </si>
  <si>
    <t>MIMAT0000088</t>
  </si>
  <si>
    <t>CUUUCAGUCGGAUGUUUGCAGC</t>
  </si>
  <si>
    <t>MIMAT0000090</t>
  </si>
  <si>
    <t>UAUUGCACAUUACUAAGUUGCA</t>
  </si>
  <si>
    <t>MIMAT0000707</t>
  </si>
  <si>
    <t>AAUUGCACGGUAUCCAUCUGUA</t>
  </si>
  <si>
    <t>MIMAT0000733</t>
  </si>
  <si>
    <t>UGGUAGACUAUGGAACGUAGG</t>
  </si>
  <si>
    <t>MIMAT0000432</t>
  </si>
  <si>
    <t>UAACACUGUCUGGUAAAGAUGG</t>
  </si>
  <si>
    <t>MIMAT0000258</t>
  </si>
  <si>
    <t>AACAUUCAACCUGUCGGUGAGU</t>
  </si>
  <si>
    <t>MIMAT0004960</t>
  </si>
  <si>
    <t>AUAAGACGAACAAAAGGUUUGU</t>
  </si>
  <si>
    <t>MIMAT0000279</t>
  </si>
  <si>
    <t>AGCUACAUCUGGCUACUGGGU</t>
  </si>
  <si>
    <t>MIMAT0000244</t>
  </si>
  <si>
    <t>UGUAAACAUCCUACACUCUCAGC</t>
  </si>
  <si>
    <t>MIMAT0000680</t>
  </si>
  <si>
    <t>UAAAGUGCUGACAGUGCAGAU</t>
  </si>
  <si>
    <t>MIMAT0000433</t>
  </si>
  <si>
    <t>CAUAAAGUAGAAAGCACUACU</t>
  </si>
  <si>
    <t>MIMAT0000261</t>
  </si>
  <si>
    <t>UAUGGCACUGGUAGAAUUCACU</t>
  </si>
  <si>
    <t>MIMAT0000267</t>
  </si>
  <si>
    <t>CUGUGCGUGUGACAGCGGCUGA</t>
  </si>
  <si>
    <t>MIMAT0000077</t>
  </si>
  <si>
    <t>AAGCUGCCAGUUGAAGAACUGU</t>
  </si>
  <si>
    <t>MIMAT0000710</t>
  </si>
  <si>
    <t>UAAUGCCCCUAAAAAUCCUUAU</t>
  </si>
  <si>
    <t>MIMAT0000436</t>
  </si>
  <si>
    <t>UACAGUAUAGAUGAUGUACU</t>
  </si>
  <si>
    <t>MIMAT0000262</t>
  </si>
  <si>
    <t>UCGUGUCUUGUGUUGCAGCCGG</t>
  </si>
  <si>
    <t>MIMAT0000510</t>
  </si>
  <si>
    <t>AAAAGCUGGGUUGAGAGGGCGA</t>
  </si>
  <si>
    <t>MIMAT0000753</t>
  </si>
  <si>
    <t>UCUCACACAGAAAUCGCACCCGU</t>
  </si>
  <si>
    <t>MIMAT0000722</t>
  </si>
  <si>
    <t>GCCUGCUGGGGUGGAACCUGGU</t>
  </si>
  <si>
    <t>MIMAT0000251</t>
  </si>
  <si>
    <t>GUGUGUGGAAAUGCUUCUGC</t>
  </si>
  <si>
    <t>MIMAT0004929</t>
  </si>
  <si>
    <t>UGAUAUGUUUGAUAUUGGGUU</t>
  </si>
  <si>
    <t>MIMAT0000690</t>
  </si>
  <si>
    <t>AGGGCCCCCCCUCAAUCCUGU</t>
  </si>
  <si>
    <t>MIMAT0003249</t>
  </si>
  <si>
    <t>UUAUGGUUUGCCUGGGACUGAG</t>
  </si>
  <si>
    <t>MIMAT0000447</t>
  </si>
  <si>
    <t>UGUGACUGGUUGACCAGAGGGG</t>
  </si>
  <si>
    <t>MIMAT0000076</t>
  </si>
  <si>
    <t>UAGCUUAUCAGACUGAUGUUGA</t>
  </si>
  <si>
    <t>MIMAT0004557</t>
  </si>
  <si>
    <t>CAAUCAGCAAGUAUACUGCCCU</t>
  </si>
  <si>
    <t>MIMAT0000728</t>
  </si>
  <si>
    <t>UUUGUUCGUUCGGCUCGCGUGA</t>
  </si>
  <si>
    <t>MIMAT0001545</t>
  </si>
  <si>
    <t>UUUUGCGAUGUGUUCCUAAUAU</t>
  </si>
  <si>
    <t>miR-483-3p</t>
  </si>
  <si>
    <t>Spike-in RNA Ctr 1</t>
  </si>
  <si>
    <t>let-7d-5p</t>
  </si>
  <si>
    <t>miR-15b-5p</t>
  </si>
  <si>
    <t>miR-191-5p</t>
  </si>
  <si>
    <t>miR-194-5p</t>
  </si>
  <si>
    <t>miR-326</t>
  </si>
  <si>
    <t>miR-146b-5p</t>
  </si>
  <si>
    <t>miR-16-5p</t>
  </si>
  <si>
    <t>miR-199a-5p</t>
  </si>
  <si>
    <t>miR-27b-3p</t>
  </si>
  <si>
    <t>miR-23b-3p</t>
  </si>
  <si>
    <t>miR-345-5p</t>
  </si>
  <si>
    <t>miR-499a-5p</t>
  </si>
  <si>
    <t>Spike-in RNA Ctr 2</t>
  </si>
  <si>
    <t>miR-24-3p</t>
  </si>
  <si>
    <t>miR-199a-3p</t>
  </si>
  <si>
    <t>miR-30b-5p</t>
  </si>
  <si>
    <t>miR-126-5p</t>
  </si>
  <si>
    <t>miR-495-3p</t>
  </si>
  <si>
    <t>miR-26b-5p</t>
  </si>
  <si>
    <t>miR-125b-5p</t>
  </si>
  <si>
    <t>miR-126-3p</t>
  </si>
  <si>
    <t>miR-382-5p</t>
  </si>
  <si>
    <t>miR-497-5p</t>
  </si>
  <si>
    <t>miR-1246</t>
  </si>
  <si>
    <t>Inter-plate Calibrator 1</t>
  </si>
  <si>
    <t>miR-128-3p</t>
  </si>
  <si>
    <t>miR-92b-3p</t>
  </si>
  <si>
    <t>miR-223-3p</t>
  </si>
  <si>
    <t>miR-135a-5p</t>
  </si>
  <si>
    <t>miR-154-5p</t>
  </si>
  <si>
    <t>miR-532-3p</t>
  </si>
  <si>
    <t>miR-320d</t>
  </si>
  <si>
    <t>Inter-plate Calibrator 2</t>
  </si>
  <si>
    <t>miR-99a-5p</t>
  </si>
  <si>
    <t>miR-152-3p</t>
  </si>
  <si>
    <t>miR-328-3p</t>
  </si>
  <si>
    <t>miR-409-3p</t>
  </si>
  <si>
    <t>miR-28-5p</t>
  </si>
  <si>
    <t>miR-10a-5p</t>
  </si>
  <si>
    <t>miR-130a-3p</t>
  </si>
  <si>
    <t>miR-298</t>
  </si>
  <si>
    <t>miR-15a-5p</t>
  </si>
  <si>
    <t>miR-421</t>
  </si>
  <si>
    <t>miR-29b-3p</t>
  </si>
  <si>
    <t>miR-301a-3p</t>
  </si>
  <si>
    <t>miR-330-3p</t>
  </si>
  <si>
    <t>miR-21-5p</t>
  </si>
  <si>
    <t>miR-19b-3p</t>
  </si>
  <si>
    <t>miR-99b-5p</t>
  </si>
  <si>
    <t>miR-337-3p</t>
  </si>
  <si>
    <t>miR-374b-5p</t>
  </si>
  <si>
    <t>miR-192-5p</t>
  </si>
  <si>
    <t>miR-181a-5p</t>
  </si>
  <si>
    <t>miR-125a-5p</t>
  </si>
  <si>
    <t>miR-361-5p</t>
  </si>
  <si>
    <t>miR-324-3p</t>
  </si>
  <si>
    <t>miR-340-5p</t>
  </si>
  <si>
    <t>miR-224-5p</t>
  </si>
  <si>
    <t>miR-1271-5p</t>
  </si>
  <si>
    <t>miR-26a-5p</t>
  </si>
  <si>
    <t>miR-30d-5p</t>
  </si>
  <si>
    <t>let-7i-5p</t>
  </si>
  <si>
    <t>miR-369-3p</t>
  </si>
  <si>
    <t>miR-423-3p</t>
  </si>
  <si>
    <t>miR-500a-5p</t>
  </si>
  <si>
    <t>miR-27a-3p</t>
  </si>
  <si>
    <t>miR-195-5p</t>
  </si>
  <si>
    <t>miR-425-3p</t>
  </si>
  <si>
    <t>miR-223-5p</t>
  </si>
  <si>
    <t>let-7f-5p</t>
  </si>
  <si>
    <t>miR-127-3p</t>
  </si>
  <si>
    <t>miR-377-3p</t>
  </si>
  <si>
    <t>miR-451a</t>
  </si>
  <si>
    <t>miR-140-3p</t>
  </si>
  <si>
    <t>miR-616-3p</t>
  </si>
  <si>
    <t>miR-122-5p</t>
  </si>
  <si>
    <t>miR-146a-5p</t>
  </si>
  <si>
    <t>miR-339-5p</t>
  </si>
  <si>
    <t>miR-625-5p</t>
  </si>
  <si>
    <t>miR-19a-3p</t>
  </si>
  <si>
    <t>miR-149-5p</t>
  </si>
  <si>
    <t>miR-130b-3p</t>
  </si>
  <si>
    <t>miR-335-5p</t>
  </si>
  <si>
    <t>miR-484</t>
  </si>
  <si>
    <t>miR-193a-5p</t>
  </si>
  <si>
    <t>miR-25-3p</t>
  </si>
  <si>
    <t>miR-103a-3p</t>
  </si>
  <si>
    <t>miR-132-3p</t>
  </si>
  <si>
    <t>miR-185-5p</t>
  </si>
  <si>
    <t>miR-30e-5p</t>
  </si>
  <si>
    <t>miR-486-5p</t>
  </si>
  <si>
    <t>miR-493-3p</t>
  </si>
  <si>
    <t>miR-769-5p</t>
  </si>
  <si>
    <t>miR-34b-3p</t>
  </si>
  <si>
    <t>miR-874-3p</t>
  </si>
  <si>
    <t>miR-92a-3p</t>
  </si>
  <si>
    <t>miR-133a-3p</t>
  </si>
  <si>
    <t>miR-186-5p</t>
  </si>
  <si>
    <t>miR-30e-3p</t>
  </si>
  <si>
    <t>miR-196b-5p</t>
  </si>
  <si>
    <t>miR-199b-5p</t>
  </si>
  <si>
    <t>miR-188-5p</t>
  </si>
  <si>
    <t>miR-424-5p</t>
  </si>
  <si>
    <t>miR-590-5p</t>
  </si>
  <si>
    <t>miR-22-5p</t>
  </si>
  <si>
    <t>miR-337-5p</t>
  </si>
  <si>
    <t>miR-143-3p</t>
  </si>
  <si>
    <t>miR-155-5p</t>
  </si>
  <si>
    <t>miR-151a-5p</t>
  </si>
  <si>
    <t>miR-1290</t>
  </si>
  <si>
    <t>miR-145-5p</t>
  </si>
  <si>
    <t>miR-29c-3p</t>
  </si>
  <si>
    <t>miR-423-5p</t>
  </si>
  <si>
    <t>let-7a-5p</t>
  </si>
  <si>
    <t>miR-144-3p</t>
  </si>
  <si>
    <t>miR-151a-3p</t>
  </si>
  <si>
    <t>miR-134-5p</t>
  </si>
  <si>
    <t>miR-487b-3p</t>
  </si>
  <si>
    <t>miR-30c-5p</t>
  </si>
  <si>
    <t>miR-374a-5p</t>
  </si>
  <si>
    <t>miR-148b-3p</t>
  </si>
  <si>
    <t>miR-106b-3p</t>
  </si>
  <si>
    <t>miR-375</t>
  </si>
  <si>
    <t>miR-584-5p</t>
  </si>
  <si>
    <t>miR-22-3p</t>
  </si>
  <si>
    <t>miR-181c-5p</t>
  </si>
  <si>
    <t>miR-222-3p</t>
  </si>
  <si>
    <t>miR-106b-5p</t>
  </si>
  <si>
    <t>miR-378a-3p</t>
  </si>
  <si>
    <t>miR-324-5p</t>
  </si>
  <si>
    <t>miR-425-5p</t>
  </si>
  <si>
    <t>miR-29a-3p</t>
  </si>
  <si>
    <t>miR-379-5p</t>
  </si>
  <si>
    <t>miR-450a-5p</t>
  </si>
  <si>
    <t>miR-21-3p</t>
  </si>
  <si>
    <t>miR-342-5p</t>
  </si>
  <si>
    <t>miR-141-3p</t>
  </si>
  <si>
    <t>miR-363-3p</t>
  </si>
  <si>
    <t>miR-320c</t>
  </si>
  <si>
    <t>miR-32-5p</t>
  </si>
  <si>
    <t>miR-204-5p</t>
  </si>
  <si>
    <t>miR-142-5p</t>
  </si>
  <si>
    <t>miR-365a-3p</t>
  </si>
  <si>
    <t>miR-139-3p</t>
  </si>
  <si>
    <t>MH3</t>
  </si>
  <si>
    <t>MH125</t>
  </si>
  <si>
    <t>MH113</t>
  </si>
  <si>
    <t>MH133</t>
  </si>
  <si>
    <t>MH231</t>
  </si>
  <si>
    <t>MH45</t>
  </si>
  <si>
    <t>MH91</t>
  </si>
  <si>
    <t>MH114</t>
  </si>
  <si>
    <t>MH134</t>
  </si>
  <si>
    <t>MH242</t>
  </si>
  <si>
    <t>MH388</t>
  </si>
  <si>
    <t>MH48</t>
  </si>
  <si>
    <t>MH93</t>
  </si>
  <si>
    <t>MH92</t>
  </si>
  <si>
    <t>MH202</t>
  </si>
  <si>
    <t>MH249</t>
  </si>
  <si>
    <t>MH303</t>
  </si>
  <si>
    <t>MH49</t>
  </si>
  <si>
    <t>MH94</t>
  </si>
  <si>
    <t>MH118</t>
  </si>
  <si>
    <t>MH174</t>
  </si>
  <si>
    <t>MH50</t>
  </si>
  <si>
    <t>MH97</t>
  </si>
  <si>
    <t>MH119</t>
  </si>
  <si>
    <t>MH182</t>
  </si>
  <si>
    <t>MH214</t>
  </si>
  <si>
    <t>MH253</t>
  </si>
  <si>
    <t>MH77</t>
  </si>
  <si>
    <t>MH98</t>
  </si>
  <si>
    <t>MH183</t>
  </si>
  <si>
    <t>MH85</t>
  </si>
  <si>
    <t>MH102</t>
  </si>
  <si>
    <t>MH184</t>
  </si>
  <si>
    <t>MH87</t>
  </si>
  <si>
    <t>MH112</t>
  </si>
  <si>
    <t>MH128</t>
  </si>
  <si>
    <t>MH227</t>
  </si>
  <si>
    <t>MH138</t>
  </si>
  <si>
    <t>MH145</t>
  </si>
  <si>
    <t>MH176</t>
  </si>
  <si>
    <t>MH213</t>
  </si>
  <si>
    <t>MIMAT0002878</t>
  </si>
  <si>
    <t>hsa-miR-506-3p</t>
  </si>
  <si>
    <t>UAAGGCACCCUUCUGAGUAGA</t>
  </si>
  <si>
    <t>MH311</t>
  </si>
  <si>
    <t>MH149</t>
  </si>
  <si>
    <t>MH150</t>
  </si>
  <si>
    <t>MIMAT0000441</t>
  </si>
  <si>
    <t>hsa-miR-9-5p</t>
  </si>
  <si>
    <t>UCUUUGGUUAUCUAGCUGUAUGA</t>
  </si>
  <si>
    <t>MH164</t>
  </si>
  <si>
    <t>MH197</t>
  </si>
  <si>
    <t>MH223</t>
  </si>
  <si>
    <t>MH229</t>
  </si>
  <si>
    <t>MH576</t>
  </si>
  <si>
    <t>MIMAT0000092</t>
  </si>
  <si>
    <t>hsa-miR-92a-3p</t>
  </si>
  <si>
    <t>UAUUGCACUUGUCCCGGCCUGU</t>
  </si>
  <si>
    <t>MH359</t>
  </si>
  <si>
    <t>MIMAT0000095</t>
  </si>
  <si>
    <t>hsa-miR-96-5p</t>
  </si>
  <si>
    <t>UUUGGCACUAGCACAUUUUUGCU</t>
  </si>
  <si>
    <t>MH595</t>
  </si>
  <si>
    <t>MIMAT0000093</t>
  </si>
  <si>
    <t>hsa-miR-93-5p</t>
  </si>
  <si>
    <t>CAAAGUGCUGUUCGUGCAGGUAG</t>
  </si>
  <si>
    <t>MIMAT0003299</t>
  </si>
  <si>
    <t>hsa-miR-630</t>
  </si>
  <si>
    <t>AGUAUUCUGUACCAGGGAAGGU</t>
  </si>
  <si>
    <t>MH411</t>
  </si>
  <si>
    <t>MIMAT0004553</t>
  </si>
  <si>
    <t>hsa-miR-7-1-3p</t>
  </si>
  <si>
    <t>CAACAAAUCACAGUCUGCCAUA</t>
  </si>
  <si>
    <t>MH518</t>
  </si>
  <si>
    <t>MH522</t>
  </si>
  <si>
    <t>MH677</t>
  </si>
  <si>
    <t>MH361</t>
  </si>
  <si>
    <t>MIMAT0003263</t>
  </si>
  <si>
    <t>hsa-miR-595</t>
  </si>
  <si>
    <t>GAAGUGUGCCGUGGUGUGUCU</t>
  </si>
  <si>
    <t>MH375</t>
  </si>
  <si>
    <t>MH693</t>
  </si>
  <si>
    <t>MH4</t>
  </si>
  <si>
    <t>MH8</t>
  </si>
  <si>
    <t>MH19</t>
  </si>
  <si>
    <t>MH22</t>
  </si>
  <si>
    <t>MH26</t>
  </si>
  <si>
    <t>MH28</t>
  </si>
  <si>
    <t>MH36</t>
  </si>
  <si>
    <t>MH24</t>
  </si>
  <si>
    <t>MH58</t>
  </si>
  <si>
    <t>MH99</t>
  </si>
  <si>
    <t>MH7</t>
  </si>
  <si>
    <t>MH35</t>
  </si>
  <si>
    <t>MH69</t>
  </si>
  <si>
    <t>MH105</t>
  </si>
  <si>
    <t>MH10</t>
  </si>
  <si>
    <t>MH39</t>
  </si>
  <si>
    <t>MH15</t>
  </si>
  <si>
    <t>MH13</t>
  </si>
  <si>
    <t>MH80</t>
  </si>
  <si>
    <t>MH116</t>
  </si>
  <si>
    <t>MH44</t>
  </si>
  <si>
    <t>MH61</t>
  </si>
  <si>
    <t>MH117</t>
  </si>
  <si>
    <t>MH115</t>
  </si>
  <si>
    <t>MH51</t>
  </si>
  <si>
    <t>MH86</t>
  </si>
  <si>
    <t>MH9</t>
  </si>
  <si>
    <t>MH21</t>
  </si>
  <si>
    <t>MH54</t>
  </si>
  <si>
    <t>MH89</t>
  </si>
  <si>
    <t>MH23</t>
  </si>
  <si>
    <t>MH90</t>
  </si>
  <si>
    <t>MH135</t>
  </si>
  <si>
    <t>MH169</t>
  </si>
  <si>
    <t>MH57</t>
  </si>
  <si>
    <t>MH120</t>
  </si>
  <si>
    <t>MH143</t>
  </si>
  <si>
    <t>MH175</t>
  </si>
  <si>
    <t>MH59</t>
  </si>
  <si>
    <t>MH95</t>
  </si>
  <si>
    <t>MH123</t>
  </si>
  <si>
    <t>MH147</t>
  </si>
  <si>
    <t>MH198</t>
  </si>
  <si>
    <t>MH12</t>
  </si>
  <si>
    <t>MH60</t>
  </si>
  <si>
    <t>MH96</t>
  </si>
  <si>
    <t>MH124</t>
  </si>
  <si>
    <t>MH152</t>
  </si>
  <si>
    <t>MH199</t>
  </si>
  <si>
    <t>MH40</t>
  </si>
  <si>
    <t>MH100</t>
  </si>
  <si>
    <t>MH129</t>
  </si>
  <si>
    <t>MH200</t>
  </si>
  <si>
    <t>MH235</t>
  </si>
  <si>
    <t>MH31</t>
  </si>
  <si>
    <t>MH64</t>
  </si>
  <si>
    <t>MH101</t>
  </si>
  <si>
    <t>MH130</t>
  </si>
  <si>
    <t>MH154</t>
  </si>
  <si>
    <t>MH205</t>
  </si>
  <si>
    <t>MH68</t>
  </si>
  <si>
    <t>MH103</t>
  </si>
  <si>
    <t>MH131</t>
  </si>
  <si>
    <t>MH208</t>
  </si>
  <si>
    <t>MH244</t>
  </si>
  <si>
    <t>MH34</t>
  </si>
  <si>
    <t>MH74</t>
  </si>
  <si>
    <t>MH109</t>
  </si>
  <si>
    <t>MH139</t>
  </si>
  <si>
    <t>MH165</t>
  </si>
  <si>
    <t>MH79</t>
  </si>
  <si>
    <t>MH111</t>
  </si>
  <si>
    <t>MH142</t>
  </si>
  <si>
    <t>MH252</t>
  </si>
  <si>
    <t>MH1</t>
  </si>
  <si>
    <t>MH32</t>
  </si>
  <si>
    <t>MH71</t>
  </si>
  <si>
    <t>MH110</t>
  </si>
  <si>
    <t>MH191</t>
  </si>
  <si>
    <t>MH37</t>
  </si>
  <si>
    <t>MH72</t>
  </si>
  <si>
    <t>MH121</t>
  </si>
  <si>
    <t>MH167</t>
  </si>
  <si>
    <t>MH192</t>
  </si>
  <si>
    <t>MH17</t>
  </si>
  <si>
    <t>MH53</t>
  </si>
  <si>
    <t>MH136</t>
  </si>
  <si>
    <t>MH83</t>
  </si>
  <si>
    <t>MH56</t>
  </si>
  <si>
    <t>MH81</t>
  </si>
  <si>
    <t>MH137</t>
  </si>
  <si>
    <t>MH173</t>
  </si>
  <si>
    <t>MH16</t>
  </si>
  <si>
    <t>MH63</t>
  </si>
  <si>
    <t>MH84</t>
  </si>
  <si>
    <t>MH141</t>
  </si>
  <si>
    <t>MH177V19</t>
  </si>
  <si>
    <t>MH25</t>
  </si>
  <si>
    <t>MH66</t>
  </si>
  <si>
    <t>MH104</t>
  </si>
  <si>
    <t>MH151</t>
  </si>
  <si>
    <t>MH178</t>
  </si>
  <si>
    <t>MH215</t>
  </si>
  <si>
    <t>MH27</t>
  </si>
  <si>
    <t>MH67</t>
  </si>
  <si>
    <t>MH106</t>
  </si>
  <si>
    <t>MH157</t>
  </si>
  <si>
    <t>MH29</t>
  </si>
  <si>
    <t>MH70</t>
  </si>
  <si>
    <t>MH107</t>
  </si>
  <si>
    <t>MH158</t>
  </si>
  <si>
    <t>MH187</t>
  </si>
  <si>
    <t>Updated</t>
  </si>
  <si>
    <t>'Undetermined'</t>
  </si>
  <si>
    <t>Contains Ct above Cutoff Or Excluded?</t>
  </si>
  <si>
    <t>Set Threshold Ct</t>
  </si>
  <si>
    <t>Threshold Ct</t>
  </si>
  <si>
    <t>Inspect RSI</t>
  </si>
  <si>
    <t>miRNAs Included in Global Mean calculation</t>
  </si>
  <si>
    <t>Lower</t>
  </si>
  <si>
    <t>Upper</t>
  </si>
  <si>
    <t>MIMAT0000257</t>
  </si>
  <si>
    <t>MIMAT0000271</t>
  </si>
  <si>
    <t>MIMAT0001339</t>
  </si>
  <si>
    <t>MIMAT0000243</t>
  </si>
  <si>
    <t>MIMAT0004502</t>
  </si>
  <si>
    <t>MIMAT0004686</t>
  </si>
  <si>
    <t>hsa-miR-181b-5p</t>
  </si>
  <si>
    <t>hsa-miR-214-3p</t>
  </si>
  <si>
    <t>hsa-miR-422a</t>
  </si>
  <si>
    <t>hsa-miR-148a-3p</t>
  </si>
  <si>
    <t>hsa-miR-28-3p</t>
  </si>
  <si>
    <t>hsa-miR-367-5p</t>
  </si>
  <si>
    <t>AACAUUCAUUGCUGUCGGUGGGU</t>
  </si>
  <si>
    <t>MH62</t>
  </si>
  <si>
    <t>ACAGCAGGCACAGACAGGCAGU</t>
  </si>
  <si>
    <t>MH76</t>
  </si>
  <si>
    <t>ACUGGACUUAGGGUCAGAAGGC</t>
  </si>
  <si>
    <t>MH206</t>
  </si>
  <si>
    <t>UCAGUGCACUACAGAACUUUGU</t>
  </si>
  <si>
    <t>MH52</t>
  </si>
  <si>
    <t>CACUAGAUUGUGAGCUCCUGGA</t>
  </si>
  <si>
    <t>MH495</t>
  </si>
  <si>
    <t>ACUGUUGCUAAUAUGCAACUCU</t>
  </si>
  <si>
    <t>MH585</t>
  </si>
  <si>
    <t>Stem Cell Plate A</t>
  </si>
  <si>
    <t>miR-596</t>
  </si>
  <si>
    <t>miR-518a-5p</t>
  </si>
  <si>
    <t>miR-181b-5p</t>
  </si>
  <si>
    <t>miR-1224-3p</t>
  </si>
  <si>
    <t>miR-627-5p</t>
  </si>
  <si>
    <t>miR-197-3p</t>
  </si>
  <si>
    <t>miR-454-3p</t>
  </si>
  <si>
    <t>miR-1285-3p</t>
  </si>
  <si>
    <t>miR-493-5p</t>
  </si>
  <si>
    <t>miR-502-3p</t>
  </si>
  <si>
    <t>miR-302f</t>
  </si>
  <si>
    <t>miR-148a-3p</t>
  </si>
  <si>
    <t>miR-519e-5p</t>
  </si>
  <si>
    <t>miR-27a-5p</t>
  </si>
  <si>
    <t>miR-4257</t>
  </si>
  <si>
    <t>Stem Cell Plate B</t>
  </si>
  <si>
    <t>miR-485-3p</t>
  </si>
  <si>
    <t>miR-25-5p</t>
  </si>
  <si>
    <t>miR-1299</t>
  </si>
  <si>
    <t>miR-576-5p</t>
  </si>
  <si>
    <t>miR-28-3p</t>
  </si>
  <si>
    <t>miR-516b-3p</t>
  </si>
  <si>
    <t>miR-93-3p</t>
  </si>
  <si>
    <t>miR-148b-5p</t>
  </si>
  <si>
    <t>miR-660-5p</t>
  </si>
  <si>
    <t>miR-199b-3p</t>
  </si>
  <si>
    <t>miR-501-3p</t>
  </si>
  <si>
    <t>miR-4306</t>
  </si>
  <si>
    <t>miR-513a-5p</t>
  </si>
  <si>
    <t>miR-15b-3p</t>
  </si>
  <si>
    <t>miR-532-5p</t>
  </si>
  <si>
    <t>miR-4732-3p</t>
  </si>
  <si>
    <t>miR-20a-3p</t>
  </si>
  <si>
    <t>miR-145-3p</t>
  </si>
  <si>
    <t>miR-1285-5p</t>
  </si>
  <si>
    <t>Stem Cell-Plate A</t>
  </si>
  <si>
    <t>Stem Cell-Plate B</t>
  </si>
  <si>
    <t>Control</t>
  </si>
  <si>
    <t>Treatment</t>
  </si>
  <si>
    <t>Stem Cell Panel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</si>
</sst>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2" x14ac:knownFonts="1">
    <font>
      <sz val="11"/>
      <color theme="1"/>
      <name val="Calibri"/>
      <family val="2"/>
      <scheme val="minor"/>
    </font>
    <font>
      <b/>
      <sz val="11"/>
      <color theme="1"/>
      <name val="Calibri"/>
      <family val="2"/>
      <scheme val="minor"/>
    </font>
    <font>
      <b/>
      <sz val="10"/>
      <name val="Arial"/>
      <family val="2"/>
    </font>
    <font>
      <b/>
      <sz val="10"/>
      <color indexed="8"/>
      <name val="Arial"/>
      <family val="2"/>
    </font>
    <font>
      <sz val="8"/>
      <name val="Arial"/>
      <family val="2"/>
    </font>
    <font>
      <sz val="10"/>
      <name val="Arial"/>
      <family val="2"/>
    </font>
    <font>
      <b/>
      <sz val="36"/>
      <name val="Arial"/>
      <family val="2"/>
    </font>
    <font>
      <sz val="10"/>
      <color indexed="8"/>
      <name val="Arial"/>
      <family val="2"/>
    </font>
    <font>
      <b/>
      <sz val="14"/>
      <color theme="1"/>
      <name val="Calibri"/>
      <family val="2"/>
      <scheme val="minor"/>
    </font>
    <font>
      <sz val="14"/>
      <color theme="1"/>
      <name val="Calibri"/>
      <family val="2"/>
      <scheme val="minor"/>
    </font>
    <font>
      <b/>
      <sz val="12"/>
      <color theme="1"/>
      <name val="Calibri"/>
      <family val="2"/>
      <scheme val="minor"/>
    </font>
    <font>
      <u/>
      <sz val="11"/>
      <color theme="10"/>
      <name val="Calibri"/>
      <family val="2"/>
      <scheme val="minor"/>
    </font>
    <font>
      <b/>
      <u/>
      <sz val="10"/>
      <color indexed="8"/>
      <name val="Arial"/>
      <family val="2"/>
    </font>
    <font>
      <b/>
      <u/>
      <sz val="11"/>
      <color theme="1"/>
      <name val="Calibri"/>
      <family val="2"/>
      <scheme val="minor"/>
    </font>
    <font>
      <sz val="16"/>
      <color theme="1"/>
      <name val="Calibri"/>
      <family val="2"/>
      <scheme val="minor"/>
    </font>
    <font>
      <sz val="20"/>
      <color theme="1"/>
      <name val="Calibri"/>
      <family val="2"/>
      <scheme val="minor"/>
    </font>
    <font>
      <b/>
      <sz val="11"/>
      <name val="Calibri"/>
      <family val="2"/>
      <scheme val="minor"/>
    </font>
    <font>
      <sz val="11"/>
      <color rgb="FF000000"/>
      <name val="Calibri"/>
      <family val="2"/>
      <scheme val="minor"/>
    </font>
    <font>
      <u/>
      <sz val="12"/>
      <color theme="10"/>
      <name val="Calibri"/>
      <family val="2"/>
      <scheme val="minor"/>
    </font>
    <font>
      <b/>
      <sz val="11"/>
      <color rgb="FFC00000"/>
      <name val="Calibri"/>
      <family val="2"/>
      <scheme val="minor"/>
    </font>
    <font>
      <b/>
      <sz val="11"/>
      <color rgb="FF0070C0"/>
      <name val="Calibri"/>
      <family val="2"/>
      <scheme val="minor"/>
    </font>
    <font>
      <sz val="18"/>
      <color theme="1"/>
      <name val="Calibri"/>
      <family val="2"/>
      <scheme val="minor"/>
    </font>
  </fonts>
  <fills count="15">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249977111117893"/>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bgColor indexed="64"/>
      </patternFill>
    </fill>
    <fill>
      <patternFill patternType="solid">
        <fgColor rgb="FFFF0000"/>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78">
    <xf numFmtId="0" fontId="0" fillId="0" borderId="0" xfId="0"/>
    <xf numFmtId="0" fontId="3" fillId="0" borderId="3" xfId="0" applyFont="1" applyFill="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0" xfId="0" applyAlignment="1">
      <alignment vertical="center"/>
    </xf>
    <xf numFmtId="0" fontId="0" fillId="0" borderId="0" xfId="0" applyBorder="1"/>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5" borderId="3" xfId="0" applyFont="1" applyFill="1" applyBorder="1" applyAlignment="1">
      <alignment horizontal="center" vertical="center"/>
    </xf>
    <xf numFmtId="0" fontId="3" fillId="3"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4" xfId="0" applyBorder="1"/>
    <xf numFmtId="0" fontId="1" fillId="0" borderId="0" xfId="0" applyFont="1"/>
    <xf numFmtId="0" fontId="1" fillId="0" borderId="0" xfId="0" applyFont="1" applyAlignment="1">
      <alignment horizontal="center"/>
    </xf>
    <xf numFmtId="0" fontId="0" fillId="0" borderId="4" xfId="0" applyBorder="1" applyAlignment="1">
      <alignment horizontal="center" vertical="center"/>
    </xf>
    <xf numFmtId="0" fontId="3" fillId="6"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8" fillId="7" borderId="0" xfId="0" applyFont="1" applyFill="1" applyBorder="1" applyAlignment="1">
      <alignment horizontal="left"/>
    </xf>
    <xf numFmtId="0" fontId="8" fillId="7" borderId="0" xfId="0" applyFont="1" applyFill="1" applyAlignment="1">
      <alignment horizontal="right"/>
    </xf>
    <xf numFmtId="0" fontId="0" fillId="0" borderId="4" xfId="0" applyBorder="1" applyAlignment="1">
      <alignment horizontal="right"/>
    </xf>
    <xf numFmtId="0" fontId="7"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6"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2" borderId="15" xfId="0" applyFont="1" applyFill="1" applyBorder="1" applyAlignment="1">
      <alignment horizontal="center" vertical="center"/>
    </xf>
    <xf numFmtId="0" fontId="3" fillId="6" borderId="13" xfId="0" applyFont="1" applyFill="1" applyBorder="1" applyAlignment="1">
      <alignment horizontal="center" vertical="center"/>
    </xf>
    <xf numFmtId="0" fontId="3" fillId="3" borderId="13" xfId="0" applyFont="1" applyFill="1" applyBorder="1" applyAlignment="1">
      <alignment horizontal="center" vertical="center"/>
    </xf>
    <xf numFmtId="0" fontId="0" fillId="0" borderId="0" xfId="0" applyAlignment="1">
      <alignment horizontal="center" vertical="center"/>
    </xf>
    <xf numFmtId="0" fontId="0" fillId="9" borderId="0" xfId="0" applyFill="1"/>
    <xf numFmtId="0" fontId="0" fillId="9" borderId="0" xfId="0" applyFill="1" applyAlignment="1">
      <alignment horizontal="left"/>
    </xf>
    <xf numFmtId="0" fontId="0" fillId="9" borderId="0" xfId="0" applyFill="1" applyBorder="1"/>
    <xf numFmtId="0" fontId="9" fillId="7" borderId="0" xfId="0" applyFont="1" applyFill="1"/>
    <xf numFmtId="0" fontId="0" fillId="0" borderId="0" xfId="0" applyBorder="1" applyAlignment="1">
      <alignment horizontal="center" vertical="center"/>
    </xf>
    <xf numFmtId="0" fontId="1" fillId="8" borderId="3" xfId="0" applyFont="1" applyFill="1" applyBorder="1" applyAlignment="1">
      <alignment horizontal="center" vertical="center"/>
    </xf>
    <xf numFmtId="0" fontId="0" fillId="0" borderId="11" xfId="0" applyBorder="1"/>
    <xf numFmtId="2" fontId="8" fillId="7" borderId="0" xfId="0" applyNumberFormat="1" applyFont="1" applyFill="1" applyAlignment="1">
      <alignment horizontal="right"/>
    </xf>
    <xf numFmtId="0" fontId="7" fillId="0" borderId="0" xfId="0" applyFont="1" applyFill="1" applyBorder="1" applyAlignment="1">
      <alignment horizontal="center" vertical="center"/>
    </xf>
    <xf numFmtId="2" fontId="0" fillId="0" borderId="11" xfId="0" applyNumberFormat="1" applyBorder="1" applyAlignment="1">
      <alignment horizontal="center" vertical="center"/>
    </xf>
    <xf numFmtId="2" fontId="7" fillId="0" borderId="4" xfId="0" applyNumberFormat="1" applyFont="1" applyFill="1" applyBorder="1" applyAlignment="1">
      <alignment horizontal="center" vertical="center"/>
    </xf>
    <xf numFmtId="0" fontId="3" fillId="6" borderId="4" xfId="0" applyFont="1" applyFill="1" applyBorder="1" applyAlignment="1">
      <alignment horizontal="center" vertical="center"/>
    </xf>
    <xf numFmtId="0" fontId="3" fillId="3" borderId="4" xfId="0"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center" vertical="center" wrapText="1"/>
    </xf>
    <xf numFmtId="164" fontId="0" fillId="0" borderId="9" xfId="0" applyNumberFormat="1" applyBorder="1" applyAlignment="1">
      <alignment horizontal="center" vertical="center"/>
    </xf>
    <xf numFmtId="0" fontId="0" fillId="0" borderId="4" xfId="0" applyBorder="1" applyAlignment="1"/>
    <xf numFmtId="0" fontId="0" fillId="0" borderId="0" xfId="0" applyBorder="1" applyAlignment="1"/>
    <xf numFmtId="0" fontId="11" fillId="0" borderId="0" xfId="1"/>
    <xf numFmtId="0" fontId="3" fillId="6" borderId="4" xfId="0" applyFont="1" applyFill="1" applyBorder="1" applyAlignment="1">
      <alignment horizontal="center" vertical="center"/>
    </xf>
    <xf numFmtId="0" fontId="3" fillId="3" borderId="4" xfId="0" applyFont="1" applyFill="1" applyBorder="1" applyAlignment="1">
      <alignment horizontal="center" vertical="center"/>
    </xf>
    <xf numFmtId="0" fontId="2" fillId="2" borderId="11"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8" xfId="0" applyFont="1" applyFill="1" applyBorder="1" applyAlignment="1">
      <alignment horizontal="center" vertical="center"/>
    </xf>
    <xf numFmtId="0" fontId="2" fillId="2" borderId="2" xfId="0" applyFont="1" applyFill="1" applyBorder="1" applyAlignment="1">
      <alignment horizontal="center" vertical="center" wrapText="1"/>
    </xf>
    <xf numFmtId="2" fontId="5" fillId="0" borderId="11" xfId="0" applyNumberFormat="1" applyFont="1" applyBorder="1" applyAlignment="1">
      <alignment horizontal="center" vertical="center"/>
    </xf>
    <xf numFmtId="0" fontId="0" fillId="4" borderId="11" xfId="0" applyFill="1" applyBorder="1" applyAlignment="1">
      <alignment horizontal="center" vertical="center" wrapText="1"/>
    </xf>
    <xf numFmtId="0" fontId="2" fillId="2" borderId="3" xfId="0" applyFont="1" applyFill="1" applyBorder="1" applyAlignment="1">
      <alignment horizontal="center" wrapText="1"/>
    </xf>
    <xf numFmtId="2" fontId="0" fillId="0" borderId="0" xfId="0" applyNumberFormat="1"/>
    <xf numFmtId="0" fontId="0" fillId="0" borderId="4" xfId="0" applyNumberFormat="1" applyBorder="1"/>
    <xf numFmtId="0" fontId="0" fillId="7" borderId="4" xfId="0" applyFill="1" applyBorder="1"/>
    <xf numFmtId="0" fontId="11" fillId="0" borderId="4" xfId="1" applyBorder="1" applyAlignment="1"/>
    <xf numFmtId="0" fontId="0" fillId="11" borderId="0" xfId="0" applyFill="1"/>
    <xf numFmtId="0" fontId="11" fillId="11" borderId="0" xfId="1" applyFill="1"/>
    <xf numFmtId="0" fontId="0" fillId="12" borderId="0" xfId="0" applyFill="1"/>
    <xf numFmtId="0" fontId="0" fillId="12" borderId="8" xfId="0" applyFill="1" applyBorder="1"/>
    <xf numFmtId="0" fontId="0" fillId="12" borderId="5" xfId="0" applyFill="1" applyBorder="1"/>
    <xf numFmtId="0" fontId="11" fillId="12" borderId="12" xfId="1" applyFill="1" applyBorder="1"/>
    <xf numFmtId="0" fontId="0" fillId="12" borderId="6" xfId="0" applyFill="1" applyBorder="1"/>
    <xf numFmtId="0" fontId="11" fillId="12" borderId="9" xfId="1" applyFill="1" applyBorder="1"/>
    <xf numFmtId="0" fontId="0" fillId="12" borderId="7" xfId="0" applyFill="1" applyBorder="1"/>
    <xf numFmtId="0" fontId="0" fillId="11" borderId="4" xfId="0" applyFill="1" applyBorder="1"/>
    <xf numFmtId="49" fontId="0" fillId="11" borderId="4" xfId="0" applyNumberFormat="1" applyFill="1" applyBorder="1"/>
    <xf numFmtId="0" fontId="0" fillId="12" borderId="4" xfId="0" applyFill="1" applyBorder="1"/>
    <xf numFmtId="49" fontId="0" fillId="12" borderId="4" xfId="0" applyNumberFormat="1" applyFill="1" applyBorder="1"/>
    <xf numFmtId="0" fontId="0" fillId="0" borderId="7" xfId="0" applyBorder="1" applyAlignment="1">
      <alignment horizontal="center" vertical="center" wrapText="1"/>
    </xf>
    <xf numFmtId="0" fontId="3" fillId="6" borderId="4" xfId="0" applyFont="1" applyFill="1" applyBorder="1" applyAlignment="1">
      <alignment horizontal="center" vertical="center"/>
    </xf>
    <xf numFmtId="0" fontId="3" fillId="3" borderId="4" xfId="0" applyFont="1" applyFill="1" applyBorder="1" applyAlignment="1">
      <alignment horizontal="center" vertical="center"/>
    </xf>
    <xf numFmtId="11" fontId="0" fillId="0" borderId="0" xfId="0" applyNumberFormat="1"/>
    <xf numFmtId="0" fontId="0" fillId="0" borderId="0" xfId="0" applyFill="1"/>
    <xf numFmtId="0" fontId="12" fillId="0" borderId="0" xfId="0" applyFont="1" applyFill="1" applyBorder="1" applyAlignment="1">
      <alignment horizontal="center" vertical="center"/>
    </xf>
    <xf numFmtId="0" fontId="13" fillId="0" borderId="0" xfId="0" applyFont="1"/>
    <xf numFmtId="0" fontId="14" fillId="0" borderId="0" xfId="0" applyFont="1"/>
    <xf numFmtId="0" fontId="15" fillId="0" borderId="0" xfId="0" applyFont="1"/>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13" borderId="3" xfId="0" applyFont="1" applyFill="1" applyBorder="1" applyAlignment="1">
      <alignment horizontal="center" vertical="center"/>
    </xf>
    <xf numFmtId="0" fontId="0" fillId="13" borderId="4" xfId="0" applyFill="1" applyBorder="1"/>
    <xf numFmtId="0" fontId="1" fillId="7" borderId="3" xfId="0" applyFont="1" applyFill="1" applyBorder="1"/>
    <xf numFmtId="0" fontId="1" fillId="7" borderId="4" xfId="0" applyFont="1" applyFill="1" applyBorder="1" applyAlignment="1">
      <alignment horizontal="right"/>
    </xf>
    <xf numFmtId="0" fontId="11" fillId="0" borderId="0" xfId="1" applyFill="1" applyBorder="1" applyAlignment="1">
      <alignment horizontal="left" vertical="center"/>
    </xf>
    <xf numFmtId="0" fontId="11" fillId="0" borderId="0" xfId="1" applyFill="1" applyAlignment="1">
      <alignment horizontal="left"/>
    </xf>
    <xf numFmtId="0" fontId="7" fillId="0" borderId="0" xfId="0" applyFont="1" applyFill="1" applyBorder="1" applyAlignment="1">
      <alignment horizontal="left" vertical="center"/>
    </xf>
    <xf numFmtId="0" fontId="17" fillId="0" borderId="0" xfId="0" applyFont="1"/>
    <xf numFmtId="0" fontId="0" fillId="9" borderId="0" xfId="0" applyFill="1" applyBorder="1" applyAlignment="1"/>
    <xf numFmtId="0" fontId="9" fillId="0" borderId="0" xfId="0" applyFont="1"/>
    <xf numFmtId="0" fontId="0" fillId="0" borderId="4" xfId="0" applyFont="1" applyBorder="1"/>
    <xf numFmtId="0" fontId="0" fillId="0" borderId="4" xfId="0" applyFont="1" applyFill="1" applyBorder="1"/>
    <xf numFmtId="0" fontId="19" fillId="0" borderId="4" xfId="0" applyFont="1" applyBorder="1"/>
    <xf numFmtId="0" fontId="20" fillId="0" borderId="4" xfId="0" applyFont="1" applyBorder="1"/>
    <xf numFmtId="0" fontId="0" fillId="10" borderId="4" xfId="0" applyFill="1" applyBorder="1" applyAlignment="1">
      <alignment horizontal="center" vertical="center"/>
    </xf>
    <xf numFmtId="2" fontId="0" fillId="10" borderId="4" xfId="0" applyNumberFormat="1" applyFill="1" applyBorder="1" applyAlignment="1">
      <alignment horizontal="center" vertical="center" wrapText="1"/>
    </xf>
    <xf numFmtId="2" fontId="0" fillId="0" borderId="4" xfId="0" applyNumberFormat="1" applyBorder="1" applyAlignment="1">
      <alignment horizontal="center"/>
    </xf>
    <xf numFmtId="165" fontId="0" fillId="10" borderId="4" xfId="0" applyNumberFormat="1" applyFill="1" applyBorder="1" applyAlignment="1">
      <alignment horizontal="center" vertical="center"/>
    </xf>
    <xf numFmtId="165" fontId="0" fillId="0" borderId="4" xfId="0" applyNumberFormat="1" applyBorder="1"/>
    <xf numFmtId="11" fontId="7" fillId="0" borderId="4" xfId="0" applyNumberFormat="1" applyFont="1" applyFill="1" applyBorder="1" applyAlignment="1">
      <alignment horizontal="center" vertical="center"/>
    </xf>
    <xf numFmtId="165" fontId="5" fillId="0" borderId="4" xfId="0" applyNumberFormat="1" applyFont="1" applyBorder="1" applyAlignment="1">
      <alignment horizontal="center" vertical="center"/>
    </xf>
    <xf numFmtId="0" fontId="19" fillId="0" borderId="4" xfId="0" applyFont="1" applyBorder="1" applyAlignment="1">
      <alignment horizontal="center"/>
    </xf>
    <xf numFmtId="0" fontId="4" fillId="0" borderId="0" xfId="0" applyFont="1" applyBorder="1" applyAlignment="1">
      <alignment horizontal="center"/>
    </xf>
    <xf numFmtId="0" fontId="3" fillId="2" borderId="4" xfId="0" applyFont="1" applyFill="1" applyBorder="1" applyAlignment="1">
      <alignment horizontal="center"/>
    </xf>
    <xf numFmtId="0" fontId="20" fillId="0" borderId="4" xfId="0" applyFont="1" applyBorder="1" applyAlignment="1">
      <alignment horizontal="center"/>
    </xf>
    <xf numFmtId="15" fontId="0" fillId="0" borderId="0" xfId="0" applyNumberFormat="1"/>
    <xf numFmtId="0" fontId="21" fillId="7" borderId="0" xfId="0" applyFont="1" applyFill="1"/>
    <xf numFmtId="0" fontId="21" fillId="0" borderId="4" xfId="0" applyFont="1" applyBorder="1" applyAlignment="1">
      <alignment horizontal="center"/>
    </xf>
    <xf numFmtId="0" fontId="3" fillId="14" borderId="18" xfId="0" applyFont="1" applyFill="1" applyBorder="1" applyAlignment="1">
      <alignment horizontal="center" vertical="center"/>
    </xf>
    <xf numFmtId="0" fontId="0" fillId="0" borderId="18" xfId="0" applyFill="1" applyBorder="1" applyAlignment="1">
      <alignment horizontal="center"/>
    </xf>
    <xf numFmtId="2" fontId="0" fillId="0" borderId="4" xfId="0" applyNumberFormat="1" applyBorder="1" applyAlignment="1">
      <alignment horizontal="center" vertical="center"/>
    </xf>
    <xf numFmtId="2" fontId="0" fillId="7" borderId="4" xfId="0" applyNumberFormat="1" applyFill="1" applyBorder="1" applyAlignment="1">
      <alignment horizontal="center" vertical="center"/>
    </xf>
    <xf numFmtId="0" fontId="10" fillId="7" borderId="0" xfId="0" applyFont="1" applyFill="1" applyAlignment="1">
      <alignment horizontal="right"/>
    </xf>
    <xf numFmtId="0" fontId="7" fillId="2" borderId="2" xfId="0" applyFont="1" applyFill="1" applyBorder="1" applyAlignment="1">
      <alignment horizontal="center" vertical="center"/>
    </xf>
    <xf numFmtId="0" fontId="18" fillId="0" borderId="4" xfId="1" applyFont="1" applyBorder="1" applyAlignment="1">
      <alignment horizontal="center" vertical="center"/>
    </xf>
    <xf numFmtId="0" fontId="11" fillId="0" borderId="1" xfId="1" applyBorder="1" applyAlignment="1">
      <alignment horizontal="center" vertical="center"/>
    </xf>
    <xf numFmtId="0" fontId="11" fillId="0" borderId="16" xfId="1" applyBorder="1" applyAlignment="1">
      <alignment horizontal="center" vertical="center"/>
    </xf>
    <xf numFmtId="0" fontId="11" fillId="0" borderId="2" xfId="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1" fillId="10" borderId="0" xfId="0" applyFont="1" applyFill="1" applyAlignment="1">
      <alignment horizont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6" fillId="2" borderId="3" xfId="0" applyFont="1" applyFill="1" applyBorder="1" applyAlignment="1">
      <alignment horizontal="center" vertical="center" textRotation="90"/>
    </xf>
    <xf numFmtId="0" fontId="6" fillId="2" borderId="1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3" fillId="8" borderId="0"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6" borderId="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2" xfId="0" applyFont="1" applyFill="1" applyBorder="1" applyAlignment="1">
      <alignment horizontal="center" vertical="center"/>
    </xf>
    <xf numFmtId="0" fontId="16" fillId="8" borderId="8" xfId="1" applyFont="1" applyFill="1" applyBorder="1" applyAlignment="1">
      <alignment horizontal="center"/>
    </xf>
    <xf numFmtId="0" fontId="16" fillId="8" borderId="5" xfId="1" applyFont="1" applyFill="1" applyBorder="1" applyAlignment="1">
      <alignment horizontal="center"/>
    </xf>
    <xf numFmtId="0" fontId="3" fillId="3" borderId="4" xfId="0" applyFont="1" applyFill="1" applyBorder="1" applyAlignment="1">
      <alignment horizontal="center" vertical="center"/>
    </xf>
    <xf numFmtId="0" fontId="0" fillId="7" borderId="1" xfId="0" applyFill="1" applyBorder="1" applyAlignment="1">
      <alignment horizontal="center"/>
    </xf>
    <xf numFmtId="0" fontId="0" fillId="7" borderId="16" xfId="0" applyFill="1" applyBorder="1" applyAlignment="1">
      <alignment horizontal="center"/>
    </xf>
    <xf numFmtId="0" fontId="0" fillId="7" borderId="2" xfId="0" applyFill="1" applyBorder="1" applyAlignment="1">
      <alignment horizontal="center"/>
    </xf>
    <xf numFmtId="0" fontId="11" fillId="9" borderId="1" xfId="1" applyFill="1" applyBorder="1" applyAlignment="1">
      <alignment horizontal="center"/>
    </xf>
    <xf numFmtId="0" fontId="11" fillId="9" borderId="16" xfId="1" applyFill="1" applyBorder="1" applyAlignment="1">
      <alignment horizontal="center"/>
    </xf>
    <xf numFmtId="0" fontId="11" fillId="9" borderId="2" xfId="1" applyFill="1" applyBorder="1" applyAlignment="1">
      <alignment horizontal="center"/>
    </xf>
    <xf numFmtId="0" fontId="0" fillId="9" borderId="1" xfId="0" applyFill="1" applyBorder="1" applyAlignment="1">
      <alignment horizontal="center"/>
    </xf>
    <xf numFmtId="0" fontId="0" fillId="9" borderId="16" xfId="0" applyFill="1" applyBorder="1" applyAlignment="1">
      <alignment horizontal="center"/>
    </xf>
    <xf numFmtId="0" fontId="0" fillId="9" borderId="2" xfId="0" applyFill="1" applyBorder="1" applyAlignment="1">
      <alignment horizontal="center"/>
    </xf>
    <xf numFmtId="0" fontId="6" fillId="2" borderId="4" xfId="0" applyFont="1" applyFill="1" applyBorder="1" applyAlignment="1">
      <alignment horizontal="center" vertical="center" textRotation="90"/>
    </xf>
    <xf numFmtId="0" fontId="0" fillId="0" borderId="4" xfId="0" applyFill="1" applyBorder="1" applyAlignment="1">
      <alignment horizontal="center"/>
    </xf>
    <xf numFmtId="0" fontId="2" fillId="2" borderId="4" xfId="0" applyFont="1" applyFill="1" applyBorder="1" applyAlignment="1">
      <alignment horizontal="center" vertical="center"/>
    </xf>
    <xf numFmtId="0" fontId="3" fillId="6" borderId="4" xfId="0" applyFont="1" applyFill="1" applyBorder="1" applyAlignment="1">
      <alignment horizontal="center" vertical="center"/>
    </xf>
    <xf numFmtId="0" fontId="1" fillId="8" borderId="4" xfId="0" applyFont="1" applyFill="1" applyBorder="1" applyAlignment="1">
      <alignment horizontal="center"/>
    </xf>
    <xf numFmtId="0" fontId="8" fillId="7" borderId="0" xfId="0" applyFont="1" applyFill="1" applyBorder="1" applyAlignment="1">
      <alignment horizontal="center"/>
    </xf>
    <xf numFmtId="0" fontId="0" fillId="0" borderId="4" xfId="0" applyBorder="1" applyAlignment="1">
      <alignment horizontal="center"/>
    </xf>
    <xf numFmtId="0" fontId="2" fillId="2" borderId="6" xfId="0" applyFont="1" applyFill="1" applyBorder="1" applyAlignment="1">
      <alignment horizontal="center" vertical="center"/>
    </xf>
  </cellXfs>
  <cellStyles count="2">
    <cellStyle name="Hyperlink" xfId="1" builtinId="8"/>
    <cellStyle name="Normal" xfId="0" builtinId="0"/>
  </cellStyles>
  <dxfs count="36">
    <dxf>
      <fill>
        <patternFill>
          <bgColor theme="0" tint="-0.14996795556505021"/>
        </patternFill>
      </fill>
    </dxf>
    <dxf>
      <fill>
        <patternFill>
          <bgColor theme="0" tint="-0.34998626667073579"/>
        </patternFill>
      </fill>
    </dxf>
    <dxf>
      <fill>
        <patternFill>
          <bgColor theme="0" tint="-0.14996795556505021"/>
        </patternFill>
      </fill>
    </dxf>
    <dxf>
      <fill>
        <patternFill>
          <bgColor rgb="FFFF0000"/>
        </patternFill>
      </fill>
    </dxf>
    <dxf>
      <fill>
        <patternFill>
          <bgColor theme="0" tint="-0.34998626667073579"/>
        </patternFill>
      </fill>
    </dxf>
    <dxf>
      <fill>
        <patternFill>
          <bgColor theme="0" tint="-0.14996795556505021"/>
        </patternFill>
      </fill>
    </dxf>
    <dxf>
      <fill>
        <patternFill>
          <bgColor rgb="FFFF0000"/>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FF0000"/>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rgb="FFFF0000"/>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FF0000"/>
        </patternFill>
      </fill>
    </dxf>
    <dxf>
      <font>
        <b/>
        <i val="0"/>
        <condense val="0"/>
        <extend val="0"/>
        <color indexed="12"/>
      </font>
    </dxf>
    <dxf>
      <font>
        <b/>
        <i val="0"/>
        <condense val="0"/>
        <extend val="0"/>
        <color indexed="10"/>
      </font>
    </dxf>
    <dxf>
      <font>
        <b/>
        <i val="0"/>
        <condense val="0"/>
        <extend val="0"/>
        <color indexed="10"/>
      </font>
    </dxf>
    <dxf>
      <fill>
        <patternFill>
          <bgColor theme="0" tint="-0.14996795556505021"/>
        </patternFill>
      </fill>
    </dxf>
    <dxf>
      <fill>
        <patternFill>
          <bgColor theme="0" tint="-0.34998626667073579"/>
        </patternFill>
      </fill>
    </dxf>
    <dxf>
      <font>
        <b/>
        <i val="0"/>
        <color rgb="FFFF0000"/>
      </font>
    </dxf>
    <dxf>
      <font>
        <b/>
        <i val="0"/>
        <color rgb="FF00B0F0"/>
      </font>
    </dxf>
  </dxfs>
  <tableStyles count="0" defaultTableStyle="TableStyleMedium2" defaultPivotStyle="PivotStyleMedium9"/>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Expression Plot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Scatter Data</c:v>
          </c:tx>
          <c:spPr>
            <a:ln w="25400" cap="rnd">
              <a:noFill/>
              <a:round/>
            </a:ln>
            <a:effectLst/>
          </c:spPr>
          <c:marker>
            <c:symbol val="circle"/>
            <c:size val="5"/>
            <c:spPr>
              <a:solidFill>
                <a:schemeClr val="accent1"/>
              </a:solidFill>
              <a:ln w="3175">
                <a:solidFill>
                  <a:schemeClr val="accent1"/>
                </a:solidFill>
              </a:ln>
              <a:effectLst/>
            </c:spPr>
          </c:marker>
          <c:xVal>
            <c:strRef>
              <c:f>'Scatter Plot'!$C$25:$C$200</c:f>
              <c:strCache>
                <c:ptCount val="134"/>
                <c:pt idx="0">
                  <c:v>1.85387E-09</c:v>
                </c:pt>
                <c:pt idx="1">
                  <c:v>5.94413E-10</c:v>
                </c:pt>
                <c:pt idx="2">
                  <c:v>5.2184E-08</c:v>
                </c:pt>
                <c:pt idx="3">
                  <c:v>4.183E-09</c:v>
                </c:pt>
                <c:pt idx="4">
                  <c:v>8.20478E-10</c:v>
                </c:pt>
                <c:pt idx="5">
                  <c:v>2.37942E-08</c:v>
                </c:pt>
                <c:pt idx="6">
                  <c:v>2.37942E-08</c:v>
                </c:pt>
                <c:pt idx="7">
                  <c:v>7.62432E-08</c:v>
                </c:pt>
                <c:pt idx="8">
                  <c:v>7.05482E-08</c:v>
                </c:pt>
                <c:pt idx="9">
                  <c:v>3.61886E-09</c:v>
                </c:pt>
                <c:pt idx="10">
                  <c:v>3.89997E-10</c:v>
                </c:pt>
                <c:pt idx="11">
                  <c:v>3.78302E-09</c:v>
                </c:pt>
                <c:pt idx="12">
                  <c:v>3.78302E-09</c:v>
                </c:pt>
                <c:pt idx="13">
                  <c:v>4.66044E-10</c:v>
                </c:pt>
                <c:pt idx="14">
                  <c:v>4.66044E-10</c:v>
                </c:pt>
                <c:pt idx="15">
                  <c:v>5.85475E-08</c:v>
                </c:pt>
                <c:pt idx="16">
                  <c:v>1.86049E-07</c:v>
                </c:pt>
                <c:pt idx="17">
                  <c:v>6.49175E-08</c:v>
                </c:pt>
                <c:pt idx="18">
                  <c:v>1.42085E-06</c:v>
                </c:pt>
                <c:pt idx="19">
                  <c:v>6.49175E-08</c:v>
                </c:pt>
                <c:pt idx="20">
                  <c:v>2.99704E-09</c:v>
                </c:pt>
                <c:pt idx="21">
                  <c:v>1.57092E-08</c:v>
                </c:pt>
                <c:pt idx="22">
                  <c:v>2.99704E-09</c:v>
                </c:pt>
                <c:pt idx="23">
                  <c:v>1.57092E-08</c:v>
                </c:pt>
                <c:pt idx="24">
                  <c:v>2.84113E-10</c:v>
                </c:pt>
                <c:pt idx="25">
                  <c:v>5.6986E-08</c:v>
                </c:pt>
                <c:pt idx="26">
                  <c:v>7.58779E-07</c:v>
                </c:pt>
                <c:pt idx="27">
                  <c:v>1.48728E-07</c:v>
                </c:pt>
                <c:pt idx="28">
                  <c:v>1.53213E-09</c:v>
                </c:pt>
                <c:pt idx="29">
                  <c:v>2.29019E-10</c:v>
                </c:pt>
                <c:pt idx="30">
                  <c:v>2.67672E-10</c:v>
                </c:pt>
                <c:pt idx="31">
                  <c:v>1.99254E-08</c:v>
                </c:pt>
                <c:pt idx="32">
                  <c:v>5.0752E-10</c:v>
                </c:pt>
                <c:pt idx="33">
                  <c:v>1.99254E-08</c:v>
                </c:pt>
                <c:pt idx="34">
                  <c:v>9.61714E-08</c:v>
                </c:pt>
                <c:pt idx="35">
                  <c:v>1.85029E-06</c:v>
                </c:pt>
                <c:pt idx="36">
                  <c:v>2.99496E-09</c:v>
                </c:pt>
                <c:pt idx="37">
                  <c:v>1.02428E-08</c:v>
                </c:pt>
                <c:pt idx="38">
                  <c:v>2.4445E-09</c:v>
                </c:pt>
                <c:pt idx="39">
                  <c:v>9.41176E-10</c:v>
                </c:pt>
                <c:pt idx="40">
                  <c:v>2.23076E-09</c:v>
                </c:pt>
                <c:pt idx="41">
                  <c:v>3.34143E-10</c:v>
                </c:pt>
                <c:pt idx="42">
                  <c:v>2.37283E-08</c:v>
                </c:pt>
                <c:pt idx="43">
                  <c:v>6.80506E-08</c:v>
                </c:pt>
                <c:pt idx="44">
                  <c:v>4.26476E-10</c:v>
                </c:pt>
                <c:pt idx="45">
                  <c:v>1.48824E-08</c:v>
                </c:pt>
                <c:pt idx="46">
                  <c:v>2.03159E-08</c:v>
                </c:pt>
                <c:pt idx="47">
                  <c:v>1.16921E-09</c:v>
                </c:pt>
                <c:pt idx="48">
                  <c:v>4.17162E-08</c:v>
                </c:pt>
                <c:pt idx="49">
                  <c:v>3.67939E-10</c:v>
                </c:pt>
                <c:pt idx="50">
                  <c:v>2.00491E-09</c:v>
                </c:pt>
                <c:pt idx="51">
                  <c:v>1.17834E-06</c:v>
                </c:pt>
                <c:pt idx="52">
                  <c:v>5.77044E-07</c:v>
                </c:pt>
                <c:pt idx="53">
                  <c:v>4.17162E-08</c:v>
                </c:pt>
                <c:pt idx="54">
                  <c:v>3.67939E-10</c:v>
                </c:pt>
                <c:pt idx="55">
                  <c:v>3.96285E-09</c:v>
                </c:pt>
                <c:pt idx="56">
                  <c:v>2.96383E-10</c:v>
                </c:pt>
                <c:pt idx="57">
                  <c:v>5.77044E-07</c:v>
                </c:pt>
                <c:pt idx="58">
                  <c:v>6.20084E-10</c:v>
                </c:pt>
                <c:pt idx="59">
                  <c:v>6.20545E-09</c:v>
                </c:pt>
                <c:pt idx="60">
                  <c:v>1.3781E-07</c:v>
                </c:pt>
                <c:pt idx="61">
                  <c:v>4.013E-07</c:v>
                </c:pt>
                <c:pt idx="62">
                  <c:v>2.65113E-08</c:v>
                </c:pt>
                <c:pt idx="63">
                  <c:v>6.20084E-10</c:v>
                </c:pt>
                <c:pt idx="64">
                  <c:v>2.38591E-09</c:v>
                </c:pt>
                <c:pt idx="65">
                  <c:v>1.49548E-08</c:v>
                </c:pt>
                <c:pt idx="66">
                  <c:v>4.013E-07</c:v>
                </c:pt>
                <c:pt idx="67">
                  <c:v>2.65113E-08</c:v>
                </c:pt>
                <c:pt idx="68">
                  <c:v>2.03149E-09</c:v>
                </c:pt>
                <c:pt idx="69">
                  <c:v>5.28732E-09</c:v>
                </c:pt>
                <c:pt idx="70">
                  <c:v>1.54072E-08</c:v>
                </c:pt>
                <c:pt idx="71">
                  <c:v>9.14896E-08</c:v>
                </c:pt>
                <c:pt idx="72">
                  <c:v>2.20911E-10</c:v>
                </c:pt>
                <c:pt idx="73">
                  <c:v>2.03149E-09</c:v>
                </c:pt>
                <c:pt idx="74">
                  <c:v>8.19341E-10</c:v>
                </c:pt>
                <c:pt idx="75">
                  <c:v>1.54072E-08</c:v>
                </c:pt>
                <c:pt idx="76">
                  <c:v>6.58238E-08</c:v>
                </c:pt>
                <c:pt idx="77">
                  <c:v>2.20911E-10</c:v>
                </c:pt>
                <c:pt idx="78">
                  <c:v>7.30324E-09</c:v>
                </c:pt>
                <c:pt idx="79">
                  <c:v>2.4769E-09</c:v>
                </c:pt>
                <c:pt idx="80">
                  <c:v>8.19341E-10</c:v>
                </c:pt>
                <c:pt idx="81">
                  <c:v>1.41082E-09</c:v>
                </c:pt>
                <c:pt idx="82">
                  <c:v>3.28419E-09</c:v>
                </c:pt>
                <c:pt idx="83">
                  <c:v>2.4514E-08</c:v>
                </c:pt>
                <c:pt idx="84">
                  <c:v>6.97183E-09</c:v>
                </c:pt>
                <c:pt idx="85">
                  <c:v>1.49045E-06</c:v>
                </c:pt>
                <c:pt idx="86">
                  <c:v>1.84617E-09</c:v>
                </c:pt>
                <c:pt idx="87">
                  <c:v>2.80799E-09</c:v>
                </c:pt>
                <c:pt idx="88">
                  <c:v>5.87042E-10</c:v>
                </c:pt>
                <c:pt idx="89">
                  <c:v>2.905E-09</c:v>
                </c:pt>
                <c:pt idx="90">
                  <c:v>2.56108E-06</c:v>
                </c:pt>
                <c:pt idx="91">
                  <c:v>2.4514E-08</c:v>
                </c:pt>
                <c:pt idx="92">
                  <c:v>6.97183E-09</c:v>
                </c:pt>
                <c:pt idx="93">
                  <c:v>2.30007E-07</c:v>
                </c:pt>
                <c:pt idx="94">
                  <c:v>2.47359E-08</c:v>
                </c:pt>
                <c:pt idx="95">
                  <c:v>6.62324E-09</c:v>
                </c:pt>
                <c:pt idx="96">
                  <c:v>5.10342E-10</c:v>
                </c:pt>
                <c:pt idx="97">
                  <c:v>2.27144E-08</c:v>
                </c:pt>
                <c:pt idx="98">
                  <c:v>2.06424E-08</c:v>
                </c:pt>
                <c:pt idx="99">
                  <c:v>9.12905E-10</c:v>
                </c:pt>
                <c:pt idx="100">
                  <c:v>2.34318E-10</c:v>
                </c:pt>
                <c:pt idx="101">
                  <c:v>3.15931E-08</c:v>
                </c:pt>
                <c:pt idx="102">
                  <c:v>2.59298E-08</c:v>
                </c:pt>
                <c:pt idx="103">
                  <c:v>2.64353E-10</c:v>
                </c:pt>
                <c:pt idx="104">
                  <c:v>1.69899E-07</c:v>
                </c:pt>
                <c:pt idx="105">
                  <c:v>1.08951E-07</c:v>
                </c:pt>
                <c:pt idx="106">
                  <c:v>3.09429E-08</c:v>
                </c:pt>
                <c:pt idx="107">
                  <c:v>1.17577E-08</c:v>
                </c:pt>
                <c:pt idx="108">
                  <c:v>1.31543E-09</c:v>
                </c:pt>
                <c:pt idx="109">
                  <c:v>2.34318E-10</c:v>
                </c:pt>
                <c:pt idx="110">
                  <c:v>2.17579E-09</c:v>
                </c:pt>
                <c:pt idx="111">
                  <c:v>3.61367E-10</c:v>
                </c:pt>
                <c:pt idx="112">
                  <c:v>1.87974E-09</c:v>
                </c:pt>
                <c:pt idx="113">
                  <c:v>3.96834E-09</c:v>
                </c:pt>
                <c:pt idx="114">
                  <c:v>2.61995E-09</c:v>
                </c:pt>
                <c:pt idx="115">
                  <c:v>1.22746E-07</c:v>
                </c:pt>
                <c:pt idx="116">
                  <c:v>1.08951E-07</c:v>
                </c:pt>
                <c:pt idx="117">
                  <c:v>3.09429E-08</c:v>
                </c:pt>
                <c:pt idx="118">
                  <c:v>1.17577E-08</c:v>
                </c:pt>
                <c:pt idx="119">
                  <c:v>1.24626E-08</c:v>
                </c:pt>
                <c:pt idx="120">
                  <c:v>3.57399E-09</c:v>
                </c:pt>
                <c:pt idx="121">
                  <c:v>2.89925E-07</c:v>
                </c:pt>
                <c:pt idx="122">
                  <c:v>2.39099E-08</c:v>
                </c:pt>
                <c:pt idx="123">
                  <c:v>7.82238E-08</c:v>
                </c:pt>
                <c:pt idx="124">
                  <c:v>2.62709E-10</c:v>
                </c:pt>
                <c:pt idx="125">
                  <c:v>1.28842E-08</c:v>
                </c:pt>
                <c:pt idx="126">
                  <c:v>4.90621E-08</c:v>
                </c:pt>
                <c:pt idx="127">
                  <c:v>8.55956E-09</c:v>
                </c:pt>
                <c:pt idx="128">
                  <c:v>3.13298E-09</c:v>
                </c:pt>
                <c:pt idx="129">
                  <c:v>1.1939E-07</c:v>
                </c:pt>
                <c:pt idx="130">
                  <c:v>2.13386E-10</c:v>
                </c:pt>
                <c:pt idx="131">
                  <c:v>3.86518E-09</c:v>
                </c:pt>
                <c:pt idx="132">
                  <c:v>2.39099E-08</c:v>
                </c:pt>
                <c:pt idx="133">
                  <c:v>1.73693E-09</c:v>
                </c:pt>
              </c:strCache>
            </c:strRef>
          </c:xVal>
          <c:yVal>
            <c:numRef>
              <c:f>'Scatter Plot'!$D$25:$D$200</c:f>
              <c:numCache>
                <c:formatCode>General</c:formatCode>
                <c:ptCount val="139"/>
                <c:pt idx="0">
                  <c:v>3.829725524934553E-8</c:v>
                </c:pt>
                <c:pt idx="1">
                  <c:v>5.579350509704968E-10</c:v>
                </c:pt>
                <c:pt idx="2">
                  <c:v>4.834078826280274E-8</c:v>
                </c:pt>
                <c:pt idx="3">
                  <c:v>3.7351575389200528E-9</c:v>
                </c:pt>
                <c:pt idx="4">
                  <c:v>2.0736452325918561E-9</c:v>
                </c:pt>
                <c:pt idx="5">
                  <c:v>3.7665429967243957E-8</c:v>
                </c:pt>
                <c:pt idx="6">
                  <c:v>2.3266287078466115E-8</c:v>
                </c:pt>
                <c:pt idx="7">
                  <c:v>1.5034875314072142E-7</c:v>
                </c:pt>
                <c:pt idx="8">
                  <c:v>1.1497441869392994E-7</c:v>
                </c:pt>
                <c:pt idx="9">
                  <c:v>1.0001172134148295E-9</c:v>
                </c:pt>
                <c:pt idx="10">
                  <c:v>1.0001172134148295E-9</c:v>
                </c:pt>
                <c:pt idx="11">
                  <c:v>8.1573309699486761E-10</c:v>
                </c:pt>
                <c:pt idx="12">
                  <c:v>8.1573309699486761E-10</c:v>
                </c:pt>
                <c:pt idx="13">
                  <c:v>5.5948412187647945E-10</c:v>
                </c:pt>
                <c:pt idx="14">
                  <c:v>5.3446563480551475E-10</c:v>
                </c:pt>
                <c:pt idx="15">
                  <c:v>1.1617606767825634E-7</c:v>
                </c:pt>
                <c:pt idx="16">
                  <c:v>3.2245485426888502E-10</c:v>
                </c:pt>
                <c:pt idx="17">
                  <c:v>1.5192011508852333E-7</c:v>
                </c:pt>
                <c:pt idx="18">
                  <c:v>1.0009603370333094E-6</c:v>
                </c:pt>
                <c:pt idx="19">
                  <c:v>1.5192011508852333E-7</c:v>
                </c:pt>
                <c:pt idx="20">
                  <c:v>1.8780571929474158E-8</c:v>
                </c:pt>
                <c:pt idx="21">
                  <c:v>1.0106202538444198E-8</c:v>
                </c:pt>
                <c:pt idx="22">
                  <c:v>1.8780571929474158E-8</c:v>
                </c:pt>
                <c:pt idx="23">
                  <c:v>1.0106202538444198E-8</c:v>
                </c:pt>
                <c:pt idx="24">
                  <c:v>5.102121263208666E-10</c:v>
                </c:pt>
                <c:pt idx="25">
                  <c:v>3.8858790538358852E-8</c:v>
                </c:pt>
                <c:pt idx="26">
                  <c:v>3.0127838847865033E-10</c:v>
                </c:pt>
                <c:pt idx="27">
                  <c:v>3.0595360610728785E-7</c:v>
                </c:pt>
                <c:pt idx="28">
                  <c:v>1.144065057259504E-9</c:v>
                </c:pt>
                <c:pt idx="29">
                  <c:v>3.0127838847865033E-10</c:v>
                </c:pt>
                <c:pt idx="30">
                  <c:v>1.077859469825876E-9</c:v>
                </c:pt>
                <c:pt idx="31">
                  <c:v>1.0675036468253048E-8</c:v>
                </c:pt>
                <c:pt idx="32">
                  <c:v>5.8001780515239849E-10</c:v>
                </c:pt>
                <c:pt idx="33">
                  <c:v>1.0675036468253048E-8</c:v>
                </c:pt>
                <c:pt idx="34">
                  <c:v>3.1893026262882785E-8</c:v>
                </c:pt>
                <c:pt idx="35">
                  <c:v>9.851291703977502E-7</c:v>
                </c:pt>
                <c:pt idx="36">
                  <c:v>2.2147887414947035E-9</c:v>
                </c:pt>
                <c:pt idx="37">
                  <c:v>7.1809220070811432E-9</c:v>
                </c:pt>
                <c:pt idx="38">
                  <c:v>7.6057851617728023E-10</c:v>
                </c:pt>
                <c:pt idx="39">
                  <c:v>2.2147887414947035E-9</c:v>
                </c:pt>
                <c:pt idx="40">
                  <c:v>8.3118469721655191E-9</c:v>
                </c:pt>
                <c:pt idx="41">
                  <c:v>1.7619452476686798E-9</c:v>
                </c:pt>
                <c:pt idx="42">
                  <c:v>2.7382250012712688E-8</c:v>
                </c:pt>
                <c:pt idx="43">
                  <c:v>3.3339697130013144E-8</c:v>
                </c:pt>
                <c:pt idx="44">
                  <c:v>8.3118469721655191E-9</c:v>
                </c:pt>
                <c:pt idx="45">
                  <c:v>2.0170418231838687E-8</c:v>
                </c:pt>
                <c:pt idx="46">
                  <c:v>4.190635649545646E-9</c:v>
                </c:pt>
                <c:pt idx="47">
                  <c:v>1.5498935089376755E-9</c:v>
                </c:pt>
                <c:pt idx="48">
                  <c:v>3.8724349336269174E-8</c:v>
                </c:pt>
                <c:pt idx="49">
                  <c:v>6.5074719508233484E-10</c:v>
                </c:pt>
                <c:pt idx="50">
                  <c:v>7.0669964691204031E-10</c:v>
                </c:pt>
                <c:pt idx="51">
                  <c:v>3.1850431184702392E-7</c:v>
                </c:pt>
                <c:pt idx="52">
                  <c:v>5.9597053224549719E-8</c:v>
                </c:pt>
                <c:pt idx="53">
                  <c:v>3.8724349336269174E-8</c:v>
                </c:pt>
                <c:pt idx="54">
                  <c:v>5.0318788520673641E-10</c:v>
                </c:pt>
                <c:pt idx="55">
                  <c:v>2.0493538296734296E-9</c:v>
                </c:pt>
                <c:pt idx="56">
                  <c:v>6.8785152504674297E-10</c:v>
                </c:pt>
                <c:pt idx="57">
                  <c:v>5.9597053224549719E-8</c:v>
                </c:pt>
                <c:pt idx="58">
                  <c:v>5.1843714683972268E-9</c:v>
                </c:pt>
                <c:pt idx="59">
                  <c:v>2.9447988538121943E-9</c:v>
                </c:pt>
                <c:pt idx="60">
                  <c:v>1.4889681597693159E-7</c:v>
                </c:pt>
                <c:pt idx="61">
                  <c:v>2.1634186960694095E-7</c:v>
                </c:pt>
                <c:pt idx="62">
                  <c:v>5.4610149007256052E-9</c:v>
                </c:pt>
                <c:pt idx="63">
                  <c:v>5.1843714683972268E-9</c:v>
                </c:pt>
                <c:pt idx="64">
                  <c:v>3.5068338850643569E-9</c:v>
                </c:pt>
                <c:pt idx="65">
                  <c:v>8.2372860747430291E-9</c:v>
                </c:pt>
                <c:pt idx="66">
                  <c:v>2.1634186960694095E-7</c:v>
                </c:pt>
                <c:pt idx="67">
                  <c:v>5.4610149007256052E-9</c:v>
                </c:pt>
                <c:pt idx="68">
                  <c:v>4.6562518488233667E-9</c:v>
                </c:pt>
                <c:pt idx="69">
                  <c:v>3.509265479713611E-9</c:v>
                </c:pt>
                <c:pt idx="70">
                  <c:v>3.4396004732036406E-8</c:v>
                </c:pt>
                <c:pt idx="71">
                  <c:v>4.8040161411882152E-8</c:v>
                </c:pt>
                <c:pt idx="72">
                  <c:v>7.5794711441253625E-10</c:v>
                </c:pt>
                <c:pt idx="73">
                  <c:v>4.6562518488233667E-9</c:v>
                </c:pt>
                <c:pt idx="74">
                  <c:v>1.1174180991130193E-9</c:v>
                </c:pt>
                <c:pt idx="75">
                  <c:v>3.4396004732036406E-8</c:v>
                </c:pt>
                <c:pt idx="76">
                  <c:v>8.9583994613366344E-8</c:v>
                </c:pt>
                <c:pt idx="77">
                  <c:v>7.5794711441253625E-10</c:v>
                </c:pt>
                <c:pt idx="78">
                  <c:v>4.918331895930128E-9</c:v>
                </c:pt>
                <c:pt idx="79">
                  <c:v>7.7709834445937089E-10</c:v>
                </c:pt>
                <c:pt idx="80">
                  <c:v>1.1174180991130193E-9</c:v>
                </c:pt>
                <c:pt idx="81">
                  <c:v>1.0296607593428801E-9</c:v>
                </c:pt>
                <c:pt idx="82">
                  <c:v>8.9583994613366344E-8</c:v>
                </c:pt>
                <c:pt idx="83">
                  <c:v>4.6853898510545325E-9</c:v>
                </c:pt>
                <c:pt idx="84">
                  <c:v>4.482082155359633E-9</c:v>
                </c:pt>
                <c:pt idx="85">
                  <c:v>1.9309528052047708E-7</c:v>
                </c:pt>
                <c:pt idx="86">
                  <c:v>1.2738267674127718E-9</c:v>
                </c:pt>
                <c:pt idx="87">
                  <c:v>7.8525928321749536E-9</c:v>
                </c:pt>
                <c:pt idx="88">
                  <c:v>5.0214262257288943E-10</c:v>
                </c:pt>
                <c:pt idx="89">
                  <c:v>1.9905527357787539E-9</c:v>
                </c:pt>
                <c:pt idx="90">
                  <c:v>4.0794787022629873E-6</c:v>
                </c:pt>
                <c:pt idx="91">
                  <c:v>4.6853898510545325E-9</c:v>
                </c:pt>
                <c:pt idx="92">
                  <c:v>4.482082155359633E-9</c:v>
                </c:pt>
                <c:pt idx="93">
                  <c:v>1.2161430216497288E-7</c:v>
                </c:pt>
                <c:pt idx="94">
                  <c:v>1.4673784454079805E-8</c:v>
                </c:pt>
                <c:pt idx="95">
                  <c:v>2.0169412946583735E-9</c:v>
                </c:pt>
                <c:pt idx="96">
                  <c:v>1.1804303369829196E-7</c:v>
                </c:pt>
                <c:pt idx="97">
                  <c:v>4.0480889702542201E-8</c:v>
                </c:pt>
                <c:pt idx="98">
                  <c:v>4.3716233092456029E-9</c:v>
                </c:pt>
                <c:pt idx="99">
                  <c:v>8.592614601131586E-10</c:v>
                </c:pt>
                <c:pt idx="100">
                  <c:v>9.0888463743487162E-10</c:v>
                </c:pt>
                <c:pt idx="101">
                  <c:v>2.6911839347010011E-8</c:v>
                </c:pt>
                <c:pt idx="102">
                  <c:v>7.1313197555509589E-9</c:v>
                </c:pt>
                <c:pt idx="103">
                  <c:v>1.4673784454079805E-8</c:v>
                </c:pt>
                <c:pt idx="104">
                  <c:v>1.2651539095510681E-7</c:v>
                </c:pt>
                <c:pt idx="105">
                  <c:v>1.382532028893945E-7</c:v>
                </c:pt>
                <c:pt idx="106">
                  <c:v>8.0905680420629084E-8</c:v>
                </c:pt>
                <c:pt idx="107">
                  <c:v>1.6809082723245486E-8</c:v>
                </c:pt>
                <c:pt idx="108">
                  <c:v>2.0043981249730042E-9</c:v>
                </c:pt>
                <c:pt idx="109">
                  <c:v>9.0888463743487162E-10</c:v>
                </c:pt>
                <c:pt idx="110">
                  <c:v>2.4608711028017905E-9</c:v>
                </c:pt>
                <c:pt idx="111">
                  <c:v>2.6911839347010011E-8</c:v>
                </c:pt>
                <c:pt idx="112">
                  <c:v>6.2433177965026569E-7</c:v>
                </c:pt>
                <c:pt idx="113">
                  <c:v>7.1313197555509589E-9</c:v>
                </c:pt>
                <c:pt idx="114">
                  <c:v>5.0458495411621053E-10</c:v>
                </c:pt>
                <c:pt idx="115">
                  <c:v>4.3657847401773152E-8</c:v>
                </c:pt>
                <c:pt idx="116">
                  <c:v>1.382532028893945E-7</c:v>
                </c:pt>
                <c:pt idx="117">
                  <c:v>8.0905680420629084E-8</c:v>
                </c:pt>
                <c:pt idx="118">
                  <c:v>1.6809082723245486E-8</c:v>
                </c:pt>
                <c:pt idx="119">
                  <c:v>1.5957570243718628E-8</c:v>
                </c:pt>
                <c:pt idx="120">
                  <c:v>1.066710798993346E-9</c:v>
                </c:pt>
                <c:pt idx="121">
                  <c:v>1.0326224748253025E-7</c:v>
                </c:pt>
                <c:pt idx="122">
                  <c:v>6.603546281022884E-8</c:v>
                </c:pt>
                <c:pt idx="123">
                  <c:v>9.089752410728631E-8</c:v>
                </c:pt>
                <c:pt idx="124">
                  <c:v>3.56054278345846E-10</c:v>
                </c:pt>
                <c:pt idx="125">
                  <c:v>3.3016085815114588E-9</c:v>
                </c:pt>
                <c:pt idx="126">
                  <c:v>8.8350665286858915E-8</c:v>
                </c:pt>
                <c:pt idx="127">
                  <c:v>1.4192896964950241E-9</c:v>
                </c:pt>
                <c:pt idx="128">
                  <c:v>1.7778937309049517E-9</c:v>
                </c:pt>
                <c:pt idx="129">
                  <c:v>4.601936250554495E-8</c:v>
                </c:pt>
                <c:pt idx="130">
                  <c:v>1.066710798993346E-9</c:v>
                </c:pt>
                <c:pt idx="131">
                  <c:v>2.2101880029208761E-9</c:v>
                </c:pt>
                <c:pt idx="132">
                  <c:v>6.603546281022884E-8</c:v>
                </c:pt>
                <c:pt idx="133">
                  <c:v>2.6192778246833422E-9</c:v>
                </c:pt>
                <c:pt idx="134">
                  <c:v>0</c:v>
                </c:pt>
                <c:pt idx="135">
                  <c:v>0</c:v>
                </c:pt>
                <c:pt idx="136">
                  <c:v>0</c:v>
                </c:pt>
                <c:pt idx="137">
                  <c:v>0</c:v>
                </c:pt>
                <c:pt idx="138">
                  <c:v>0</c:v>
                </c:pt>
              </c:numCache>
            </c:numRef>
          </c:yVal>
          <c:smooth val="0"/>
        </c:ser>
        <c:ser>
          <c:idx val="1"/>
          <c:order val="1"/>
          <c:tx>
            <c:v>Normal</c:v>
          </c:tx>
          <c:spPr>
            <a:ln w="25400" cap="rnd">
              <a:noFill/>
              <a:round/>
            </a:ln>
            <a:effectLst/>
          </c:spPr>
          <c:marker>
            <c:symbol val="circle"/>
            <c:size val="5"/>
            <c:spPr>
              <a:noFill/>
              <a:ln w="9525">
                <a:noFill/>
              </a:ln>
              <a:effectLst/>
            </c:spPr>
          </c:marker>
          <c:trendline>
            <c:spPr>
              <a:ln w="19050" cap="rnd">
                <a:solidFill>
                  <a:schemeClr val="accent2"/>
                </a:solidFill>
                <a:prstDash val="solid"/>
              </a:ln>
              <a:effectLst/>
            </c:spPr>
            <c:trendlineType val="linear"/>
            <c:intercept val="0"/>
            <c:dispRSqr val="0"/>
            <c:dispEq val="0"/>
          </c:trendline>
          <c:xVal>
            <c:numRef>
              <c:f>'Scatter Plot'!$C$4:$C$5</c:f>
              <c:numCache>
                <c:formatCode>General</c:formatCode>
                <c:ptCount val="2"/>
                <c:pt idx="0">
                  <c:v>2.1338587927532756E-10</c:v>
                </c:pt>
                <c:pt idx="1">
                  <c:v>4.0794787022629873E-6</c:v>
                </c:pt>
              </c:numCache>
            </c:numRef>
          </c:xVal>
          <c:yVal>
            <c:numRef>
              <c:f>'Scatter Plot'!$D$4:$D$5</c:f>
              <c:numCache>
                <c:formatCode>General</c:formatCode>
                <c:ptCount val="2"/>
                <c:pt idx="0">
                  <c:v>2.1338587927532756E-10</c:v>
                </c:pt>
                <c:pt idx="1">
                  <c:v>4.0794787022629873E-6</c:v>
                </c:pt>
              </c:numCache>
            </c:numRef>
          </c:yVal>
          <c:smooth val="0"/>
        </c:ser>
        <c:ser>
          <c:idx val="2"/>
          <c:order val="2"/>
          <c:tx>
            <c:strRef>
              <c:f>'Scatter Plot'!$F$3</c:f>
              <c:strCache>
                <c:ptCount val="1"/>
                <c:pt idx="0">
                  <c:v>Upper Bound</c:v>
                </c:pt>
              </c:strCache>
            </c:strRef>
          </c:tx>
          <c:spPr>
            <a:ln w="25400" cap="rnd">
              <a:noFill/>
              <a:round/>
            </a:ln>
            <a:effectLst/>
          </c:spPr>
          <c:marker>
            <c:symbol val="none"/>
          </c:marker>
          <c:trendline>
            <c:spPr>
              <a:ln w="3175" cap="rnd">
                <a:solidFill>
                  <a:schemeClr val="tx1"/>
                </a:solidFill>
                <a:prstDash val="solid"/>
              </a:ln>
              <a:effectLst/>
            </c:spPr>
            <c:trendlineType val="linear"/>
            <c:dispRSqr val="0"/>
            <c:dispEq val="0"/>
          </c:trendline>
          <c:xVal>
            <c:numRef>
              <c:f>'Scatter Plot'!$C$4:$C$5</c:f>
              <c:numCache>
                <c:formatCode>General</c:formatCode>
                <c:ptCount val="2"/>
                <c:pt idx="0">
                  <c:v>2.1338587927532756E-10</c:v>
                </c:pt>
                <c:pt idx="1">
                  <c:v>4.0794787022629873E-6</c:v>
                </c:pt>
              </c:numCache>
            </c:numRef>
          </c:xVal>
          <c:yVal>
            <c:numRef>
              <c:f>'Scatter Plot'!$F$4:$F$5</c:f>
              <c:numCache>
                <c:formatCode>General</c:formatCode>
                <c:ptCount val="2"/>
                <c:pt idx="0">
                  <c:v>2.1338587927532756E-10</c:v>
                </c:pt>
                <c:pt idx="1">
                  <c:v>4.0794787022629873E-6</c:v>
                </c:pt>
              </c:numCache>
            </c:numRef>
          </c:yVal>
          <c:smooth val="0"/>
        </c:ser>
        <c:ser>
          <c:idx val="3"/>
          <c:order val="3"/>
          <c:tx>
            <c:strRef>
              <c:f>'Scatter Plot'!$G$3</c:f>
              <c:strCache>
                <c:ptCount val="1"/>
                <c:pt idx="0">
                  <c:v>Lower Bound</c:v>
                </c:pt>
              </c:strCache>
            </c:strRef>
          </c:tx>
          <c:spPr>
            <a:ln w="25400" cap="rnd">
              <a:noFill/>
              <a:round/>
            </a:ln>
            <a:effectLst/>
          </c:spPr>
          <c:marker>
            <c:symbol val="none"/>
          </c:marker>
          <c:trendline>
            <c:spPr>
              <a:ln w="6350" cap="rnd">
                <a:solidFill>
                  <a:schemeClr val="tx1"/>
                </a:solidFill>
                <a:prstDash val="solid"/>
              </a:ln>
              <a:effectLst/>
            </c:spPr>
            <c:trendlineType val="linear"/>
            <c:dispRSqr val="0"/>
            <c:dispEq val="0"/>
          </c:trendline>
          <c:xVal>
            <c:numRef>
              <c:f>'Scatter Plot'!$C$4:$C$6</c:f>
              <c:numCache>
                <c:formatCode>General</c:formatCode>
                <c:ptCount val="3"/>
                <c:pt idx="0">
                  <c:v>2.1338587927532756E-10</c:v>
                </c:pt>
                <c:pt idx="1">
                  <c:v>4.0794787022629873E-6</c:v>
                </c:pt>
              </c:numCache>
            </c:numRef>
          </c:xVal>
          <c:yVal>
            <c:numRef>
              <c:f>'Scatter Plot'!$G$4:$G$5</c:f>
              <c:numCache>
                <c:formatCode>General</c:formatCode>
                <c:ptCount val="2"/>
                <c:pt idx="0">
                  <c:v>2.1338587927532756E-10</c:v>
                </c:pt>
                <c:pt idx="1">
                  <c:v>4.0794787022629873E-6</c:v>
                </c:pt>
              </c:numCache>
            </c:numRef>
          </c:yVal>
          <c:smooth val="0"/>
        </c:ser>
        <c:ser>
          <c:idx val="4"/>
          <c:order val="4"/>
          <c:spPr>
            <a:ln w="25400" cap="rnd">
              <a:noFill/>
              <a:round/>
            </a:ln>
            <a:effectLst/>
          </c:spPr>
          <c:marker>
            <c:symbol val="circle"/>
            <c:size val="5"/>
            <c:spPr>
              <a:solidFill>
                <a:schemeClr val="accent5"/>
              </a:solidFill>
              <a:ln w="9525">
                <a:solidFill>
                  <a:schemeClr val="accent5"/>
                </a:solidFill>
              </a:ln>
              <a:effectLst/>
            </c:spPr>
          </c:marker>
          <c:xVal>
            <c:numRef>
              <c:f>'Scatter Plot'!$C$25:$C$134</c:f>
              <c:numCache>
                <c:formatCode>General</c:formatCode>
                <c:ptCount val="84"/>
                <c:pt idx="0">
                  <c:v>1.853865546307079E-9</c:v>
                </c:pt>
                <c:pt idx="1">
                  <c:v>5.9441260493466684E-10</c:v>
                </c:pt>
                <c:pt idx="2">
                  <c:v>5.2184035670190938E-8</c:v>
                </c:pt>
                <c:pt idx="3">
                  <c:v>4.1829959891794127E-9</c:v>
                </c:pt>
                <c:pt idx="4">
                  <c:v>8.2047803366901571E-10</c:v>
                </c:pt>
                <c:pt idx="5">
                  <c:v>2.3794176419156945E-8</c:v>
                </c:pt>
                <c:pt idx="6">
                  <c:v>2.3794176419156945E-8</c:v>
                </c:pt>
                <c:pt idx="7">
                  <c:v>7.6243191965759605E-8</c:v>
                </c:pt>
                <c:pt idx="8">
                  <c:v>7.0548163133657299E-8</c:v>
                </c:pt>
                <c:pt idx="9">
                  <c:v>3.6188633068089565E-9</c:v>
                </c:pt>
                <c:pt idx="10">
                  <c:v>3.899974550332971E-10</c:v>
                </c:pt>
                <c:pt idx="11">
                  <c:v>3.7830153090346095E-9</c:v>
                </c:pt>
                <c:pt idx="12">
                  <c:v>3.7830153090346095E-9</c:v>
                </c:pt>
                <c:pt idx="13">
                  <c:v>4.6604352868131837E-10</c:v>
                </c:pt>
                <c:pt idx="14">
                  <c:v>4.6604352868131837E-10</c:v>
                </c:pt>
                <c:pt idx="15">
                  <c:v>5.8547538607941018E-8</c:v>
                </c:pt>
                <c:pt idx="16">
                  <c:v>1.8604871484441238E-7</c:v>
                </c:pt>
                <c:pt idx="17">
                  <c:v>6.4917548489860555E-8</c:v>
                </c:pt>
                <c:pt idx="18">
                  <c:v>1.4208481027533128E-6</c:v>
                </c:pt>
                <c:pt idx="19">
                  <c:v>6.4917548489860555E-8</c:v>
                </c:pt>
                <c:pt idx="20">
                  <c:v>2.9970364180793003E-9</c:v>
                </c:pt>
                <c:pt idx="21">
                  <c:v>1.5709187013497631E-8</c:v>
                </c:pt>
                <c:pt idx="22">
                  <c:v>2.9970364180793003E-9</c:v>
                </c:pt>
                <c:pt idx="23">
                  <c:v>1.5709187013497631E-8</c:v>
                </c:pt>
                <c:pt idx="24">
                  <c:v>2.8411297320299616E-10</c:v>
                </c:pt>
                <c:pt idx="25">
                  <c:v>5.6986039111772417E-8</c:v>
                </c:pt>
                <c:pt idx="26">
                  <c:v>7.5877935432061532E-7</c:v>
                </c:pt>
                <c:pt idx="27">
                  <c:v>1.4872842737620788E-7</c:v>
                </c:pt>
                <c:pt idx="28">
                  <c:v>1.5321277705606226E-9</c:v>
                </c:pt>
                <c:pt idx="29">
                  <c:v>2.2901858990335685E-10</c:v>
                </c:pt>
                <c:pt idx="30">
                  <c:v>2.6767171737662194E-10</c:v>
                </c:pt>
                <c:pt idx="31">
                  <c:v>1.9925397698322038E-8</c:v>
                </c:pt>
                <c:pt idx="32">
                  <c:v>5.0752001175066352E-10</c:v>
                </c:pt>
                <c:pt idx="33">
                  <c:v>1.9925397698322038E-8</c:v>
                </c:pt>
                <c:pt idx="34">
                  <c:v>9.617143992279336E-8</c:v>
                </c:pt>
                <c:pt idx="35">
                  <c:v>1.8502911860706776E-6</c:v>
                </c:pt>
                <c:pt idx="36">
                  <c:v>2.9949597505373354E-9</c:v>
                </c:pt>
                <c:pt idx="37">
                  <c:v>1.0242788437632916E-8</c:v>
                </c:pt>
                <c:pt idx="38">
                  <c:v>2.4444952714879182E-9</c:v>
                </c:pt>
                <c:pt idx="39">
                  <c:v>9.4117611564499947E-10</c:v>
                </c:pt>
                <c:pt idx="40">
                  <c:v>2.2307620216675309E-9</c:v>
                </c:pt>
                <c:pt idx="41">
                  <c:v>3.3414278187819612E-10</c:v>
                </c:pt>
                <c:pt idx="42">
                  <c:v>2.3728296325367753E-8</c:v>
                </c:pt>
                <c:pt idx="43">
                  <c:v>6.8050630084471393E-8</c:v>
                </c:pt>
                <c:pt idx="44">
                  <c:v>4.264760454076795E-10</c:v>
                </c:pt>
                <c:pt idx="45">
                  <c:v>1.4882413610034351E-8</c:v>
                </c:pt>
                <c:pt idx="46">
                  <c:v>2.0315889326026577E-8</c:v>
                </c:pt>
                <c:pt idx="47">
                  <c:v>1.1692120595611776E-9</c:v>
                </c:pt>
                <c:pt idx="48">
                  <c:v>4.1716222366072035E-8</c:v>
                </c:pt>
                <c:pt idx="49">
                  <c:v>3.6793851683025573E-10</c:v>
                </c:pt>
                <c:pt idx="50">
                  <c:v>2.0049088032228771E-9</c:v>
                </c:pt>
                <c:pt idx="51">
                  <c:v>1.1783371032466876E-6</c:v>
                </c:pt>
                <c:pt idx="52">
                  <c:v>5.7704363815979409E-7</c:v>
                </c:pt>
                <c:pt idx="53">
                  <c:v>4.1716222366072035E-8</c:v>
                </c:pt>
                <c:pt idx="54">
                  <c:v>3.6793851683025573E-10</c:v>
                </c:pt>
                <c:pt idx="55">
                  <c:v>3.962845205585355E-9</c:v>
                </c:pt>
                <c:pt idx="56">
                  <c:v>2.9638341291922068E-10</c:v>
                </c:pt>
                <c:pt idx="57">
                  <c:v>5.7704363815979409E-7</c:v>
                </c:pt>
                <c:pt idx="58">
                  <c:v>6.2008444931821382E-10</c:v>
                </c:pt>
                <c:pt idx="59">
                  <c:v>6.205453358225406E-9</c:v>
                </c:pt>
                <c:pt idx="60">
                  <c:v>1.3780998527052317E-7</c:v>
                </c:pt>
                <c:pt idx="61">
                  <c:v>4.0129979660320004E-7</c:v>
                </c:pt>
                <c:pt idx="62">
                  <c:v>2.6511320292699634E-8</c:v>
                </c:pt>
                <c:pt idx="63">
                  <c:v>6.2008444931821382E-10</c:v>
                </c:pt>
                <c:pt idx="64">
                  <c:v>2.3859050240395153E-9</c:v>
                </c:pt>
                <c:pt idx="65">
                  <c:v>1.4954798997306051E-8</c:v>
                </c:pt>
                <c:pt idx="66">
                  <c:v>4.0129979660320004E-7</c:v>
                </c:pt>
                <c:pt idx="67">
                  <c:v>2.6511320292699634E-8</c:v>
                </c:pt>
                <c:pt idx="68">
                  <c:v>2.0314876790552799E-9</c:v>
                </c:pt>
                <c:pt idx="69">
                  <c:v>5.2873198911384487E-9</c:v>
                </c:pt>
                <c:pt idx="70">
                  <c:v>1.5407240792568074E-8</c:v>
                </c:pt>
                <c:pt idx="71">
                  <c:v>9.1489648459698652E-8</c:v>
                </c:pt>
                <c:pt idx="72">
                  <c:v>2.2091091605679782E-10</c:v>
                </c:pt>
                <c:pt idx="73">
                  <c:v>2.0314876790552799E-9</c:v>
                </c:pt>
                <c:pt idx="74">
                  <c:v>8.1934139763561384E-10</c:v>
                </c:pt>
                <c:pt idx="75">
                  <c:v>1.5407240792568074E-8</c:v>
                </c:pt>
                <c:pt idx="76">
                  <c:v>6.5823763696022916E-8</c:v>
                </c:pt>
                <c:pt idx="77">
                  <c:v>2.2091091605679782E-10</c:v>
                </c:pt>
                <c:pt idx="78">
                  <c:v>7.3032398647922968E-9</c:v>
                </c:pt>
                <c:pt idx="79">
                  <c:v>2.4769017012413972E-9</c:v>
                </c:pt>
                <c:pt idx="80">
                  <c:v>8.1934139763561384E-10</c:v>
                </c:pt>
                <c:pt idx="81">
                  <c:v>1.4108226225336883E-9</c:v>
                </c:pt>
                <c:pt idx="82">
                  <c:v>3.2841877714035371E-9</c:v>
                </c:pt>
                <c:pt idx="83">
                  <c:v>2.4514044328969972E-8</c:v>
                </c:pt>
              </c:numCache>
            </c:numRef>
          </c:xVal>
          <c:yVal>
            <c:numRef>
              <c:f>'Scatter Plot'!$H$22</c:f>
              <c:numCache>
                <c:formatCode>0.00E+00</c:formatCode>
                <c:ptCount val="1"/>
                <c:pt idx="0">
                  <c:v>4.0794787022629873E-6</c:v>
                </c:pt>
              </c:numCache>
            </c:numRef>
          </c:yVal>
          <c:smooth val="0"/>
        </c:ser>
        <c:dLbls>
          <c:showLegendKey val="0"/>
          <c:showVal val="0"/>
          <c:showCatName val="0"/>
          <c:showSerName val="0"/>
          <c:showPercent val="0"/>
          <c:showBubbleSize val="0"/>
        </c:dLbls>
        <c:axId val="-1005772816"/>
        <c:axId val="-1005776080"/>
      </c:scatterChart>
      <c:valAx>
        <c:axId val="-1005772816"/>
        <c:scaling>
          <c:logBase val="10"/>
          <c:orientation val="minMax"/>
          <c:max val="2.3000000000000008E-6"/>
        </c:scaling>
        <c:delete val="0"/>
        <c:axPos val="b"/>
        <c:majorGridlines>
          <c:spPr>
            <a:ln w="9525" cap="flat" cmpd="sng" algn="ctr">
              <a:noFill/>
              <a:round/>
            </a:ln>
            <a:effectLst/>
          </c:spPr>
        </c:majorGridlines>
        <c:title>
          <c:tx>
            <c:strRef>
              <c:f>'Scatter Plot'!$C$24</c:f>
              <c:strCache>
                <c:ptCount val="1"/>
                <c:pt idx="0">
                  <c:v>Control</c:v>
                </c:pt>
              </c:strCache>
            </c:strRef>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76080"/>
        <c:crosses val="autoZero"/>
        <c:crossBetween val="midCat"/>
      </c:valAx>
      <c:valAx>
        <c:axId val="-1005776080"/>
        <c:scaling>
          <c:logBase val="10"/>
          <c:orientation val="minMax"/>
          <c:max val="4.5300000000000024E-6"/>
        </c:scaling>
        <c:delete val="0"/>
        <c:axPos val="l"/>
        <c:majorGridlines>
          <c:spPr>
            <a:ln w="9525" cap="flat" cmpd="sng" algn="ctr">
              <a:noFill/>
              <a:round/>
            </a:ln>
            <a:effectLst/>
          </c:spPr>
        </c:majorGridlines>
        <c:title>
          <c:tx>
            <c:strRef>
              <c:f>'Scatter Plot'!$D$24</c:f>
              <c:strCache>
                <c:ptCount val="1"/>
                <c:pt idx="0">
                  <c:v>Treatment</c:v>
                </c:pt>
              </c:strCache>
            </c:strRef>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72816"/>
        <c:crosses val="autoZero"/>
        <c:crossBetween val="midCat"/>
      </c:valAx>
      <c:spPr>
        <a:noFill/>
        <a:ln>
          <a:solidFill>
            <a:schemeClr val="tx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'3D Plot'!$N$5</c:f>
          <c:strCache>
            <c:ptCount val="1"/>
            <c:pt idx="0">
              <c:v>Stem Cell Plate A</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'3D Plot'!$N$7</c:f>
              <c:strCache>
                <c:ptCount val="1"/>
                <c:pt idx="0">
                  <c:v>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Plot'!$O$7:$Y$7</c:f>
              <c:numCache>
                <c:formatCode>General</c:formatCode>
                <c:ptCount val="11"/>
                <c:pt idx="0">
                  <c:v>-20.658054369495183</c:v>
                </c:pt>
                <c:pt idx="1">
                  <c:v>1.065379570436952</c:v>
                </c:pt>
                <c:pt idx="2">
                  <c:v>1.0795032010337635</c:v>
                </c:pt>
                <c:pt idx="3">
                  <c:v>0</c:v>
                </c:pt>
                <c:pt idx="4">
                  <c:v>0</c:v>
                </c:pt>
                <c:pt idx="5">
                  <c:v>1.1198981423388219</c:v>
                </c:pt>
                <c:pt idx="6">
                  <c:v>0</c:v>
                </c:pt>
                <c:pt idx="7">
                  <c:v>0</c:v>
                </c:pt>
                <c:pt idx="8">
                  <c:v>0</c:v>
                </c:pt>
                <c:pt idx="9">
                  <c:v>0</c:v>
                </c:pt>
                <c:pt idx="10">
                  <c:v>-2.5273622784499472</c:v>
                </c:pt>
              </c:numCache>
            </c:numRef>
          </c:val>
        </c:ser>
        <c:ser>
          <c:idx val="1"/>
          <c:order val="1"/>
          <c:tx>
            <c:strRef>
              <c:f>'3D Plot'!$N$8</c:f>
              <c:strCache>
                <c:ptCount val="1"/>
                <c:pt idx="0">
                  <c:v>B</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Plot'!$O$8:$Y$8</c:f>
              <c:numCache>
                <c:formatCode>General</c:formatCode>
                <c:ptCount val="11"/>
                <c:pt idx="0">
                  <c:v>-1.5829684248671503</c:v>
                </c:pt>
                <c:pt idx="1">
                  <c:v>1.022689023775496</c:v>
                </c:pt>
                <c:pt idx="2">
                  <c:v>-1.9719629945220842</c:v>
                </c:pt>
                <c:pt idx="3">
                  <c:v>-1.6297294442111088</c:v>
                </c:pt>
                <c:pt idx="4">
                  <c:v>3.6184391771966444</c:v>
                </c:pt>
                <c:pt idx="5">
                  <c:v>-2.5644198455844838</c:v>
                </c:pt>
                <c:pt idx="6">
                  <c:v>4.6375650601539968</c:v>
                </c:pt>
                <c:pt idx="7">
                  <c:v>4.6375650601539968</c:v>
                </c:pt>
                <c:pt idx="8">
                  <c:v>0</c:v>
                </c:pt>
                <c:pt idx="9">
                  <c:v>-1.2004975660954966</c:v>
                </c:pt>
                <c:pt idx="10">
                  <c:v>-1.1468148400596794</c:v>
                </c:pt>
              </c:numCache>
            </c:numRef>
          </c:val>
        </c:ser>
        <c:ser>
          <c:idx val="2"/>
          <c:order val="2"/>
          <c:tx>
            <c:strRef>
              <c:f>'3D Plot'!$N$9</c:f>
              <c:strCache>
                <c:ptCount val="1"/>
                <c:pt idx="0">
                  <c:v>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Plot'!$O$9:$Y$9</c:f>
              <c:numCache>
                <c:formatCode>General</c:formatCode>
                <c:ptCount val="11"/>
                <c:pt idx="0">
                  <c:v>-1.9843031908859607</c:v>
                </c:pt>
                <c:pt idx="1">
                  <c:v>576.97600883152518</c:v>
                </c:pt>
                <c:pt idx="2">
                  <c:v>-2.3402010492163252</c:v>
                </c:pt>
                <c:pt idx="3">
                  <c:v>1.419484918817548</c:v>
                </c:pt>
                <c:pt idx="4">
                  <c:v>-2.3402010492163252</c:v>
                </c:pt>
                <c:pt idx="5">
                  <c:v>-6.2663809542594731</c:v>
                </c:pt>
                <c:pt idx="6">
                  <c:v>1.5544104676053707</c:v>
                </c:pt>
                <c:pt idx="7">
                  <c:v>-6.2663809542594731</c:v>
                </c:pt>
                <c:pt idx="8">
                  <c:v>1.5544104676053707</c:v>
                </c:pt>
                <c:pt idx="9">
                  <c:v>0</c:v>
                </c:pt>
                <c:pt idx="10">
                  <c:v>-1.7958072120709696</c:v>
                </c:pt>
              </c:numCache>
            </c:numRef>
          </c:val>
        </c:ser>
        <c:ser>
          <c:idx val="3"/>
          <c:order val="3"/>
          <c:tx>
            <c:strRef>
              <c:f>'3D Plot'!$N$10</c:f>
              <c:strCache>
                <c:ptCount val="1"/>
                <c:pt idx="0">
                  <c:v>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Plot'!$O$10:$Y$10</c:f>
              <c:numCache>
                <c:formatCode>General</c:formatCode>
                <c:ptCount val="11"/>
                <c:pt idx="0">
                  <c:v>1.4664902927310497</c:v>
                </c:pt>
                <c:pt idx="1">
                  <c:v>2518.5323054606856</c:v>
                </c:pt>
                <c:pt idx="2">
                  <c:v>-2.0571293027484221</c:v>
                </c:pt>
                <c:pt idx="3">
                  <c:v>1.3391963689815727</c:v>
                </c:pt>
                <c:pt idx="4">
                  <c:v>-1.3155193585192637</c:v>
                </c:pt>
                <c:pt idx="5">
                  <c:v>-4.026796257705838</c:v>
                </c:pt>
                <c:pt idx="6">
                  <c:v>1.8665414172194204</c:v>
                </c:pt>
                <c:pt idx="7">
                  <c:v>0</c:v>
                </c:pt>
                <c:pt idx="8">
                  <c:v>-1.1428471621279674</c:v>
                </c:pt>
                <c:pt idx="9">
                  <c:v>1.8665414172194204</c:v>
                </c:pt>
                <c:pt idx="10">
                  <c:v>0</c:v>
                </c:pt>
              </c:numCache>
            </c:numRef>
          </c:val>
        </c:ser>
        <c:ser>
          <c:idx val="4"/>
          <c:order val="4"/>
          <c:tx>
            <c:strRef>
              <c:f>'3D Plot'!$N$11</c:f>
              <c:strCache>
                <c:ptCount val="1"/>
                <c:pt idx="0">
                  <c:v>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Plot'!$O$11:$Y$11</c:f>
              <c:numCache>
                <c:formatCode>General</c:formatCode>
                <c:ptCount val="11"/>
                <c:pt idx="0">
                  <c:v>3.0154378932273986</c:v>
                </c:pt>
                <c:pt idx="1">
                  <c:v>0</c:v>
                </c:pt>
                <c:pt idx="2">
                  <c:v>1.878221903959675</c:v>
                </c:pt>
                <c:pt idx="3">
                  <c:v>1.3522552713159064</c:v>
                </c:pt>
                <c:pt idx="4">
                  <c:v>1.42638903855695</c:v>
                </c:pt>
                <c:pt idx="5">
                  <c:v>0</c:v>
                </c:pt>
                <c:pt idx="6">
                  <c:v>3.213994636312</c:v>
                </c:pt>
                <c:pt idx="7">
                  <c:v>-2.3532139252990731</c:v>
                </c:pt>
                <c:pt idx="8">
                  <c:v>-3.7260124080614743</c:v>
                </c:pt>
                <c:pt idx="9">
                  <c:v>-5.2730310011932424</c:v>
                </c:pt>
                <c:pt idx="10">
                  <c:v>-1.1539914049134037</c:v>
                </c:pt>
              </c:numCache>
            </c:numRef>
          </c:val>
        </c:ser>
        <c:ser>
          <c:idx val="5"/>
          <c:order val="5"/>
          <c:tx>
            <c:strRef>
              <c:f>'3D Plot'!$N$12</c:f>
              <c:strCache>
                <c:ptCount val="1"/>
                <c:pt idx="0">
                  <c:v>F</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Plot'!$O$12:$Y$12</c:f>
              <c:numCache>
                <c:formatCode>General</c:formatCode>
                <c:ptCount val="11"/>
                <c:pt idx="0">
                  <c:v>2.0411292225930477</c:v>
                </c:pt>
                <c:pt idx="1">
                  <c:v>-19.489598681257721</c:v>
                </c:pt>
                <c:pt idx="2">
                  <c:v>-1.3553190201782148</c:v>
                </c:pt>
                <c:pt idx="3">
                  <c:v>4.8479254759905581</c:v>
                </c:pt>
                <c:pt idx="4">
                  <c:v>0</c:v>
                </c:pt>
                <c:pt idx="5">
                  <c:v>-1.3255880285047463</c:v>
                </c:pt>
                <c:pt idx="6">
                  <c:v>0</c:v>
                </c:pt>
                <c:pt idx="7">
                  <c:v>1.0772607695437939</c:v>
                </c:pt>
                <c:pt idx="8">
                  <c:v>-1.7686302610785096</c:v>
                </c:pt>
                <c:pt idx="9">
                  <c:v>2.8370026955346974</c:v>
                </c:pt>
                <c:pt idx="10">
                  <c:v>3.6995954510425504</c:v>
                </c:pt>
              </c:numCache>
            </c:numRef>
          </c:val>
        </c:ser>
        <c:ser>
          <c:idx val="6"/>
          <c:order val="6"/>
          <c:tx>
            <c:strRef>
              <c:f>'3D Plot'!$N$13</c:f>
              <c:strCache>
                <c:ptCount val="1"/>
                <c:pt idx="0">
                  <c:v>G</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Plot'!$O$13:$Y$13</c:f>
              <c:numCache>
                <c:formatCode>General</c:formatCode>
                <c:ptCount val="11"/>
                <c:pt idx="0">
                  <c:v>9.68241896097798</c:v>
                </c:pt>
                <c:pt idx="1">
                  <c:v>1.0772607695437939</c:v>
                </c:pt>
                <c:pt idx="2">
                  <c:v>-1.3675868716915995</c:v>
                </c:pt>
                <c:pt idx="3">
                  <c:v>1.9337047357102046</c:v>
                </c:pt>
                <c:pt idx="4">
                  <c:v>-2.3208165337991331</c:v>
                </c:pt>
                <c:pt idx="5">
                  <c:v>0</c:v>
                </c:pt>
                <c:pt idx="6">
                  <c:v>9.68241896097798</c:v>
                </c:pt>
                <c:pt idx="7">
                  <c:v>0</c:v>
                </c:pt>
                <c:pt idx="8">
                  <c:v>-8.3607506592004857</c:v>
                </c:pt>
                <c:pt idx="9">
                  <c:v>2.1072588201371127</c:v>
                </c:pt>
                <c:pt idx="10">
                  <c:v>-1.080450126198365</c:v>
                </c:pt>
              </c:numCache>
            </c:numRef>
          </c:val>
        </c:ser>
        <c:ser>
          <c:idx val="7"/>
          <c:order val="7"/>
          <c:tx>
            <c:strRef>
              <c:f>'3D Plot'!$N$14</c:f>
              <c:strCache>
                <c:ptCount val="1"/>
                <c:pt idx="0">
                  <c:v>H</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Plot'!$O$14:$Y$14</c:f>
              <c:numCache>
                <c:formatCode>General</c:formatCode>
                <c:ptCount val="11"/>
                <c:pt idx="0">
                  <c:v>1.8549335703361465</c:v>
                </c:pt>
                <c:pt idx="1">
                  <c:v>0</c:v>
                </c:pt>
                <c:pt idx="2">
                  <c:v>4.8546507882952445</c:v>
                </c:pt>
                <c:pt idx="3">
                  <c:v>-8.3607506592004857</c:v>
                </c:pt>
                <c:pt idx="4">
                  <c:v>-1.4698128591585868</c:v>
                </c:pt>
                <c:pt idx="5">
                  <c:v>1.8155007440084059</c:v>
                </c:pt>
                <c:pt idx="6">
                  <c:v>0</c:v>
                </c:pt>
                <c:pt idx="7">
                  <c:v>1.8549335703361465</c:v>
                </c:pt>
                <c:pt idx="8">
                  <c:v>0</c:v>
                </c:pt>
                <c:pt idx="9">
                  <c:v>4.8546507882952445</c:v>
                </c:pt>
                <c:pt idx="10">
                  <c:v>0</c:v>
                </c:pt>
              </c:numCache>
            </c:numRef>
          </c:val>
        </c:ser>
        <c:dLbls>
          <c:showLegendKey val="0"/>
          <c:showVal val="0"/>
          <c:showCatName val="0"/>
          <c:showSerName val="0"/>
          <c:showPercent val="0"/>
          <c:showBubbleSize val="0"/>
        </c:dLbls>
        <c:gapWidth val="150"/>
        <c:shape val="box"/>
        <c:axId val="-1005772272"/>
        <c:axId val="-1005780432"/>
        <c:axId val="-1070839536"/>
      </c:bar3DChart>
      <c:catAx>
        <c:axId val="-1005772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80432"/>
        <c:crosses val="autoZero"/>
        <c:auto val="1"/>
        <c:lblAlgn val="ctr"/>
        <c:lblOffset val="100"/>
        <c:noMultiLvlLbl val="0"/>
      </c:catAx>
      <c:valAx>
        <c:axId val="-1005780432"/>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2272"/>
        <c:crosses val="autoZero"/>
        <c:crossBetween val="between"/>
      </c:valAx>
      <c:serAx>
        <c:axId val="-1070839536"/>
        <c:scaling>
          <c:orientation val="maxMin"/>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80432"/>
        <c:crosses val="autoZero"/>
      </c:ser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'3D Plot'!$N$28</c:f>
          <c:strCache>
            <c:ptCount val="1"/>
            <c:pt idx="0">
              <c:v>Stem Cell Plate B</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'3D Plot'!$N$30</c:f>
              <c:strCache>
                <c:ptCount val="1"/>
                <c:pt idx="0">
                  <c:v>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Plot'!$O$30:$Y$30</c:f>
              <c:numCache>
                <c:formatCode>General</c:formatCode>
                <c:ptCount val="11"/>
                <c:pt idx="0">
                  <c:v>-2.2920404080366872</c:v>
                </c:pt>
                <c:pt idx="1">
                  <c:v>1.5066742375871613</c:v>
                </c:pt>
                <c:pt idx="2">
                  <c:v>-2.2324571411013361</c:v>
                </c:pt>
                <c:pt idx="3">
                  <c:v>1.9044409046691877</c:v>
                </c:pt>
                <c:pt idx="4">
                  <c:v>-3.4310079734478243</c:v>
                </c:pt>
                <c:pt idx="5">
                  <c:v>0</c:v>
                </c:pt>
                <c:pt idx="6">
                  <c:v>0</c:v>
                </c:pt>
                <c:pt idx="7">
                  <c:v>0</c:v>
                </c:pt>
                <c:pt idx="8">
                  <c:v>-2.2920404080366872</c:v>
                </c:pt>
                <c:pt idx="9">
                  <c:v>-1.3638003673896741</c:v>
                </c:pt>
                <c:pt idx="10">
                  <c:v>-2.2324571411013361</c:v>
                </c:pt>
              </c:numCache>
            </c:numRef>
          </c:val>
        </c:ser>
        <c:ser>
          <c:idx val="1"/>
          <c:order val="1"/>
          <c:tx>
            <c:strRef>
              <c:f>'3D Plot'!$N$31</c:f>
              <c:strCache>
                <c:ptCount val="1"/>
                <c:pt idx="0">
                  <c:v>B</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Plot'!$O$31:$Y$31</c:f>
              <c:numCache>
                <c:formatCode>General</c:formatCode>
                <c:ptCount val="11"/>
                <c:pt idx="0">
                  <c:v>-1.3609673707974104</c:v>
                </c:pt>
                <c:pt idx="1">
                  <c:v>-3.4310079734478243</c:v>
                </c:pt>
                <c:pt idx="2">
                  <c:v>0</c:v>
                </c:pt>
                <c:pt idx="3">
                  <c:v>1.4849017958376614</c:v>
                </c:pt>
                <c:pt idx="4">
                  <c:v>0</c:v>
                </c:pt>
                <c:pt idx="5">
                  <c:v>3.1873722533337574</c:v>
                </c:pt>
                <c:pt idx="6">
                  <c:v>-1.3638003673896741</c:v>
                </c:pt>
                <c:pt idx="7">
                  <c:v>0</c:v>
                </c:pt>
                <c:pt idx="8">
                  <c:v>1.3701819844373424</c:v>
                </c:pt>
                <c:pt idx="9">
                  <c:v>-27.277366840411062</c:v>
                </c:pt>
                <c:pt idx="10">
                  <c:v>5.2320180621581871</c:v>
                </c:pt>
              </c:numCache>
            </c:numRef>
          </c:val>
        </c:ser>
        <c:ser>
          <c:idx val="2"/>
          <c:order val="2"/>
          <c:tx>
            <c:strRef>
              <c:f>'3D Plot'!$N$32</c:f>
              <c:strCache>
                <c:ptCount val="1"/>
                <c:pt idx="0">
                  <c:v>C</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Plot'!$O$32:$Y$32</c:f>
              <c:numCache>
                <c:formatCode>General</c:formatCode>
                <c:ptCount val="11"/>
                <c:pt idx="0">
                  <c:v>1.5554882763353166</c:v>
                </c:pt>
                <c:pt idx="1">
                  <c:v>7.7187515504050603</c:v>
                </c:pt>
                <c:pt idx="2">
                  <c:v>0</c:v>
                </c:pt>
                <c:pt idx="3">
                  <c:v>1.4493113143712049</c:v>
                </c:pt>
                <c:pt idx="4">
                  <c:v>-2.7965196714101261</c:v>
                </c:pt>
                <c:pt idx="5">
                  <c:v>1.1690750282849205</c:v>
                </c:pt>
                <c:pt idx="6">
                  <c:v>1.4593920717660844</c:v>
                </c:pt>
                <c:pt idx="7">
                  <c:v>-1.5928743618725305</c:v>
                </c:pt>
                <c:pt idx="8">
                  <c:v>5.2320180621581871</c:v>
                </c:pt>
                <c:pt idx="9">
                  <c:v>0</c:v>
                </c:pt>
                <c:pt idx="10">
                  <c:v>1.5554882763353166</c:v>
                </c:pt>
              </c:numCache>
            </c:numRef>
          </c:val>
        </c:ser>
        <c:ser>
          <c:idx val="3"/>
          <c:order val="3"/>
          <c:tx>
            <c:strRef>
              <c:f>'3D Plot'!$N$33</c:f>
              <c:strCache>
                <c:ptCount val="1"/>
                <c:pt idx="0">
                  <c:v>D</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Plot'!$O$33:$Y$33</c:f>
              <c:numCache>
                <c:formatCode>General</c:formatCode>
                <c:ptCount val="11"/>
                <c:pt idx="0">
                  <c:v>1.8912859704302947</c:v>
                </c:pt>
                <c:pt idx="1">
                  <c:v>1.6857230361872029</c:v>
                </c:pt>
                <c:pt idx="2">
                  <c:v>3.283802865656015</c:v>
                </c:pt>
                <c:pt idx="3">
                  <c:v>-231.30176724993939</c:v>
                </c:pt>
                <c:pt idx="4">
                  <c:v>-1.7821669333515731</c:v>
                </c:pt>
                <c:pt idx="5">
                  <c:v>4.7219001071943332</c:v>
                </c:pt>
                <c:pt idx="6">
                  <c:v>1.0624298021917746</c:v>
                </c:pt>
                <c:pt idx="7">
                  <c:v>0</c:v>
                </c:pt>
                <c:pt idx="8">
                  <c:v>-3.8788593900309696</c:v>
                </c:pt>
                <c:pt idx="9">
                  <c:v>0</c:v>
                </c:pt>
                <c:pt idx="10">
                  <c:v>1.1739471990149057</c:v>
                </c:pt>
              </c:numCache>
            </c:numRef>
          </c:val>
        </c:ser>
        <c:ser>
          <c:idx val="4"/>
          <c:order val="4"/>
          <c:tx>
            <c:strRef>
              <c:f>'3D Plot'!$N$34</c:f>
              <c:strCache>
                <c:ptCount val="1"/>
                <c:pt idx="0">
                  <c:v>E</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Plot'!$O$34:$Y$34</c:f>
              <c:numCache>
                <c:formatCode>General</c:formatCode>
                <c:ptCount val="11"/>
                <c:pt idx="0">
                  <c:v>3.6360386155689168</c:v>
                </c:pt>
                <c:pt idx="1">
                  <c:v>-55.508333628307007</c:v>
                </c:pt>
                <c:pt idx="2">
                  <c:v>1.3429145618590004</c:v>
                </c:pt>
                <c:pt idx="3">
                  <c:v>-1.2689475850129683</c:v>
                </c:pt>
                <c:pt idx="4">
                  <c:v>-2.6146765327925112</c:v>
                </c:pt>
                <c:pt idx="5">
                  <c:v>-1.4296207492307949</c:v>
                </c:pt>
                <c:pt idx="6">
                  <c:v>-1.5237566093826524</c:v>
                </c:pt>
                <c:pt idx="7">
                  <c:v>0</c:v>
                </c:pt>
                <c:pt idx="8">
                  <c:v>-3.8788593900309696</c:v>
                </c:pt>
                <c:pt idx="9">
                  <c:v>-1.131026301265174</c:v>
                </c:pt>
                <c:pt idx="10">
                  <c:v>-74.472324228588406</c:v>
                </c:pt>
              </c:numCache>
            </c:numRef>
          </c:val>
        </c:ser>
        <c:ser>
          <c:idx val="5"/>
          <c:order val="5"/>
          <c:tx>
            <c:strRef>
              <c:f>'3D Plot'!$N$35</c:f>
              <c:strCache>
                <c:ptCount val="1"/>
                <c:pt idx="0">
                  <c:v>F</c:v>
                </c:pt>
              </c:strCache>
            </c:strRef>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Plot'!$O$35:$Y$35</c:f>
              <c:numCache>
                <c:formatCode>General</c:formatCode>
                <c:ptCount val="11"/>
                <c:pt idx="0">
                  <c:v>-332.13650298004944</c:v>
                </c:pt>
                <c:pt idx="1">
                  <c:v>-1.7970524022770307</c:v>
                </c:pt>
                <c:pt idx="2">
                  <c:v>5.1922776133210009</c:v>
                </c:pt>
                <c:pt idx="3">
                  <c:v>2.8115535423347731</c:v>
                </c:pt>
                <c:pt idx="4">
                  <c:v>-1.2689475850129683</c:v>
                </c:pt>
                <c:pt idx="5">
                  <c:v>-2.6146765327925112</c:v>
                </c:pt>
                <c:pt idx="6">
                  <c:v>-1.4296207492307949</c:v>
                </c:pt>
                <c:pt idx="7">
                  <c:v>-1.2804336339205997</c:v>
                </c:pt>
                <c:pt idx="8">
                  <c:v>0</c:v>
                </c:pt>
                <c:pt idx="9">
                  <c:v>0</c:v>
                </c:pt>
                <c:pt idx="10">
                  <c:v>3.350479363882283</c:v>
                </c:pt>
              </c:numCache>
            </c:numRef>
          </c:val>
        </c:ser>
        <c:ser>
          <c:idx val="6"/>
          <c:order val="6"/>
          <c:tx>
            <c:strRef>
              <c:f>'3D Plot'!$N$36</c:f>
              <c:strCache>
                <c:ptCount val="1"/>
                <c:pt idx="0">
                  <c:v>G</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Plot'!$O$36:$Y$36</c:f>
              <c:numCache>
                <c:formatCode>General</c:formatCode>
                <c:ptCount val="11"/>
                <c:pt idx="0">
                  <c:v>2.8076586019038077</c:v>
                </c:pt>
                <c:pt idx="1">
                  <c:v>-2.7618452365335711</c:v>
                </c:pt>
                <c:pt idx="2">
                  <c:v>-1.1620180498953077</c:v>
                </c:pt>
                <c:pt idx="3">
                  <c:v>-1.3553190201782102</c:v>
                </c:pt>
                <c:pt idx="4">
                  <c:v>3.9024158458831644</c:v>
                </c:pt>
                <c:pt idx="5">
                  <c:v>-1.80079315568598</c:v>
                </c:pt>
                <c:pt idx="6">
                  <c:v>0</c:v>
                </c:pt>
                <c:pt idx="7">
                  <c:v>0</c:v>
                </c:pt>
                <c:pt idx="8">
                  <c:v>6.0308757864547866</c:v>
                </c:pt>
                <c:pt idx="9">
                  <c:v>1.7621876020268175</c:v>
                </c:pt>
                <c:pt idx="10">
                  <c:v>0</c:v>
                </c:pt>
              </c:numCache>
            </c:numRef>
          </c:val>
        </c:ser>
        <c:ser>
          <c:idx val="7"/>
          <c:order val="7"/>
          <c:tx>
            <c:strRef>
              <c:f>'3D Plot'!$N$37</c:f>
              <c:strCache>
                <c:ptCount val="1"/>
                <c:pt idx="0">
                  <c:v>H</c:v>
                </c:pt>
              </c:strCache>
            </c:strRef>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Plot'!$O$37:$Y$37</c:f>
              <c:numCache>
                <c:formatCode>General</c:formatCode>
                <c:ptCount val="11"/>
                <c:pt idx="0">
                  <c:v>2.594339923883604</c:v>
                </c:pt>
                <c:pt idx="1">
                  <c:v>-4.9989755770905075</c:v>
                </c:pt>
                <c:pt idx="2">
                  <c:v>0</c:v>
                </c:pt>
                <c:pt idx="3">
                  <c:v>1.7488026852685252</c:v>
                </c:pt>
                <c:pt idx="4">
                  <c:v>-2.7618452365335711</c:v>
                </c:pt>
                <c:pt idx="5">
                  <c:v>-1.5079958712322055</c:v>
                </c:pt>
                <c:pt idx="6">
                  <c:v>0</c:v>
                </c:pt>
                <c:pt idx="7">
                  <c:v>0</c:v>
                </c:pt>
                <c:pt idx="8">
                  <c:v>0</c:v>
                </c:pt>
                <c:pt idx="9">
                  <c:v>0</c:v>
                </c:pt>
                <c:pt idx="10">
                  <c:v>0</c:v>
                </c:pt>
              </c:numCache>
            </c:numRef>
          </c:val>
        </c:ser>
        <c:dLbls>
          <c:showLegendKey val="0"/>
          <c:showVal val="0"/>
          <c:showCatName val="0"/>
          <c:showSerName val="0"/>
          <c:showPercent val="0"/>
          <c:showBubbleSize val="0"/>
        </c:dLbls>
        <c:gapWidth val="150"/>
        <c:shape val="box"/>
        <c:axId val="-1005779344"/>
        <c:axId val="-1005778800"/>
        <c:axId val="-1070836416"/>
      </c:bar3DChart>
      <c:catAx>
        <c:axId val="-1005779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8800"/>
        <c:crosses val="autoZero"/>
        <c:auto val="1"/>
        <c:lblAlgn val="ctr"/>
        <c:lblOffset val="100"/>
        <c:noMultiLvlLbl val="0"/>
      </c:catAx>
      <c:valAx>
        <c:axId val="-1005778800"/>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9344"/>
        <c:crosses val="autoZero"/>
        <c:crossBetween val="between"/>
      </c:valAx>
      <c:serAx>
        <c:axId val="-1070836416"/>
        <c:scaling>
          <c:orientation val="maxMin"/>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8800"/>
        <c:crosses val="autoZero"/>
      </c:ser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'3D Plot'!#REF!</c:f>
          <c:strCache>
            <c:ptCount val="1"/>
            <c:pt idx="0">
              <c:v>#REF!</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4"/>
          <c:order val="4"/>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5"/>
          <c:order val="5"/>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6"/>
          <c:order val="6"/>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7"/>
          <c:order val="7"/>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shape val="box"/>
        <c:axId val="-1005774448"/>
        <c:axId val="-1005773904"/>
        <c:axId val="-1070832048"/>
      </c:bar3DChart>
      <c:catAx>
        <c:axId val="-1005774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3904"/>
        <c:crosses val="autoZero"/>
        <c:auto val="1"/>
        <c:lblAlgn val="ctr"/>
        <c:lblOffset val="100"/>
        <c:noMultiLvlLbl val="0"/>
      </c:catAx>
      <c:valAx>
        <c:axId val="-1005773904"/>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4448"/>
        <c:crosses val="autoZero"/>
        <c:crossBetween val="between"/>
      </c:valAx>
      <c:serAx>
        <c:axId val="-1070832048"/>
        <c:scaling>
          <c:orientation val="maxMin"/>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3904"/>
        <c:crosses val="autoZero"/>
      </c:ser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'3D Plot'!#REF!</c:f>
          <c:strCache>
            <c:ptCount val="1"/>
            <c:pt idx="0">
              <c:v>#REF!</c:v>
            </c:pt>
          </c:strCache>
        </c:strRef>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w="25400">
          <a:noFill/>
        </a:ln>
        <a:effectLst/>
        <a:sp3d/>
      </c:spPr>
    </c:sideWall>
    <c:backWall>
      <c:thickness val="0"/>
      <c:spPr>
        <a:noFill/>
        <a:ln w="25400">
          <a:noFill/>
        </a:ln>
        <a:effectLst/>
        <a:sp3d/>
      </c:spPr>
    </c:backWall>
    <c:plotArea>
      <c:layout/>
      <c:bar3DChart>
        <c:barDir val="col"/>
        <c:grouping val="standar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1"/>
          <c:order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2"/>
          <c:order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3"/>
          <c:order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4"/>
          <c:order val="4"/>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5"/>
          <c:order val="5"/>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6"/>
          <c:order val="6"/>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ser>
          <c:idx val="7"/>
          <c:order val="7"/>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'3D Plot'!$O$6:$Y$6</c:f>
              <c:strCache>
                <c:ptCount val="11"/>
                <c:pt idx="0">
                  <c:v>01</c:v>
                </c:pt>
                <c:pt idx="1">
                  <c:v>02</c:v>
                </c:pt>
                <c:pt idx="2">
                  <c:v>03</c:v>
                </c:pt>
                <c:pt idx="3">
                  <c:v>04</c:v>
                </c:pt>
                <c:pt idx="4">
                  <c:v>05</c:v>
                </c:pt>
                <c:pt idx="5">
                  <c:v>06</c:v>
                </c:pt>
                <c:pt idx="6">
                  <c:v>07</c:v>
                </c:pt>
                <c:pt idx="7">
                  <c:v>08</c:v>
                </c:pt>
                <c:pt idx="8">
                  <c:v>09</c:v>
                </c:pt>
                <c:pt idx="9">
                  <c:v>10</c:v>
                </c:pt>
                <c:pt idx="10">
                  <c:v>11</c:v>
                </c:pt>
              </c:strCache>
            </c:strRef>
          </c:cat>
          <c:val>
            <c:numRef>
              <c:f>'3D Plot'!#REF!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'3D Plot'!#REF!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shape val="box"/>
        <c:axId val="-1005770640"/>
        <c:axId val="-1005770096"/>
        <c:axId val="-1070844528"/>
      </c:bar3DChart>
      <c:catAx>
        <c:axId val="-1005770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0096"/>
        <c:crosses val="autoZero"/>
        <c:auto val="1"/>
        <c:lblAlgn val="ctr"/>
        <c:lblOffset val="100"/>
        <c:noMultiLvlLbl val="0"/>
      </c:catAx>
      <c:valAx>
        <c:axId val="-1005770096"/>
        <c:scaling>
          <c:orientation val="minMax"/>
        </c:scaling>
        <c:delete val="0"/>
        <c:axPos val="l"/>
        <c:majorGridlines>
          <c:spPr>
            <a:ln w="9525" cap="flat" cmpd="sng" algn="ctr">
              <a:solidFill>
                <a:schemeClr val="dk1">
                  <a:lumMod val="50000"/>
                  <a:lumOff val="5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0640"/>
        <c:crosses val="autoZero"/>
        <c:crossBetween val="between"/>
      </c:valAx>
      <c:serAx>
        <c:axId val="-1070844528"/>
        <c:scaling>
          <c:orientation val="maxMin"/>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05770096"/>
        <c:crosses val="autoZero"/>
      </c:ser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Volcano</a:t>
            </a:r>
            <a:r>
              <a:rPr lang="en-US" baseline="0"/>
              <a:t> Plot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strRef>
              <c:f>'Volcano Plot'!$D$20:$D$371</c:f>
              <c:strCache>
                <c:ptCount val="351"/>
                <c:pt idx="0">
                  <c:v>-4.37</c:v>
                </c:pt>
                <c:pt idx="1">
                  <c:v>0.09</c:v>
                </c:pt>
                <c:pt idx="2">
                  <c:v>0.11</c:v>
                </c:pt>
                <c:pt idx="3">
                  <c:v>NA</c:v>
                </c:pt>
                <c:pt idx="4">
                  <c:v>NA</c:v>
                </c:pt>
                <c:pt idx="5">
                  <c:v>0.16</c:v>
                </c:pt>
                <c:pt idx="6">
                  <c:v>NA</c:v>
                </c:pt>
                <c:pt idx="7">
                  <c:v>NA</c:v>
                </c:pt>
                <c:pt idx="8">
                  <c:v>NA</c:v>
                </c:pt>
                <c:pt idx="9">
                  <c:v>-1.34</c:v>
                </c:pt>
                <c:pt idx="10">
                  <c:v>-0.66</c:v>
                </c:pt>
                <c:pt idx="11">
                  <c:v>0.03</c:v>
                </c:pt>
                <c:pt idx="12">
                  <c:v>-0.98</c:v>
                </c:pt>
                <c:pt idx="13">
                  <c:v>-0.70</c:v>
                </c:pt>
                <c:pt idx="14">
                  <c:v>1.86</c:v>
                </c:pt>
                <c:pt idx="15">
                  <c:v>-1.36</c:v>
                </c:pt>
                <c:pt idx="16">
                  <c:v>2.21</c:v>
                </c:pt>
                <c:pt idx="17">
                  <c:v>2.21</c:v>
                </c:pt>
                <c:pt idx="18">
                  <c:v>NA</c:v>
                </c:pt>
                <c:pt idx="19">
                  <c:v>-0.26</c:v>
                </c:pt>
                <c:pt idx="20">
                  <c:v>-0.20</c:v>
                </c:pt>
                <c:pt idx="21">
                  <c:v>-0.99</c:v>
                </c:pt>
                <c:pt idx="22">
                  <c:v>9.17</c:v>
                </c:pt>
                <c:pt idx="23">
                  <c:v>-1.23</c:v>
                </c:pt>
                <c:pt idx="24">
                  <c:v>0.51</c:v>
                </c:pt>
                <c:pt idx="25">
                  <c:v>-1.23</c:v>
                </c:pt>
                <c:pt idx="26">
                  <c:v>-2.65</c:v>
                </c:pt>
                <c:pt idx="27">
                  <c:v>0.64</c:v>
                </c:pt>
                <c:pt idx="28">
                  <c:v>-2.65</c:v>
                </c:pt>
                <c:pt idx="29">
                  <c:v>0.64</c:v>
                </c:pt>
                <c:pt idx="30">
                  <c:v>NA</c:v>
                </c:pt>
                <c:pt idx="31">
                  <c:v>-0.84</c:v>
                </c:pt>
                <c:pt idx="32">
                  <c:v>0.55</c:v>
                </c:pt>
                <c:pt idx="33">
                  <c:v>11.30</c:v>
                </c:pt>
                <c:pt idx="34">
                  <c:v>-1.04</c:v>
                </c:pt>
                <c:pt idx="35">
                  <c:v>0.42</c:v>
                </c:pt>
                <c:pt idx="36">
                  <c:v>-0.40</c:v>
                </c:pt>
                <c:pt idx="37">
                  <c:v>-2.01</c:v>
                </c:pt>
                <c:pt idx="38">
                  <c:v>0.90</c:v>
                </c:pt>
                <c:pt idx="39">
                  <c:v>NA</c:v>
                </c:pt>
                <c:pt idx="40">
                  <c:v>-0.19</c:v>
                </c:pt>
                <c:pt idx="41">
                  <c:v>0.90</c:v>
                </c:pt>
                <c:pt idx="42">
                  <c:v>NA</c:v>
                </c:pt>
                <c:pt idx="43">
                  <c:v>1.59</c:v>
                </c:pt>
                <c:pt idx="44">
                  <c:v>NA</c:v>
                </c:pt>
                <c:pt idx="45">
                  <c:v>0.91</c:v>
                </c:pt>
                <c:pt idx="46">
                  <c:v>0.44</c:v>
                </c:pt>
                <c:pt idx="47">
                  <c:v>0.51</c:v>
                </c:pt>
                <c:pt idx="48">
                  <c:v>NA</c:v>
                </c:pt>
                <c:pt idx="49">
                  <c:v>1.68</c:v>
                </c:pt>
                <c:pt idx="50">
                  <c:v>-1.23</c:v>
                </c:pt>
                <c:pt idx="51">
                  <c:v>-1.90</c:v>
                </c:pt>
                <c:pt idx="52">
                  <c:v>-2.40</c:v>
                </c:pt>
                <c:pt idx="53">
                  <c:v>-0.21</c:v>
                </c:pt>
                <c:pt idx="54">
                  <c:v>1.03</c:v>
                </c:pt>
                <c:pt idx="55">
                  <c:v>-4.28</c:v>
                </c:pt>
                <c:pt idx="56">
                  <c:v>-0.44</c:v>
                </c:pt>
                <c:pt idx="57">
                  <c:v>2.28</c:v>
                </c:pt>
                <c:pt idx="58">
                  <c:v>NA</c:v>
                </c:pt>
                <c:pt idx="59">
                  <c:v>-0.41</c:v>
                </c:pt>
                <c:pt idx="60">
                  <c:v>NA</c:v>
                </c:pt>
                <c:pt idx="61">
                  <c:v>0.11</c:v>
                </c:pt>
                <c:pt idx="62">
                  <c:v>-0.82</c:v>
                </c:pt>
                <c:pt idx="63">
                  <c:v>1.50</c:v>
                </c:pt>
                <c:pt idx="64">
                  <c:v>1.89</c:v>
                </c:pt>
                <c:pt idx="65">
                  <c:v>3.28</c:v>
                </c:pt>
                <c:pt idx="66">
                  <c:v>0.11</c:v>
                </c:pt>
                <c:pt idx="67">
                  <c:v>-0.45</c:v>
                </c:pt>
                <c:pt idx="68">
                  <c:v>0.95</c:v>
                </c:pt>
                <c:pt idx="69">
                  <c:v>-1.21</c:v>
                </c:pt>
                <c:pt idx="70">
                  <c:v>NA</c:v>
                </c:pt>
                <c:pt idx="71">
                  <c:v>3.28</c:v>
                </c:pt>
                <c:pt idx="72">
                  <c:v>NA</c:v>
                </c:pt>
                <c:pt idx="73">
                  <c:v>-3.06</c:v>
                </c:pt>
                <c:pt idx="74">
                  <c:v>1.08</c:v>
                </c:pt>
                <c:pt idx="75">
                  <c:v>-0.11</c:v>
                </c:pt>
                <c:pt idx="76">
                  <c:v>0.89</c:v>
                </c:pt>
                <c:pt idx="77">
                  <c:v>NA</c:v>
                </c:pt>
                <c:pt idx="78">
                  <c:v>2.28</c:v>
                </c:pt>
                <c:pt idx="79">
                  <c:v>-3.06</c:v>
                </c:pt>
                <c:pt idx="80">
                  <c:v>-0.56</c:v>
                </c:pt>
                <c:pt idx="81">
                  <c:v>0.86</c:v>
                </c:pt>
                <c:pt idx="82">
                  <c:v>NA</c:v>
                </c:pt>
                <c:pt idx="83">
                  <c:v>0.89</c:v>
                </c:pt>
                <c:pt idx="84">
                  <c:v>NA</c:v>
                </c:pt>
                <c:pt idx="85">
                  <c:v>2.28</c:v>
                </c:pt>
                <c:pt idx="86">
                  <c:v>NA</c:v>
                </c:pt>
                <c:pt idx="87">
                  <c:v>-1.20</c:v>
                </c:pt>
                <c:pt idx="88">
                  <c:v>0.59</c:v>
                </c:pt>
                <c:pt idx="89">
                  <c:v>-1.16</c:v>
                </c:pt>
                <c:pt idx="90">
                  <c:v>0.93</c:v>
                </c:pt>
                <c:pt idx="91">
                  <c:v>-1.78</c:v>
                </c:pt>
                <c:pt idx="92">
                  <c:v>NA</c:v>
                </c:pt>
                <c:pt idx="93">
                  <c:v>NA</c:v>
                </c:pt>
                <c:pt idx="94">
                  <c:v>NA</c:v>
                </c:pt>
                <c:pt idx="95">
                  <c:v>-1.20</c:v>
                </c:pt>
                <c:pt idx="96">
                  <c:v>-0.45</c:v>
                </c:pt>
                <c:pt idx="97">
                  <c:v>-1.16</c:v>
                </c:pt>
                <c:pt idx="98">
                  <c:v>-0.44</c:v>
                </c:pt>
                <c:pt idx="99">
                  <c:v>-1.78</c:v>
                </c:pt>
                <c:pt idx="100">
                  <c:v>NA</c:v>
                </c:pt>
                <c:pt idx="101">
                  <c:v>0.57</c:v>
                </c:pt>
                <c:pt idx="102">
                  <c:v>NA</c:v>
                </c:pt>
                <c:pt idx="103">
                  <c:v>1.67</c:v>
                </c:pt>
                <c:pt idx="104">
                  <c:v>-0.45</c:v>
                </c:pt>
                <c:pt idx="105">
                  <c:v>NA</c:v>
                </c:pt>
                <c:pt idx="106">
                  <c:v>0.45</c:v>
                </c:pt>
                <c:pt idx="107">
                  <c:v>-4.77</c:v>
                </c:pt>
                <c:pt idx="108">
                  <c:v>2.39</c:v>
                </c:pt>
                <c:pt idx="109">
                  <c:v>0.64</c:v>
                </c:pt>
                <c:pt idx="110">
                  <c:v>2.95</c:v>
                </c:pt>
                <c:pt idx="111">
                  <c:v>NA</c:v>
                </c:pt>
                <c:pt idx="112">
                  <c:v>0.54</c:v>
                </c:pt>
                <c:pt idx="113">
                  <c:v>-1.48</c:v>
                </c:pt>
                <c:pt idx="114">
                  <c:v>0.23</c:v>
                </c:pt>
                <c:pt idx="115">
                  <c:v>0.55</c:v>
                </c:pt>
                <c:pt idx="116">
                  <c:v>-0.67</c:v>
                </c:pt>
                <c:pt idx="117">
                  <c:v>2.39</c:v>
                </c:pt>
                <c:pt idx="118">
                  <c:v>NA</c:v>
                </c:pt>
                <c:pt idx="119">
                  <c:v>0.64</c:v>
                </c:pt>
                <c:pt idx="120">
                  <c:v>0.92</c:v>
                </c:pt>
                <c:pt idx="121">
                  <c:v>0.75</c:v>
                </c:pt>
                <c:pt idx="122">
                  <c:v>1.72</c:v>
                </c:pt>
                <c:pt idx="123">
                  <c:v>-7.85</c:v>
                </c:pt>
                <c:pt idx="124">
                  <c:v>-0.83</c:v>
                </c:pt>
                <c:pt idx="125">
                  <c:v>2.24</c:v>
                </c:pt>
                <c:pt idx="126">
                  <c:v>0.09</c:v>
                </c:pt>
                <c:pt idx="127">
                  <c:v>NA</c:v>
                </c:pt>
                <c:pt idx="128">
                  <c:v>-1.96</c:v>
                </c:pt>
                <c:pt idx="129">
                  <c:v>NA</c:v>
                </c:pt>
                <c:pt idx="130">
                  <c:v>0.23</c:v>
                </c:pt>
                <c:pt idx="131">
                  <c:v>1.86</c:v>
                </c:pt>
                <c:pt idx="132">
                  <c:v>-5.79</c:v>
                </c:pt>
                <c:pt idx="133">
                  <c:v>0.43</c:v>
                </c:pt>
                <c:pt idx="134">
                  <c:v>-0.34</c:v>
                </c:pt>
                <c:pt idx="135">
                  <c:v>-1.39</c:v>
                </c:pt>
                <c:pt idx="136">
                  <c:v>-0.52</c:v>
                </c:pt>
                <c:pt idx="137">
                  <c:v>-0.61</c:v>
                </c:pt>
                <c:pt idx="138">
                  <c:v>NA</c:v>
                </c:pt>
                <c:pt idx="139">
                  <c:v>-1.96</c:v>
                </c:pt>
                <c:pt idx="140">
                  <c:v>-0.18</c:v>
                </c:pt>
                <c:pt idx="141">
                  <c:v>-6.22</c:v>
                </c:pt>
                <c:pt idx="142">
                  <c:v>-8.38</c:v>
                </c:pt>
                <c:pt idx="143">
                  <c:v>-0.85</c:v>
                </c:pt>
                <c:pt idx="144">
                  <c:v>2.38</c:v>
                </c:pt>
                <c:pt idx="145">
                  <c:v>1.49</c:v>
                </c:pt>
                <c:pt idx="146">
                  <c:v>-0.34</c:v>
                </c:pt>
                <c:pt idx="147">
                  <c:v>-1.39</c:v>
                </c:pt>
                <c:pt idx="148">
                  <c:v>-0.52</c:v>
                </c:pt>
                <c:pt idx="149">
                  <c:v>-0.36</c:v>
                </c:pt>
                <c:pt idx="150">
                  <c:v>NA</c:v>
                </c:pt>
                <c:pt idx="151">
                  <c:v>NA</c:v>
                </c:pt>
                <c:pt idx="152">
                  <c:v>1.74</c:v>
                </c:pt>
                <c:pt idx="153">
                  <c:v>1.49</c:v>
                </c:pt>
                <c:pt idx="154">
                  <c:v>-1.47</c:v>
                </c:pt>
                <c:pt idx="155">
                  <c:v>-0.22</c:v>
                </c:pt>
                <c:pt idx="156">
                  <c:v>-0.44</c:v>
                </c:pt>
                <c:pt idx="157">
                  <c:v>1.96</c:v>
                </c:pt>
                <c:pt idx="158">
                  <c:v>-0.85</c:v>
                </c:pt>
                <c:pt idx="159">
                  <c:v>NA</c:v>
                </c:pt>
                <c:pt idx="160">
                  <c:v>NA</c:v>
                </c:pt>
                <c:pt idx="161">
                  <c:v>2.59</c:v>
                </c:pt>
                <c:pt idx="162">
                  <c:v>0.82</c:v>
                </c:pt>
                <c:pt idx="163">
                  <c:v>NA</c:v>
                </c:pt>
                <c:pt idx="164">
                  <c:v>1.38</c:v>
                </c:pt>
                <c:pt idx="165">
                  <c:v>-2.32</c:v>
                </c:pt>
                <c:pt idx="166">
                  <c:v>NA</c:v>
                </c:pt>
                <c:pt idx="167">
                  <c:v>0.81</c:v>
                </c:pt>
                <c:pt idx="168">
                  <c:v>-1.47</c:v>
                </c:pt>
                <c:pt idx="169">
                  <c:v>-0.59</c:v>
                </c:pt>
                <c:pt idx="170">
                  <c:v>NA</c:v>
                </c:pt>
                <c:pt idx="171">
                  <c:v>NA</c:v>
                </c:pt>
                <c:pt idx="172">
                  <c:v>NA</c:v>
                </c:pt>
                <c:pt idx="173">
                  <c:v>NA</c:v>
                </c:pt>
                <c:pt idx="174">
                  <c:v>NA</c:v>
                </c:pt>
                <c:pt idx="175">
                  <c:v>NA</c:v>
                </c:pt>
                <c:pt idx="176">
                  <c:v>NA</c:v>
                </c:pt>
                <c:pt idx="177">
                  <c:v>NA</c:v>
                </c:pt>
                <c:pt idx="178">
                  <c:v>NA</c:v>
                </c:pt>
                <c:pt idx="179">
                  <c:v>NA</c:v>
                </c:pt>
                <c:pt idx="180">
                  <c:v>NA</c:v>
                </c:pt>
                <c:pt idx="181">
                  <c:v>NA</c:v>
                </c:pt>
                <c:pt idx="182">
                  <c:v>NA</c:v>
                </c:pt>
                <c:pt idx="183">
                  <c:v>NA</c:v>
                </c:pt>
                <c:pt idx="184">
                  <c:v>NA</c:v>
                </c:pt>
                <c:pt idx="185">
                  <c:v>NA</c:v>
                </c:pt>
                <c:pt idx="186">
                  <c:v>NA</c:v>
                </c:pt>
                <c:pt idx="187">
                  <c:v>NA</c:v>
                </c:pt>
                <c:pt idx="188">
                  <c:v>NA</c:v>
                </c:pt>
                <c:pt idx="189">
                  <c:v>NA</c:v>
                </c:pt>
                <c:pt idx="190">
                  <c:v>NA</c:v>
                </c:pt>
                <c:pt idx="191">
                  <c:v>NA</c:v>
                </c:pt>
                <c:pt idx="192">
                  <c:v>NA</c:v>
                </c:pt>
                <c:pt idx="193">
                  <c:v>NA</c:v>
                </c:pt>
                <c:pt idx="194">
                  <c:v>NA</c:v>
                </c:pt>
                <c:pt idx="195">
                  <c:v>NA</c:v>
                </c:pt>
                <c:pt idx="196">
                  <c:v>NA</c:v>
                </c:pt>
                <c:pt idx="197">
                  <c:v>NA</c:v>
                </c:pt>
                <c:pt idx="198">
                  <c:v>NA</c:v>
                </c:pt>
                <c:pt idx="199">
                  <c:v>NA</c:v>
                </c:pt>
                <c:pt idx="200">
                  <c:v>NA</c:v>
                </c:pt>
                <c:pt idx="201">
                  <c:v>NA</c:v>
                </c:pt>
                <c:pt idx="202">
                  <c:v>NA</c:v>
                </c:pt>
                <c:pt idx="203">
                  <c:v>NA</c:v>
                </c:pt>
                <c:pt idx="204">
                  <c:v>NA</c:v>
                </c:pt>
                <c:pt idx="205">
                  <c:v>NA</c:v>
                </c:pt>
                <c:pt idx="206">
                  <c:v>NA</c:v>
                </c:pt>
                <c:pt idx="207">
                  <c:v>NA</c:v>
                </c:pt>
                <c:pt idx="208">
                  <c:v>NA</c:v>
                </c:pt>
                <c:pt idx="209">
                  <c:v>NA</c:v>
                </c:pt>
                <c:pt idx="210">
                  <c:v>NA</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NA</c:v>
                </c:pt>
                <c:pt idx="230">
                  <c:v>NA</c:v>
                </c:pt>
                <c:pt idx="231">
                  <c:v>NA</c:v>
                </c:pt>
                <c:pt idx="232">
                  <c:v>NA</c:v>
                </c:pt>
                <c:pt idx="233">
                  <c:v>NA</c:v>
                </c:pt>
                <c:pt idx="234">
                  <c:v>NA</c:v>
                </c:pt>
                <c:pt idx="235">
                  <c:v>NA</c:v>
                </c:pt>
                <c:pt idx="236">
                  <c:v>NA</c:v>
                </c:pt>
                <c:pt idx="237">
                  <c:v>NA</c:v>
                </c:pt>
                <c:pt idx="238">
                  <c:v>NA</c:v>
                </c:pt>
                <c:pt idx="239">
                  <c:v>NA</c:v>
                </c:pt>
                <c:pt idx="240">
                  <c:v>NA</c:v>
                </c:pt>
                <c:pt idx="241">
                  <c:v>NA</c:v>
                </c:pt>
                <c:pt idx="242">
                  <c:v>NA</c:v>
                </c:pt>
                <c:pt idx="243">
                  <c:v>NA</c:v>
                </c:pt>
                <c:pt idx="244">
                  <c:v>NA</c:v>
                </c:pt>
                <c:pt idx="245">
                  <c:v>NA</c:v>
                </c:pt>
                <c:pt idx="246">
                  <c:v>NA</c:v>
                </c:pt>
                <c:pt idx="247">
                  <c:v>NA</c:v>
                </c:pt>
                <c:pt idx="248">
                  <c:v>NA</c:v>
                </c:pt>
                <c:pt idx="249">
                  <c:v>NA</c:v>
                </c:pt>
                <c:pt idx="250">
                  <c:v>NA</c:v>
                </c:pt>
                <c:pt idx="251">
                  <c:v>NA</c:v>
                </c:pt>
                <c:pt idx="252">
                  <c:v>NA</c:v>
                </c:pt>
                <c:pt idx="253">
                  <c:v>NA</c:v>
                </c:pt>
                <c:pt idx="254">
                  <c:v>NA</c:v>
                </c:pt>
                <c:pt idx="255">
                  <c:v>NA</c:v>
                </c:pt>
                <c:pt idx="256">
                  <c:v>NA</c:v>
                </c:pt>
                <c:pt idx="257">
                  <c:v>NA</c:v>
                </c:pt>
                <c:pt idx="258">
                  <c:v>NA</c:v>
                </c:pt>
                <c:pt idx="259">
                  <c:v>NA</c:v>
                </c:pt>
                <c:pt idx="260">
                  <c:v>NA</c:v>
                </c:pt>
                <c:pt idx="261">
                  <c:v>NA</c:v>
                </c:pt>
                <c:pt idx="262">
                  <c:v>NA</c:v>
                </c:pt>
                <c:pt idx="263">
                  <c:v>NA</c:v>
                </c:pt>
                <c:pt idx="264">
                  <c:v>NA</c:v>
                </c:pt>
                <c:pt idx="265">
                  <c:v>NA</c:v>
                </c:pt>
                <c:pt idx="266">
                  <c:v>NA</c:v>
                </c:pt>
                <c:pt idx="267">
                  <c:v>NA</c:v>
                </c:pt>
                <c:pt idx="268">
                  <c:v>NA</c:v>
                </c:pt>
                <c:pt idx="269">
                  <c:v>NA</c:v>
                </c:pt>
                <c:pt idx="270">
                  <c:v>NA</c:v>
                </c:pt>
                <c:pt idx="271">
                  <c:v>NA</c:v>
                </c:pt>
                <c:pt idx="272">
                  <c:v>NA</c:v>
                </c:pt>
                <c:pt idx="273">
                  <c:v>NA</c:v>
                </c:pt>
                <c:pt idx="274">
                  <c:v>NA</c:v>
                </c:pt>
                <c:pt idx="275">
                  <c:v>NA</c:v>
                </c:pt>
                <c:pt idx="276">
                  <c:v>NA</c:v>
                </c:pt>
                <c:pt idx="277">
                  <c:v>NA</c:v>
                </c:pt>
                <c:pt idx="278">
                  <c:v>NA</c:v>
                </c:pt>
                <c:pt idx="279">
                  <c:v>NA</c:v>
                </c:pt>
                <c:pt idx="280">
                  <c:v>NA</c:v>
                </c:pt>
                <c:pt idx="281">
                  <c:v>NA</c:v>
                </c:pt>
                <c:pt idx="282">
                  <c:v>NA</c:v>
                </c:pt>
                <c:pt idx="283">
                  <c:v>NA</c:v>
                </c:pt>
                <c:pt idx="284">
                  <c:v>NA</c:v>
                </c:pt>
                <c:pt idx="285">
                  <c:v>NA</c:v>
                </c:pt>
                <c:pt idx="286">
                  <c:v>NA</c:v>
                </c:pt>
                <c:pt idx="287">
                  <c:v>NA</c:v>
                </c:pt>
                <c:pt idx="288">
                  <c:v>NA</c:v>
                </c:pt>
                <c:pt idx="289">
                  <c:v>NA</c:v>
                </c:pt>
                <c:pt idx="290">
                  <c:v>NA</c:v>
                </c:pt>
                <c:pt idx="291">
                  <c:v>NA</c:v>
                </c:pt>
                <c:pt idx="292">
                  <c:v>NA</c:v>
                </c:pt>
                <c:pt idx="293">
                  <c:v>NA</c:v>
                </c:pt>
                <c:pt idx="294">
                  <c:v>NA</c:v>
                </c:pt>
                <c:pt idx="295">
                  <c:v>NA</c:v>
                </c:pt>
                <c:pt idx="296">
                  <c:v>NA</c:v>
                </c:pt>
                <c:pt idx="297">
                  <c:v>NA</c:v>
                </c:pt>
                <c:pt idx="298">
                  <c:v>NA</c:v>
                </c:pt>
                <c:pt idx="299">
                  <c:v>NA</c:v>
                </c:pt>
                <c:pt idx="300">
                  <c:v>NA</c:v>
                </c:pt>
                <c:pt idx="301">
                  <c:v>NA</c:v>
                </c:pt>
                <c:pt idx="302">
                  <c:v>NA</c:v>
                </c:pt>
                <c:pt idx="303">
                  <c:v>NA</c:v>
                </c:pt>
                <c:pt idx="304">
                  <c:v>NA</c:v>
                </c:pt>
                <c:pt idx="305">
                  <c:v>NA</c:v>
                </c:pt>
                <c:pt idx="306">
                  <c:v>NA</c:v>
                </c:pt>
                <c:pt idx="307">
                  <c:v>NA</c:v>
                </c:pt>
                <c:pt idx="308">
                  <c:v>NA</c:v>
                </c:pt>
                <c:pt idx="309">
                  <c:v>NA</c:v>
                </c:pt>
                <c:pt idx="310">
                  <c:v>NA</c:v>
                </c:pt>
                <c:pt idx="311">
                  <c:v>NA</c:v>
                </c:pt>
                <c:pt idx="312">
                  <c:v>NA</c:v>
                </c:pt>
                <c:pt idx="313">
                  <c:v>NA</c:v>
                </c:pt>
                <c:pt idx="314">
                  <c:v>NA</c:v>
                </c:pt>
                <c:pt idx="315">
                  <c:v>NA</c:v>
                </c:pt>
                <c:pt idx="316">
                  <c:v>NA</c:v>
                </c:pt>
                <c:pt idx="317">
                  <c:v>NA</c:v>
                </c:pt>
                <c:pt idx="318">
                  <c:v>NA</c:v>
                </c:pt>
                <c:pt idx="319">
                  <c:v>NA</c:v>
                </c:pt>
                <c:pt idx="320">
                  <c:v>NA</c:v>
                </c:pt>
                <c:pt idx="321">
                  <c:v>NA</c:v>
                </c:pt>
                <c:pt idx="322">
                  <c:v>NA</c:v>
                </c:pt>
                <c:pt idx="323">
                  <c:v>NA</c:v>
                </c:pt>
                <c:pt idx="324">
                  <c:v>NA</c:v>
                </c:pt>
                <c:pt idx="325">
                  <c:v>NA</c:v>
                </c:pt>
                <c:pt idx="326">
                  <c:v>NA</c:v>
                </c:pt>
                <c:pt idx="327">
                  <c:v>NA</c:v>
                </c:pt>
                <c:pt idx="328">
                  <c:v>NA</c:v>
                </c:pt>
                <c:pt idx="329">
                  <c:v>NA</c:v>
                </c:pt>
                <c:pt idx="330">
                  <c:v>NA</c:v>
                </c:pt>
                <c:pt idx="331">
                  <c:v>NA</c:v>
                </c:pt>
                <c:pt idx="332">
                  <c:v>NA</c:v>
                </c:pt>
                <c:pt idx="333">
                  <c:v>NA</c:v>
                </c:pt>
                <c:pt idx="334">
                  <c:v>NA</c:v>
                </c:pt>
                <c:pt idx="335">
                  <c:v>NA</c:v>
                </c:pt>
                <c:pt idx="336">
                  <c:v>NA</c:v>
                </c:pt>
                <c:pt idx="337">
                  <c:v>NA</c:v>
                </c:pt>
                <c:pt idx="338">
                  <c:v>NA</c:v>
                </c:pt>
                <c:pt idx="339">
                  <c:v>NA</c:v>
                </c:pt>
                <c:pt idx="340">
                  <c:v>NA</c:v>
                </c:pt>
                <c:pt idx="341">
                  <c:v>NA</c:v>
                </c:pt>
                <c:pt idx="342">
                  <c:v>NA</c:v>
                </c:pt>
                <c:pt idx="343">
                  <c:v>NA</c:v>
                </c:pt>
                <c:pt idx="344">
                  <c:v>NA</c:v>
                </c:pt>
                <c:pt idx="345">
                  <c:v>NA</c:v>
                </c:pt>
                <c:pt idx="346">
                  <c:v>NA</c:v>
                </c:pt>
                <c:pt idx="347">
                  <c:v>NA</c:v>
                </c:pt>
                <c:pt idx="348">
                  <c:v>NA</c:v>
                </c:pt>
                <c:pt idx="349">
                  <c:v>NA</c:v>
                </c:pt>
                <c:pt idx="350">
                  <c:v>NA</c:v>
                </c:pt>
              </c:strCache>
            </c:strRef>
          </c:xVal>
          <c:yVal>
            <c:numRef>
              <c:f>'Volcano Plot'!$E$20:$E$371</c:f>
              <c:numCache>
                <c:formatCode>0.00000</c:formatCode>
                <c:ptCount val="3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numCache>
            </c:numRef>
          </c:yVal>
          <c:smooth val="0"/>
        </c:ser>
        <c:dLbls>
          <c:showLegendKey val="0"/>
          <c:showVal val="0"/>
          <c:showCatName val="0"/>
          <c:showSerName val="0"/>
          <c:showPercent val="0"/>
          <c:showBubbleSize val="0"/>
        </c:dLbls>
        <c:axId val="-1005785872"/>
        <c:axId val="-1005780976"/>
      </c:scatterChart>
      <c:valAx>
        <c:axId val="-1005785872"/>
        <c:scaling>
          <c:orientation val="minMax"/>
        </c:scaling>
        <c:delete val="0"/>
        <c:axPos val="b"/>
        <c:majorGridlines>
          <c:spPr>
            <a:ln w="9525" cap="flat" cmpd="sng" algn="ctr">
              <a:solidFill>
                <a:schemeClr val="tx1">
                  <a:lumMod val="15000"/>
                  <a:lumOff val="85000"/>
                </a:schemeClr>
              </a:solidFill>
              <a:round/>
            </a:ln>
            <a:effectLst/>
          </c:spPr>
        </c:majorGridlines>
        <c:title>
          <c:tx>
            <c:strRef>
              <c:f>'Volcano Plot'!$D$19</c:f>
              <c:strCache>
                <c:ptCount val="1"/>
                <c:pt idx="0">
                  <c:v>LOG2 Fold Difference</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80976"/>
        <c:crosses val="autoZero"/>
        <c:crossBetween val="midCat"/>
      </c:valAx>
      <c:valAx>
        <c:axId val="-1005780976"/>
        <c:scaling>
          <c:orientation val="minMax"/>
        </c:scaling>
        <c:delete val="0"/>
        <c:axPos val="r"/>
        <c:majorGridlines>
          <c:spPr>
            <a:ln w="9525" cap="flat" cmpd="sng" algn="ctr">
              <a:solidFill>
                <a:schemeClr val="tx1">
                  <a:lumMod val="15000"/>
                  <a:lumOff val="85000"/>
                </a:schemeClr>
              </a:solidFill>
              <a:round/>
            </a:ln>
            <a:effectLst/>
          </c:spPr>
        </c:majorGridlines>
        <c:title>
          <c:tx>
            <c:strRef>
              <c:f>'Volcano Plot'!$E$19</c:f>
              <c:strCache>
                <c:ptCount val="1"/>
                <c:pt idx="0">
                  <c:v>p value</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5785872"/>
        <c:crosses val="max"/>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aw Ct'!AB1"/><Relationship Id="rId3" Type="http://schemas.openxmlformats.org/officeDocument/2006/relationships/hyperlink" Target="#'Normalization Selection'!A1"/><Relationship Id="rId7" Type="http://schemas.openxmlformats.org/officeDocument/2006/relationships/hyperlink" Target="#'Ref miR Selection'!Y5"/><Relationship Id="rId2" Type="http://schemas.openxmlformats.org/officeDocument/2006/relationships/hyperlink" Target="#Results!A1"/><Relationship Id="rId1" Type="http://schemas.openxmlformats.org/officeDocument/2006/relationships/hyperlink" Target="#'User Input'!A1"/><Relationship Id="rId6" Type="http://schemas.openxmlformats.org/officeDocument/2006/relationships/hyperlink" Target="#'Raw Ct Data'!A1"/><Relationship Id="rId5" Type="http://schemas.openxmlformats.org/officeDocument/2006/relationships/hyperlink" Target="#'Normfinder Calculations'!A1"/><Relationship Id="rId4" Type="http://schemas.openxmlformats.org/officeDocument/2006/relationships/hyperlink" Target="#'RNA Spike-in Normalized Ct'!Y2"/><Relationship Id="rId9" Type="http://schemas.openxmlformats.org/officeDocument/2006/relationships/hyperlink" Target="#'IPC Normalized Ct'!AB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moma.dk/normfinder-software" TargetMode="External"/><Relationship Id="rId7" Type="http://schemas.openxmlformats.org/officeDocument/2006/relationships/hyperlink" Target="#'Ref miR Selection'!S4"/><Relationship Id="rId2" Type="http://schemas.openxmlformats.org/officeDocument/2006/relationships/image" Target="../media/image1.png"/><Relationship Id="rId1" Type="http://schemas.openxmlformats.org/officeDocument/2006/relationships/hyperlink" Target="#'Ref miR Selection'!A1"/><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www.gene-quantification.de/hkg.html"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Normfinder Calculations'!A1"/></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1975</xdr:rowOff>
    </xdr:from>
    <xdr:to>
      <xdr:col>0</xdr:col>
      <xdr:colOff>0</xdr:colOff>
      <xdr:row>46</xdr:row>
      <xdr:rowOff>91238</xdr:rowOff>
    </xdr:to>
    <xdr:sp macro="" textlink="">
      <xdr:nvSpPr>
        <xdr:cNvPr id="2" name="TextBox 55"/>
        <xdr:cNvSpPr txBox="1"/>
      </xdr:nvSpPr>
      <xdr:spPr>
        <a:xfrm rot="16200000">
          <a:off x="-1378132" y="8295257"/>
          <a:ext cx="2756263" cy="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a:t>Data Analysis</a:t>
          </a:r>
        </a:p>
        <a:p>
          <a:pPr algn="ctr"/>
          <a:r>
            <a:rPr lang="en-US"/>
            <a:t>(Automatic calculations)</a:t>
          </a:r>
        </a:p>
      </xdr:txBody>
    </xdr:sp>
    <xdr:clientData/>
  </xdr:twoCellAnchor>
  <xdr:twoCellAnchor>
    <xdr:from>
      <xdr:col>0</xdr:col>
      <xdr:colOff>0</xdr:colOff>
      <xdr:row>0</xdr:row>
      <xdr:rowOff>0</xdr:rowOff>
    </xdr:from>
    <xdr:to>
      <xdr:col>0</xdr:col>
      <xdr:colOff>0</xdr:colOff>
      <xdr:row>9</xdr:row>
      <xdr:rowOff>0</xdr:rowOff>
    </xdr:to>
    <xdr:sp macro="" textlink="">
      <xdr:nvSpPr>
        <xdr:cNvPr id="3" name="TextBox 56"/>
        <xdr:cNvSpPr txBox="1"/>
      </xdr:nvSpPr>
      <xdr:spPr>
        <a:xfrm>
          <a:off x="0" y="0"/>
          <a:ext cx="0" cy="253365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200" b="1" u="sng"/>
            <a:t>MicroRNA qPCR Panel Data Analysis Workflow</a:t>
          </a:r>
        </a:p>
      </xdr:txBody>
    </xdr:sp>
    <xdr:clientData/>
  </xdr:twoCellAnchor>
  <xdr:twoCellAnchor>
    <xdr:from>
      <xdr:col>5</xdr:col>
      <xdr:colOff>500125</xdr:colOff>
      <xdr:row>13</xdr:row>
      <xdr:rowOff>28968</xdr:rowOff>
    </xdr:from>
    <xdr:to>
      <xdr:col>10</xdr:col>
      <xdr:colOff>401386</xdr:colOff>
      <xdr:row>16</xdr:row>
      <xdr:rowOff>113417</xdr:rowOff>
    </xdr:to>
    <xdr:sp macro="" textlink="">
      <xdr:nvSpPr>
        <xdr:cNvPr id="5" name="TextBox 6">
          <a:hlinkClick xmlns:r="http://schemas.openxmlformats.org/officeDocument/2006/relationships" r:id="rId1"/>
        </xdr:cNvPr>
        <xdr:cNvSpPr txBox="1"/>
      </xdr:nvSpPr>
      <xdr:spPr>
        <a:xfrm>
          <a:off x="3548125" y="3324618"/>
          <a:ext cx="2949261" cy="655949"/>
        </a:xfrm>
        <a:prstGeom prst="rect">
          <a:avLst/>
        </a:prstGeom>
        <a:solidFill>
          <a:srgbClr val="ED7D31">
            <a:lumMod val="60000"/>
            <a:lumOff val="40000"/>
          </a:srgb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Import C</a:t>
          </a:r>
          <a:r>
            <a:rPr lang="en-US" sz="1800" baseline="-25000"/>
            <a:t>t</a:t>
          </a:r>
          <a:r>
            <a:rPr lang="en-US" sz="1800"/>
            <a:t> values into </a:t>
          </a:r>
        </a:p>
        <a:p>
          <a:pPr algn="ctr"/>
          <a:r>
            <a:rPr lang="en-US" sz="1800"/>
            <a:t>"</a:t>
          </a:r>
          <a:r>
            <a:rPr lang="en-US" sz="1800" u="sng">
              <a:solidFill>
                <a:schemeClr val="tx2"/>
              </a:solidFill>
            </a:rPr>
            <a:t>User</a:t>
          </a:r>
          <a:r>
            <a:rPr lang="en-US" sz="1800" u="sng" baseline="0">
              <a:solidFill>
                <a:schemeClr val="tx2"/>
              </a:solidFill>
            </a:rPr>
            <a:t> Input</a:t>
          </a:r>
          <a:r>
            <a:rPr lang="en-US" sz="1800"/>
            <a:t>"</a:t>
          </a:r>
        </a:p>
      </xdr:txBody>
    </xdr:sp>
    <xdr:clientData/>
  </xdr:twoCellAnchor>
  <xdr:twoCellAnchor>
    <xdr:from>
      <xdr:col>5</xdr:col>
      <xdr:colOff>500125</xdr:colOff>
      <xdr:row>26</xdr:row>
      <xdr:rowOff>50762</xdr:rowOff>
    </xdr:from>
    <xdr:to>
      <xdr:col>10</xdr:col>
      <xdr:colOff>401386</xdr:colOff>
      <xdr:row>29</xdr:row>
      <xdr:rowOff>135211</xdr:rowOff>
    </xdr:to>
    <xdr:sp macro="" textlink="">
      <xdr:nvSpPr>
        <xdr:cNvPr id="6" name="TextBox 6">
          <a:hlinkClick xmlns:r="http://schemas.openxmlformats.org/officeDocument/2006/relationships" r:id="rId2"/>
        </xdr:cNvPr>
        <xdr:cNvSpPr txBox="1"/>
      </xdr:nvSpPr>
      <xdr:spPr>
        <a:xfrm>
          <a:off x="3548125" y="5822912"/>
          <a:ext cx="2949261" cy="655949"/>
        </a:xfrm>
        <a:prstGeom prst="rect">
          <a:avLst/>
        </a:prstGeom>
        <a:solidFill>
          <a:schemeClr val="accent4">
            <a:lumMod val="60000"/>
            <a:lumOff val="40000"/>
          </a:scheme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Inspect </a:t>
          </a:r>
          <a:br>
            <a:rPr lang="en-US" sz="1800"/>
          </a:br>
          <a:r>
            <a:rPr lang="en-US" sz="1800"/>
            <a:t>"</a:t>
          </a:r>
          <a:r>
            <a:rPr lang="en-US" sz="1800" u="sng">
              <a:solidFill>
                <a:schemeClr val="tx2"/>
              </a:solidFill>
            </a:rPr>
            <a:t>Results</a:t>
          </a:r>
          <a:r>
            <a:rPr lang="en-US" sz="1800"/>
            <a:t>"</a:t>
          </a:r>
        </a:p>
      </xdr:txBody>
    </xdr:sp>
    <xdr:clientData/>
  </xdr:twoCellAnchor>
  <xdr:twoCellAnchor>
    <xdr:from>
      <xdr:col>7</xdr:col>
      <xdr:colOff>587097</xdr:colOff>
      <xdr:row>18</xdr:row>
      <xdr:rowOff>7386</xdr:rowOff>
    </xdr:from>
    <xdr:to>
      <xdr:col>8</xdr:col>
      <xdr:colOff>314415</xdr:colOff>
      <xdr:row>25</xdr:row>
      <xdr:rowOff>51925</xdr:rowOff>
    </xdr:to>
    <xdr:sp macro="" textlink="">
      <xdr:nvSpPr>
        <xdr:cNvPr id="7" name="Down Arrow 6"/>
        <xdr:cNvSpPr/>
      </xdr:nvSpPr>
      <xdr:spPr>
        <a:xfrm>
          <a:off x="4854297" y="4255536"/>
          <a:ext cx="336918" cy="1378039"/>
        </a:xfrm>
        <a:prstGeom prst="downArrow">
          <a:avLst/>
        </a:prstGeom>
        <a:solidFill>
          <a:sysClr val="windowText" lastClr="000000"/>
        </a:solidFill>
        <a:ln w="12700" cap="flat" cmpd="sng" algn="ctr">
          <a:solidFill>
            <a:sysClr val="windowText" lastClr="000000">
              <a:shade val="50000"/>
            </a:sysClr>
          </a:solidFill>
          <a:prstDash val="solid"/>
          <a:miter lim="800000"/>
        </a:ln>
        <a:effectLst/>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ysClr val="window" lastClr="FFFFFF"/>
              </a:solidFill>
              <a:latin typeface="Calibri" panose="020F0502020204030204"/>
            </a:defRPr>
          </a:lvl1pPr>
          <a:lvl2pPr marL="457200" algn="l" defTabSz="914400" rtl="0" eaLnBrk="1" latinLnBrk="0" hangingPunct="1">
            <a:defRPr sz="1800" kern="1200">
              <a:solidFill>
                <a:sysClr val="window" lastClr="FFFFFF"/>
              </a:solidFill>
              <a:latin typeface="Calibri" panose="020F0502020204030204"/>
            </a:defRPr>
          </a:lvl2pPr>
          <a:lvl3pPr marL="914400" algn="l" defTabSz="914400" rtl="0" eaLnBrk="1" latinLnBrk="0" hangingPunct="1">
            <a:defRPr sz="1800" kern="1200">
              <a:solidFill>
                <a:sysClr val="window" lastClr="FFFFFF"/>
              </a:solidFill>
              <a:latin typeface="Calibri" panose="020F0502020204030204"/>
            </a:defRPr>
          </a:lvl3pPr>
          <a:lvl4pPr marL="1371600" algn="l" defTabSz="914400" rtl="0" eaLnBrk="1" latinLnBrk="0" hangingPunct="1">
            <a:defRPr sz="1800" kern="1200">
              <a:solidFill>
                <a:sysClr val="window" lastClr="FFFFFF"/>
              </a:solidFill>
              <a:latin typeface="Calibri" panose="020F0502020204030204"/>
            </a:defRPr>
          </a:lvl4pPr>
          <a:lvl5pPr marL="1828800" algn="l" defTabSz="914400" rtl="0" eaLnBrk="1" latinLnBrk="0" hangingPunct="1">
            <a:defRPr sz="1800" kern="1200">
              <a:solidFill>
                <a:sysClr val="window" lastClr="FFFFFF"/>
              </a:solidFill>
              <a:latin typeface="Calibri" panose="020F0502020204030204"/>
            </a:defRPr>
          </a:lvl5pPr>
          <a:lvl6pPr marL="2286000" algn="l" defTabSz="914400" rtl="0" eaLnBrk="1" latinLnBrk="0" hangingPunct="1">
            <a:defRPr sz="1800" kern="1200">
              <a:solidFill>
                <a:sysClr val="window" lastClr="FFFFFF"/>
              </a:solidFill>
              <a:latin typeface="Calibri" panose="020F0502020204030204"/>
            </a:defRPr>
          </a:lvl6pPr>
          <a:lvl7pPr marL="2743200" algn="l" defTabSz="914400" rtl="0" eaLnBrk="1" latinLnBrk="0" hangingPunct="1">
            <a:defRPr sz="1800" kern="1200">
              <a:solidFill>
                <a:sysClr val="window" lastClr="FFFFFF"/>
              </a:solidFill>
              <a:latin typeface="Calibri" panose="020F0502020204030204"/>
            </a:defRPr>
          </a:lvl7pPr>
          <a:lvl8pPr marL="3200400" algn="l" defTabSz="914400" rtl="0" eaLnBrk="1" latinLnBrk="0" hangingPunct="1">
            <a:defRPr sz="1800" kern="1200">
              <a:solidFill>
                <a:sysClr val="window" lastClr="FFFFFF"/>
              </a:solidFill>
              <a:latin typeface="Calibri" panose="020F0502020204030204"/>
            </a:defRPr>
          </a:lvl8pPr>
          <a:lvl9pPr marL="3657600" algn="l" defTabSz="914400" rtl="0" eaLnBrk="1" latinLnBrk="0" hangingPunct="1">
            <a:defRPr sz="1800" kern="1200">
              <a:solidFill>
                <a:sysClr val="window" lastClr="FFFFFF"/>
              </a:solidFill>
              <a:latin typeface="Calibri" panose="020F0502020204030204"/>
            </a:defRPr>
          </a:lvl9pPr>
        </a:lstStyle>
        <a:p>
          <a:pPr algn="ctr"/>
          <a:endParaRPr lang="en-US"/>
        </a:p>
      </xdr:txBody>
    </xdr:sp>
    <xdr:clientData/>
  </xdr:twoCellAnchor>
  <xdr:twoCellAnchor>
    <xdr:from>
      <xdr:col>8</xdr:col>
      <xdr:colOff>314415</xdr:colOff>
      <xdr:row>18</xdr:row>
      <xdr:rowOff>7386</xdr:rowOff>
    </xdr:from>
    <xdr:to>
      <xdr:col>15</xdr:col>
      <xdr:colOff>244698</xdr:colOff>
      <xdr:row>24</xdr:row>
      <xdr:rowOff>64715</xdr:rowOff>
    </xdr:to>
    <xdr:sp macro="" textlink="">
      <xdr:nvSpPr>
        <xdr:cNvPr id="8" name="TextBox 7"/>
        <xdr:cNvSpPr txBox="1"/>
      </xdr:nvSpPr>
      <xdr:spPr>
        <a:xfrm>
          <a:off x="5191215" y="4255536"/>
          <a:ext cx="4197483" cy="1200329"/>
        </a:xfrm>
        <a:prstGeom prst="rect">
          <a:avLst/>
        </a:prstGeom>
        <a:noFill/>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marL="285750" indent="-285750">
            <a:buFont typeface="Arial" panose="020B0604020202020204" pitchFamily="34" charset="0"/>
            <a:buChar char="•"/>
          </a:pPr>
          <a:r>
            <a:rPr lang="en-US" i="1"/>
            <a:t>IPC, RNA Spike-In automatically calculated and applied</a:t>
          </a:r>
        </a:p>
        <a:p>
          <a:pPr marL="285750" indent="-285750">
            <a:buFont typeface="Arial" panose="020B0604020202020204" pitchFamily="34" charset="0"/>
            <a:buChar char="•"/>
          </a:pPr>
          <a:r>
            <a:rPr lang="en-US" i="1"/>
            <a:t>Global Expression Normalization automatically applied</a:t>
          </a:r>
        </a:p>
      </xdr:txBody>
    </xdr:sp>
    <xdr:clientData/>
  </xdr:twoCellAnchor>
  <xdr:twoCellAnchor>
    <xdr:from>
      <xdr:col>8</xdr:col>
      <xdr:colOff>52437</xdr:colOff>
      <xdr:row>42</xdr:row>
      <xdr:rowOff>84122</xdr:rowOff>
    </xdr:from>
    <xdr:to>
      <xdr:col>8</xdr:col>
      <xdr:colOff>389355</xdr:colOff>
      <xdr:row>44</xdr:row>
      <xdr:rowOff>165815</xdr:rowOff>
    </xdr:to>
    <xdr:sp macro="" textlink="">
      <xdr:nvSpPr>
        <xdr:cNvPr id="10" name="Down Arrow 9"/>
        <xdr:cNvSpPr/>
      </xdr:nvSpPr>
      <xdr:spPr>
        <a:xfrm>
          <a:off x="4929237" y="8904272"/>
          <a:ext cx="336918" cy="46269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575064</xdr:colOff>
      <xdr:row>45</xdr:row>
      <xdr:rowOff>190211</xdr:rowOff>
    </xdr:from>
    <xdr:to>
      <xdr:col>10</xdr:col>
      <xdr:colOff>476325</xdr:colOff>
      <xdr:row>49</xdr:row>
      <xdr:rowOff>84160</xdr:rowOff>
    </xdr:to>
    <xdr:sp macro="" textlink="">
      <xdr:nvSpPr>
        <xdr:cNvPr id="11" name="TextBox 6">
          <a:hlinkClick xmlns:r="http://schemas.openxmlformats.org/officeDocument/2006/relationships" r:id="rId3"/>
        </xdr:cNvPr>
        <xdr:cNvSpPr txBox="1"/>
      </xdr:nvSpPr>
      <xdr:spPr>
        <a:xfrm>
          <a:off x="3623064" y="9581861"/>
          <a:ext cx="2949261" cy="655949"/>
        </a:xfrm>
        <a:prstGeom prst="rect">
          <a:avLst/>
        </a:prstGeom>
        <a:solidFill>
          <a:srgbClr val="FFFF00"/>
        </a:solid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Select normalization method</a:t>
          </a:r>
        </a:p>
        <a:p>
          <a:pPr algn="ctr"/>
          <a:r>
            <a:rPr lang="en-US" sz="1800"/>
            <a:t>"</a:t>
          </a:r>
          <a:r>
            <a:rPr lang="en-US" sz="1800" u="sng">
              <a:solidFill>
                <a:schemeClr val="tx2"/>
              </a:solidFill>
            </a:rPr>
            <a:t>Normalization Selection</a:t>
          </a:r>
          <a:r>
            <a:rPr lang="en-US" sz="1800"/>
            <a:t>"</a:t>
          </a:r>
        </a:p>
      </xdr:txBody>
    </xdr:sp>
    <xdr:clientData/>
  </xdr:twoCellAnchor>
  <xdr:twoCellAnchor>
    <xdr:from>
      <xdr:col>8</xdr:col>
      <xdr:colOff>595423</xdr:colOff>
      <xdr:row>42</xdr:row>
      <xdr:rowOff>67767</xdr:rowOff>
    </xdr:from>
    <xdr:to>
      <xdr:col>15</xdr:col>
      <xdr:colOff>525706</xdr:colOff>
      <xdr:row>45</xdr:row>
      <xdr:rowOff>142598</xdr:rowOff>
    </xdr:to>
    <xdr:sp macro="" textlink="">
      <xdr:nvSpPr>
        <xdr:cNvPr id="12" name="TextBox 10"/>
        <xdr:cNvSpPr txBox="1"/>
      </xdr:nvSpPr>
      <xdr:spPr>
        <a:xfrm>
          <a:off x="5472223" y="8887917"/>
          <a:ext cx="4197483"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Font typeface="Arial" panose="020B0604020202020204" pitchFamily="34" charset="0"/>
            <a:buChar char="•"/>
          </a:pPr>
          <a:r>
            <a:rPr lang="en-US" i="1"/>
            <a:t>IPC, RNA Spike-In automatically calculated and applied</a:t>
          </a:r>
        </a:p>
      </xdr:txBody>
    </xdr:sp>
    <xdr:clientData/>
  </xdr:twoCellAnchor>
  <xdr:twoCellAnchor>
    <xdr:from>
      <xdr:col>4</xdr:col>
      <xdr:colOff>522385</xdr:colOff>
      <xdr:row>48</xdr:row>
      <xdr:rowOff>72548</xdr:rowOff>
    </xdr:from>
    <xdr:to>
      <xdr:col>5</xdr:col>
      <xdr:colOff>555782</xdr:colOff>
      <xdr:row>50</xdr:row>
      <xdr:rowOff>28466</xdr:rowOff>
    </xdr:to>
    <xdr:sp macro="" textlink="">
      <xdr:nvSpPr>
        <xdr:cNvPr id="13" name="Down Arrow 12"/>
        <xdr:cNvSpPr/>
      </xdr:nvSpPr>
      <xdr:spPr>
        <a:xfrm rot="3600000">
          <a:off x="3113825" y="9882658"/>
          <a:ext cx="336918" cy="6429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600075</xdr:colOff>
      <xdr:row>50</xdr:row>
      <xdr:rowOff>96673</xdr:rowOff>
    </xdr:from>
    <xdr:to>
      <xdr:col>4</xdr:col>
      <xdr:colOff>520386</xdr:colOff>
      <xdr:row>55</xdr:row>
      <xdr:rowOff>81930</xdr:rowOff>
    </xdr:to>
    <xdr:sp macro="" textlink="">
      <xdr:nvSpPr>
        <xdr:cNvPr id="14" name="TextBox 6">
          <a:hlinkClick xmlns:r="http://schemas.openxmlformats.org/officeDocument/2006/relationships" r:id="rId4"/>
        </xdr:cNvPr>
        <xdr:cNvSpPr txBox="1"/>
      </xdr:nvSpPr>
      <xdr:spPr>
        <a:xfrm>
          <a:off x="600075" y="10440823"/>
          <a:ext cx="2358711" cy="937757"/>
        </a:xfrm>
        <a:prstGeom prst="rect">
          <a:avLst/>
        </a:prstGeom>
        <a:solidFill>
          <a:srgbClr val="92D050"/>
        </a:solid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Inspect </a:t>
          </a:r>
          <a:br>
            <a:rPr lang="en-US" sz="1800"/>
          </a:br>
          <a:r>
            <a:rPr lang="en-US" sz="1800"/>
            <a:t>"</a:t>
          </a:r>
          <a:r>
            <a:rPr lang="en-US" sz="1800" u="sng">
              <a:solidFill>
                <a:srgbClr val="0070C0"/>
              </a:solidFill>
            </a:rPr>
            <a:t>Global Normalized Ct</a:t>
          </a:r>
          <a:r>
            <a:rPr lang="en-US" sz="1800"/>
            <a:t>" calculations</a:t>
          </a:r>
        </a:p>
      </xdr:txBody>
    </xdr:sp>
    <xdr:clientData/>
  </xdr:twoCellAnchor>
  <xdr:twoCellAnchor>
    <xdr:from>
      <xdr:col>10</xdr:col>
      <xdr:colOff>491729</xdr:colOff>
      <xdr:row>48</xdr:row>
      <xdr:rowOff>16316</xdr:rowOff>
    </xdr:from>
    <xdr:to>
      <xdr:col>11</xdr:col>
      <xdr:colOff>525126</xdr:colOff>
      <xdr:row>49</xdr:row>
      <xdr:rowOff>162734</xdr:rowOff>
    </xdr:to>
    <xdr:sp macro="" textlink="">
      <xdr:nvSpPr>
        <xdr:cNvPr id="15" name="Down Arrow 14"/>
        <xdr:cNvSpPr/>
      </xdr:nvSpPr>
      <xdr:spPr>
        <a:xfrm rot="18000000">
          <a:off x="6740769" y="9826426"/>
          <a:ext cx="336918" cy="6429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533826</xdr:colOff>
      <xdr:row>47</xdr:row>
      <xdr:rowOff>1579</xdr:rowOff>
    </xdr:from>
    <xdr:to>
      <xdr:col>16</xdr:col>
      <xdr:colOff>435087</xdr:colOff>
      <xdr:row>51</xdr:row>
      <xdr:rowOff>177336</xdr:rowOff>
    </xdr:to>
    <xdr:sp macro="" textlink="">
      <xdr:nvSpPr>
        <xdr:cNvPr id="16" name="TextBox 6">
          <a:hlinkClick xmlns:r="http://schemas.openxmlformats.org/officeDocument/2006/relationships" r:id="rId5"/>
        </xdr:cNvPr>
        <xdr:cNvSpPr txBox="1"/>
      </xdr:nvSpPr>
      <xdr:spPr>
        <a:xfrm>
          <a:off x="7239426" y="9774229"/>
          <a:ext cx="2949261" cy="937757"/>
        </a:xfrm>
        <a:prstGeom prst="rect">
          <a:avLst/>
        </a:prstGeom>
        <a:solidFill>
          <a:schemeClr val="accent2">
            <a:lumMod val="60000"/>
            <a:lumOff val="40000"/>
          </a:schemeClr>
        </a:solid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Calculate stability of </a:t>
          </a:r>
          <a:br>
            <a:rPr lang="en-US" sz="1800"/>
          </a:br>
          <a:r>
            <a:rPr lang="en-US" sz="1800"/>
            <a:t>detected miRs</a:t>
          </a:r>
        </a:p>
        <a:p>
          <a:pPr algn="ctr"/>
          <a:r>
            <a:rPr lang="en-US" sz="1800"/>
            <a:t>"</a:t>
          </a:r>
          <a:r>
            <a:rPr lang="en-US" sz="1800" u="sng">
              <a:solidFill>
                <a:srgbClr val="0070C0"/>
              </a:solidFill>
            </a:rPr>
            <a:t>Normfinder Calculations</a:t>
          </a:r>
          <a:r>
            <a:rPr lang="en-US" sz="1800"/>
            <a:t>"</a:t>
          </a:r>
        </a:p>
      </xdr:txBody>
    </xdr:sp>
    <xdr:clientData/>
  </xdr:twoCellAnchor>
  <xdr:twoCellAnchor>
    <xdr:from>
      <xdr:col>4</xdr:col>
      <xdr:colOff>452497</xdr:colOff>
      <xdr:row>56</xdr:row>
      <xdr:rowOff>147059</xdr:rowOff>
    </xdr:from>
    <xdr:to>
      <xdr:col>5</xdr:col>
      <xdr:colOff>524566</xdr:colOff>
      <xdr:row>58</xdr:row>
      <xdr:rowOff>102977</xdr:rowOff>
    </xdr:to>
    <xdr:sp macro="" textlink="">
      <xdr:nvSpPr>
        <xdr:cNvPr id="17" name="Down Arrow 16"/>
        <xdr:cNvSpPr/>
      </xdr:nvSpPr>
      <xdr:spPr>
        <a:xfrm rot="18852625">
          <a:off x="3063273" y="11461833"/>
          <a:ext cx="336918" cy="68166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581450</xdr:colOff>
      <xdr:row>55</xdr:row>
      <xdr:rowOff>49160</xdr:rowOff>
    </xdr:from>
    <xdr:to>
      <xdr:col>16</xdr:col>
      <xdr:colOff>482711</xdr:colOff>
      <xdr:row>60</xdr:row>
      <xdr:rowOff>34417</xdr:rowOff>
    </xdr:to>
    <xdr:sp macro="" textlink="">
      <xdr:nvSpPr>
        <xdr:cNvPr id="18" name="TextBox 6">
          <a:hlinkClick xmlns:r="http://schemas.openxmlformats.org/officeDocument/2006/relationships" r:id="rId6"/>
        </xdr:cNvPr>
        <xdr:cNvSpPr txBox="1"/>
      </xdr:nvSpPr>
      <xdr:spPr>
        <a:xfrm>
          <a:off x="7287050" y="11345810"/>
          <a:ext cx="2949261" cy="937757"/>
        </a:xfrm>
        <a:prstGeom prst="rect">
          <a:avLst/>
        </a:prstGeom>
        <a:solidFill>
          <a:schemeClr val="accent2">
            <a:lumMod val="60000"/>
            <a:lumOff val="40000"/>
          </a:schemeClr>
        </a:solid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Select up to 3 reference miRs based on stability</a:t>
          </a:r>
        </a:p>
        <a:p>
          <a:pPr algn="ctr"/>
          <a:r>
            <a:rPr lang="en-US" sz="1800"/>
            <a:t>"</a:t>
          </a:r>
          <a:r>
            <a:rPr lang="en-US" sz="1800" u="sng">
              <a:solidFill>
                <a:srgbClr val="0070C0"/>
              </a:solidFill>
            </a:rPr>
            <a:t>Ref miR Selection</a:t>
          </a:r>
          <a:r>
            <a:rPr lang="en-US" sz="1800"/>
            <a:t>"</a:t>
          </a:r>
        </a:p>
      </xdr:txBody>
    </xdr:sp>
    <xdr:clientData/>
  </xdr:twoCellAnchor>
  <xdr:twoCellAnchor>
    <xdr:from>
      <xdr:col>13</xdr:col>
      <xdr:colOff>573172</xdr:colOff>
      <xdr:row>52</xdr:row>
      <xdr:rowOff>52794</xdr:rowOff>
    </xdr:from>
    <xdr:to>
      <xdr:col>14</xdr:col>
      <xdr:colOff>300490</xdr:colOff>
      <xdr:row>54</xdr:row>
      <xdr:rowOff>134487</xdr:rowOff>
    </xdr:to>
    <xdr:sp macro="" textlink="">
      <xdr:nvSpPr>
        <xdr:cNvPr id="19" name="Down Arrow 18"/>
        <xdr:cNvSpPr/>
      </xdr:nvSpPr>
      <xdr:spPr>
        <a:xfrm>
          <a:off x="8497972" y="10777944"/>
          <a:ext cx="336918" cy="46269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10</xdr:col>
      <xdr:colOff>420628</xdr:colOff>
      <xdr:row>56</xdr:row>
      <xdr:rowOff>123120</xdr:rowOff>
    </xdr:from>
    <xdr:to>
      <xdr:col>11</xdr:col>
      <xdr:colOff>454025</xdr:colOff>
      <xdr:row>58</xdr:row>
      <xdr:rowOff>79038</xdr:rowOff>
    </xdr:to>
    <xdr:sp macro="" textlink="">
      <xdr:nvSpPr>
        <xdr:cNvPr id="20" name="Down Arrow 19"/>
        <xdr:cNvSpPr/>
      </xdr:nvSpPr>
      <xdr:spPr>
        <a:xfrm rot="2700000">
          <a:off x="6669668" y="11457230"/>
          <a:ext cx="336918" cy="6429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25059</xdr:colOff>
      <xdr:row>83</xdr:row>
      <xdr:rowOff>66675</xdr:rowOff>
    </xdr:from>
    <xdr:to>
      <xdr:col>8</xdr:col>
      <xdr:colOff>361977</xdr:colOff>
      <xdr:row>84</xdr:row>
      <xdr:rowOff>169140</xdr:rowOff>
    </xdr:to>
    <xdr:sp macro="" textlink="">
      <xdr:nvSpPr>
        <xdr:cNvPr id="22" name="Down Arrow 21"/>
        <xdr:cNvSpPr/>
      </xdr:nvSpPr>
      <xdr:spPr>
        <a:xfrm>
          <a:off x="4901859" y="16697325"/>
          <a:ext cx="336918" cy="2929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538225</xdr:colOff>
      <xdr:row>58</xdr:row>
      <xdr:rowOff>165062</xdr:rowOff>
    </xdr:from>
    <xdr:to>
      <xdr:col>10</xdr:col>
      <xdr:colOff>439486</xdr:colOff>
      <xdr:row>62</xdr:row>
      <xdr:rowOff>59011</xdr:rowOff>
    </xdr:to>
    <xdr:sp macro="" textlink="">
      <xdr:nvSpPr>
        <xdr:cNvPr id="24" name="TextBox 6">
          <a:hlinkClick xmlns:r="http://schemas.openxmlformats.org/officeDocument/2006/relationships" r:id="rId2"/>
        </xdr:cNvPr>
        <xdr:cNvSpPr txBox="1"/>
      </xdr:nvSpPr>
      <xdr:spPr>
        <a:xfrm>
          <a:off x="3586225" y="12033212"/>
          <a:ext cx="2949261" cy="655949"/>
        </a:xfrm>
        <a:prstGeom prst="rect">
          <a:avLst/>
        </a:prstGeom>
        <a:solidFill>
          <a:schemeClr val="accent4">
            <a:lumMod val="60000"/>
            <a:lumOff val="40000"/>
          </a:scheme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Inspect </a:t>
          </a:r>
          <a:br>
            <a:rPr lang="en-US" sz="1800"/>
          </a:br>
          <a:r>
            <a:rPr lang="en-US" sz="1800"/>
            <a:t>"</a:t>
          </a:r>
          <a:r>
            <a:rPr lang="en-US" sz="1800" u="sng">
              <a:solidFill>
                <a:schemeClr val="tx2"/>
              </a:solidFill>
            </a:rPr>
            <a:t>Results</a:t>
          </a:r>
          <a:r>
            <a:rPr lang="en-US" sz="1800"/>
            <a:t>"</a:t>
          </a:r>
        </a:p>
      </xdr:txBody>
    </xdr:sp>
    <xdr:clientData/>
  </xdr:twoCellAnchor>
  <xdr:twoCellAnchor>
    <xdr:from>
      <xdr:col>5</xdr:col>
      <xdr:colOff>546489</xdr:colOff>
      <xdr:row>85</xdr:row>
      <xdr:rowOff>18761</xdr:rowOff>
    </xdr:from>
    <xdr:to>
      <xdr:col>10</xdr:col>
      <xdr:colOff>447750</xdr:colOff>
      <xdr:row>88</xdr:row>
      <xdr:rowOff>103210</xdr:rowOff>
    </xdr:to>
    <xdr:sp macro="" textlink="">
      <xdr:nvSpPr>
        <xdr:cNvPr id="25" name="TextBox 6">
          <a:hlinkClick xmlns:r="http://schemas.openxmlformats.org/officeDocument/2006/relationships" r:id="rId3"/>
        </xdr:cNvPr>
        <xdr:cNvSpPr txBox="1"/>
      </xdr:nvSpPr>
      <xdr:spPr>
        <a:xfrm>
          <a:off x="3594489" y="17030411"/>
          <a:ext cx="2949261" cy="655949"/>
        </a:xfrm>
        <a:prstGeom prst="rect">
          <a:avLst/>
        </a:prstGeom>
        <a:solidFill>
          <a:srgbClr val="FFFF00"/>
        </a:solid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Select normalization method</a:t>
          </a:r>
        </a:p>
        <a:p>
          <a:pPr algn="ctr"/>
          <a:r>
            <a:rPr lang="en-US" sz="1800"/>
            <a:t>"</a:t>
          </a:r>
          <a:r>
            <a:rPr lang="en-US" sz="1800" u="sng">
              <a:solidFill>
                <a:schemeClr val="tx2"/>
              </a:solidFill>
            </a:rPr>
            <a:t>Normalization Selection</a:t>
          </a:r>
          <a:r>
            <a:rPr lang="en-US" sz="1800"/>
            <a:t>"</a:t>
          </a:r>
        </a:p>
      </xdr:txBody>
    </xdr:sp>
    <xdr:clientData/>
  </xdr:twoCellAnchor>
  <xdr:twoCellAnchor>
    <xdr:from>
      <xdr:col>4</xdr:col>
      <xdr:colOff>493810</xdr:colOff>
      <xdr:row>87</xdr:row>
      <xdr:rowOff>91598</xdr:rowOff>
    </xdr:from>
    <xdr:to>
      <xdr:col>5</xdr:col>
      <xdr:colOff>527207</xdr:colOff>
      <xdr:row>89</xdr:row>
      <xdr:rowOff>47516</xdr:rowOff>
    </xdr:to>
    <xdr:sp macro="" textlink="">
      <xdr:nvSpPr>
        <xdr:cNvPr id="26" name="Down Arrow 25"/>
        <xdr:cNvSpPr/>
      </xdr:nvSpPr>
      <xdr:spPr>
        <a:xfrm rot="3600000">
          <a:off x="3085250" y="17331208"/>
          <a:ext cx="336918" cy="6429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0</xdr:col>
      <xdr:colOff>571500</xdr:colOff>
      <xdr:row>89</xdr:row>
      <xdr:rowOff>115723</xdr:rowOff>
    </xdr:from>
    <xdr:to>
      <xdr:col>4</xdr:col>
      <xdr:colOff>491811</xdr:colOff>
      <xdr:row>94</xdr:row>
      <xdr:rowOff>100980</xdr:rowOff>
    </xdr:to>
    <xdr:sp macro="" textlink="">
      <xdr:nvSpPr>
        <xdr:cNvPr id="27" name="TextBox 6">
          <a:hlinkClick xmlns:r="http://schemas.openxmlformats.org/officeDocument/2006/relationships" r:id="rId4"/>
        </xdr:cNvPr>
        <xdr:cNvSpPr txBox="1"/>
      </xdr:nvSpPr>
      <xdr:spPr>
        <a:xfrm>
          <a:off x="571500" y="17889373"/>
          <a:ext cx="2358711" cy="937757"/>
        </a:xfrm>
        <a:prstGeom prst="rect">
          <a:avLst/>
        </a:prstGeom>
        <a:solidFill>
          <a:srgbClr val="92D050"/>
        </a:solid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Inspect </a:t>
          </a:r>
          <a:br>
            <a:rPr lang="en-US" sz="1800"/>
          </a:br>
          <a:r>
            <a:rPr lang="en-US" sz="1800"/>
            <a:t>"</a:t>
          </a:r>
          <a:r>
            <a:rPr lang="en-US" sz="1800" u="sng">
              <a:solidFill>
                <a:srgbClr val="0070C0"/>
              </a:solidFill>
            </a:rPr>
            <a:t>Global Normalized Ct</a:t>
          </a:r>
          <a:r>
            <a:rPr lang="en-US" sz="1800"/>
            <a:t>" calculations</a:t>
          </a:r>
        </a:p>
      </xdr:txBody>
    </xdr:sp>
    <xdr:clientData/>
  </xdr:twoCellAnchor>
  <xdr:twoCellAnchor>
    <xdr:from>
      <xdr:col>10</xdr:col>
      <xdr:colOff>463154</xdr:colOff>
      <xdr:row>87</xdr:row>
      <xdr:rowOff>35366</xdr:rowOff>
    </xdr:from>
    <xdr:to>
      <xdr:col>11</xdr:col>
      <xdr:colOff>496551</xdr:colOff>
      <xdr:row>88</xdr:row>
      <xdr:rowOff>181784</xdr:rowOff>
    </xdr:to>
    <xdr:sp macro="" textlink="">
      <xdr:nvSpPr>
        <xdr:cNvPr id="28" name="Down Arrow 27"/>
        <xdr:cNvSpPr/>
      </xdr:nvSpPr>
      <xdr:spPr>
        <a:xfrm rot="18000000">
          <a:off x="6712194" y="17274976"/>
          <a:ext cx="336918" cy="6429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505251</xdr:colOff>
      <xdr:row>86</xdr:row>
      <xdr:rowOff>20629</xdr:rowOff>
    </xdr:from>
    <xdr:to>
      <xdr:col>16</xdr:col>
      <xdr:colOff>406512</xdr:colOff>
      <xdr:row>91</xdr:row>
      <xdr:rowOff>5886</xdr:rowOff>
    </xdr:to>
    <xdr:sp macro="" textlink="">
      <xdr:nvSpPr>
        <xdr:cNvPr id="29" name="TextBox 6">
          <a:hlinkClick xmlns:r="http://schemas.openxmlformats.org/officeDocument/2006/relationships" r:id="rId5"/>
        </xdr:cNvPr>
        <xdr:cNvSpPr txBox="1"/>
      </xdr:nvSpPr>
      <xdr:spPr>
        <a:xfrm>
          <a:off x="7210851" y="17222779"/>
          <a:ext cx="2949261" cy="937757"/>
        </a:xfrm>
        <a:prstGeom prst="rect">
          <a:avLst/>
        </a:prstGeom>
        <a:solidFill>
          <a:schemeClr val="accent2">
            <a:lumMod val="60000"/>
            <a:lumOff val="40000"/>
          </a:schemeClr>
        </a:solidFill>
        <a:ln>
          <a:no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Calculate stability of </a:t>
          </a:r>
          <a:br>
            <a:rPr lang="en-US" sz="1800"/>
          </a:br>
          <a:r>
            <a:rPr lang="en-US" sz="1800"/>
            <a:t>detected miRs</a:t>
          </a:r>
        </a:p>
        <a:p>
          <a:pPr algn="ctr"/>
          <a:r>
            <a:rPr lang="en-US" sz="1800"/>
            <a:t>"</a:t>
          </a:r>
          <a:r>
            <a:rPr lang="en-US" sz="1800" u="sng">
              <a:solidFill>
                <a:srgbClr val="0070C0"/>
              </a:solidFill>
            </a:rPr>
            <a:t>Normfinder Calculations</a:t>
          </a:r>
          <a:r>
            <a:rPr lang="en-US" sz="1800"/>
            <a:t>"</a:t>
          </a:r>
        </a:p>
      </xdr:txBody>
    </xdr:sp>
    <xdr:clientData/>
  </xdr:twoCellAnchor>
  <xdr:twoCellAnchor>
    <xdr:from>
      <xdr:col>4</xdr:col>
      <xdr:colOff>423922</xdr:colOff>
      <xdr:row>95</xdr:row>
      <xdr:rowOff>166109</xdr:rowOff>
    </xdr:from>
    <xdr:to>
      <xdr:col>5</xdr:col>
      <xdr:colOff>495991</xdr:colOff>
      <xdr:row>97</xdr:row>
      <xdr:rowOff>122027</xdr:rowOff>
    </xdr:to>
    <xdr:sp macro="" textlink="">
      <xdr:nvSpPr>
        <xdr:cNvPr id="30" name="Down Arrow 29"/>
        <xdr:cNvSpPr/>
      </xdr:nvSpPr>
      <xdr:spPr>
        <a:xfrm rot="18852625">
          <a:off x="3034698" y="18910383"/>
          <a:ext cx="336918" cy="68166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11</xdr:col>
      <xdr:colOff>552875</xdr:colOff>
      <xdr:row>94</xdr:row>
      <xdr:rowOff>68210</xdr:rowOff>
    </xdr:from>
    <xdr:to>
      <xdr:col>16</xdr:col>
      <xdr:colOff>454136</xdr:colOff>
      <xdr:row>99</xdr:row>
      <xdr:rowOff>53467</xdr:rowOff>
    </xdr:to>
    <xdr:sp macro="" textlink="">
      <xdr:nvSpPr>
        <xdr:cNvPr id="31" name="TextBox 6">
          <a:hlinkClick xmlns:r="http://schemas.openxmlformats.org/officeDocument/2006/relationships" r:id="rId7"/>
        </xdr:cNvPr>
        <xdr:cNvSpPr txBox="1"/>
      </xdr:nvSpPr>
      <xdr:spPr>
        <a:xfrm>
          <a:off x="7258475" y="18794360"/>
          <a:ext cx="2949261" cy="937757"/>
        </a:xfrm>
        <a:prstGeom prst="rect">
          <a:avLst/>
        </a:prstGeom>
        <a:solidFill>
          <a:schemeClr val="accent2">
            <a:lumMod val="60000"/>
            <a:lumOff val="40000"/>
          </a:schemeClr>
        </a:solidFill>
        <a:ln>
          <a:no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800"/>
            <a:t>Select up to 3 reference miRs based on stability</a:t>
          </a:r>
        </a:p>
        <a:p>
          <a:pPr algn="ctr"/>
          <a:r>
            <a:rPr lang="en-US" sz="1800"/>
            <a:t>"</a:t>
          </a:r>
          <a:r>
            <a:rPr lang="en-US" sz="1800" u="sng">
              <a:solidFill>
                <a:srgbClr val="0070C0"/>
              </a:solidFill>
            </a:rPr>
            <a:t>Ref miR Selection</a:t>
          </a:r>
          <a:r>
            <a:rPr lang="en-US" sz="1800"/>
            <a:t>"</a:t>
          </a:r>
        </a:p>
      </xdr:txBody>
    </xdr:sp>
    <xdr:clientData/>
  </xdr:twoCellAnchor>
  <xdr:twoCellAnchor>
    <xdr:from>
      <xdr:col>13</xdr:col>
      <xdr:colOff>544597</xdr:colOff>
      <xdr:row>91</xdr:row>
      <xdr:rowOff>71844</xdr:rowOff>
    </xdr:from>
    <xdr:to>
      <xdr:col>14</xdr:col>
      <xdr:colOff>271915</xdr:colOff>
      <xdr:row>93</xdr:row>
      <xdr:rowOff>153537</xdr:rowOff>
    </xdr:to>
    <xdr:sp macro="" textlink="">
      <xdr:nvSpPr>
        <xdr:cNvPr id="32" name="Down Arrow 31"/>
        <xdr:cNvSpPr/>
      </xdr:nvSpPr>
      <xdr:spPr>
        <a:xfrm>
          <a:off x="8469397" y="18226494"/>
          <a:ext cx="336918" cy="46269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10</xdr:col>
      <xdr:colOff>392053</xdr:colOff>
      <xdr:row>95</xdr:row>
      <xdr:rowOff>142170</xdr:rowOff>
    </xdr:from>
    <xdr:to>
      <xdr:col>11</xdr:col>
      <xdr:colOff>425450</xdr:colOff>
      <xdr:row>97</xdr:row>
      <xdr:rowOff>98088</xdr:rowOff>
    </xdr:to>
    <xdr:sp macro="" textlink="">
      <xdr:nvSpPr>
        <xdr:cNvPr id="33" name="Down Arrow 32"/>
        <xdr:cNvSpPr/>
      </xdr:nvSpPr>
      <xdr:spPr>
        <a:xfrm rot="2700000">
          <a:off x="6641093" y="18905780"/>
          <a:ext cx="336918" cy="64299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509650</xdr:colOff>
      <xdr:row>97</xdr:row>
      <xdr:rowOff>184112</xdr:rowOff>
    </xdr:from>
    <xdr:to>
      <xdr:col>10</xdr:col>
      <xdr:colOff>410911</xdr:colOff>
      <xdr:row>101</xdr:row>
      <xdr:rowOff>78061</xdr:rowOff>
    </xdr:to>
    <xdr:sp macro="" textlink="">
      <xdr:nvSpPr>
        <xdr:cNvPr id="34" name="TextBox 6">
          <a:hlinkClick xmlns:r="http://schemas.openxmlformats.org/officeDocument/2006/relationships" r:id="rId2"/>
        </xdr:cNvPr>
        <xdr:cNvSpPr txBox="1"/>
      </xdr:nvSpPr>
      <xdr:spPr>
        <a:xfrm>
          <a:off x="3557650" y="19481762"/>
          <a:ext cx="2949261" cy="655949"/>
        </a:xfrm>
        <a:prstGeom prst="rect">
          <a:avLst/>
        </a:prstGeom>
        <a:solidFill>
          <a:srgbClr val="B07BD7"/>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Inspect </a:t>
          </a:r>
          <a:br>
            <a:rPr lang="en-US" sz="1800"/>
          </a:br>
          <a:r>
            <a:rPr lang="en-US" sz="1800"/>
            <a:t>"</a:t>
          </a:r>
          <a:r>
            <a:rPr lang="en-US" sz="1800" u="sng">
              <a:solidFill>
                <a:schemeClr val="tx2"/>
              </a:solidFill>
            </a:rPr>
            <a:t>Results</a:t>
          </a:r>
          <a:r>
            <a:rPr lang="en-US" sz="1800"/>
            <a:t>"</a:t>
          </a:r>
        </a:p>
      </xdr:txBody>
    </xdr:sp>
    <xdr:clientData/>
  </xdr:twoCellAnchor>
  <xdr:twoCellAnchor>
    <xdr:from>
      <xdr:col>4</xdr:col>
      <xdr:colOff>380999</xdr:colOff>
      <xdr:row>74</xdr:row>
      <xdr:rowOff>66675</xdr:rowOff>
    </xdr:from>
    <xdr:to>
      <xdr:col>12</xdr:col>
      <xdr:colOff>142874</xdr:colOff>
      <xdr:row>77</xdr:row>
      <xdr:rowOff>151124</xdr:rowOff>
    </xdr:to>
    <xdr:sp macro="" textlink="">
      <xdr:nvSpPr>
        <xdr:cNvPr id="36" name="TextBox 6">
          <a:hlinkClick xmlns:r="http://schemas.openxmlformats.org/officeDocument/2006/relationships" r:id="rId8"/>
        </xdr:cNvPr>
        <xdr:cNvSpPr txBox="1"/>
      </xdr:nvSpPr>
      <xdr:spPr>
        <a:xfrm>
          <a:off x="2819399" y="14887575"/>
          <a:ext cx="4638675" cy="655949"/>
        </a:xfrm>
        <a:prstGeom prst="rect">
          <a:avLst/>
        </a:prstGeom>
        <a:solidFill>
          <a:schemeClr val="bg1">
            <a:lumMod val="75000"/>
          </a:scheme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Select Ct Cutoff and inspect IPC</a:t>
          </a:r>
          <a:r>
            <a:rPr lang="en-US" sz="1800" baseline="0"/>
            <a:t> calculations</a:t>
          </a:r>
          <a:r>
            <a:rPr lang="en-US" sz="1800"/>
            <a:t> </a:t>
          </a:r>
        </a:p>
        <a:p>
          <a:pPr algn="ctr"/>
          <a:r>
            <a:rPr lang="en-US" sz="1800"/>
            <a:t>in "</a:t>
          </a:r>
          <a:r>
            <a:rPr lang="en-US" sz="1800" u="sng">
              <a:solidFill>
                <a:schemeClr val="tx2"/>
              </a:solidFill>
            </a:rPr>
            <a:t>Raw Ct</a:t>
          </a:r>
          <a:r>
            <a:rPr lang="en-US" sz="1800"/>
            <a:t>"</a:t>
          </a:r>
        </a:p>
      </xdr:txBody>
    </xdr:sp>
    <xdr:clientData/>
  </xdr:twoCellAnchor>
  <xdr:twoCellAnchor>
    <xdr:from>
      <xdr:col>5</xdr:col>
      <xdr:colOff>547688</xdr:colOff>
      <xdr:row>79</xdr:row>
      <xdr:rowOff>133350</xdr:rowOff>
    </xdr:from>
    <xdr:to>
      <xdr:col>10</xdr:col>
      <xdr:colOff>448949</xdr:colOff>
      <xdr:row>83</xdr:row>
      <xdr:rowOff>27299</xdr:rowOff>
    </xdr:to>
    <xdr:sp macro="" textlink="">
      <xdr:nvSpPr>
        <xdr:cNvPr id="37" name="TextBox 6">
          <a:hlinkClick xmlns:r="http://schemas.openxmlformats.org/officeDocument/2006/relationships" r:id="rId9"/>
        </xdr:cNvPr>
        <xdr:cNvSpPr txBox="1"/>
      </xdr:nvSpPr>
      <xdr:spPr>
        <a:xfrm>
          <a:off x="3595688" y="16002000"/>
          <a:ext cx="2949261" cy="655949"/>
        </a:xfrm>
        <a:prstGeom prst="rect">
          <a:avLst/>
        </a:prstGeom>
        <a:solidFill>
          <a:schemeClr val="bg1">
            <a:lumMod val="75000"/>
          </a:scheme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Inspect RSI</a:t>
          </a:r>
          <a:r>
            <a:rPr lang="en-US" sz="1800" baseline="0"/>
            <a:t> calculations</a:t>
          </a:r>
          <a:endParaRPr lang="en-US" sz="1800"/>
        </a:p>
        <a:p>
          <a:pPr algn="ctr"/>
          <a:r>
            <a:rPr lang="en-US" sz="1800"/>
            <a:t>in "</a:t>
          </a:r>
          <a:r>
            <a:rPr lang="en-US" sz="1800" u="sng">
              <a:solidFill>
                <a:schemeClr val="tx2"/>
              </a:solidFill>
            </a:rPr>
            <a:t>IPC Normalized Ct</a:t>
          </a:r>
          <a:r>
            <a:rPr lang="en-US" sz="1800"/>
            <a:t>"</a:t>
          </a:r>
        </a:p>
      </xdr:txBody>
    </xdr:sp>
    <xdr:clientData/>
  </xdr:twoCellAnchor>
  <xdr:twoCellAnchor>
    <xdr:from>
      <xdr:col>8</xdr:col>
      <xdr:colOff>25059</xdr:colOff>
      <xdr:row>78</xdr:row>
      <xdr:rowOff>9525</xdr:rowOff>
    </xdr:from>
    <xdr:to>
      <xdr:col>8</xdr:col>
      <xdr:colOff>361977</xdr:colOff>
      <xdr:row>79</xdr:row>
      <xdr:rowOff>111990</xdr:rowOff>
    </xdr:to>
    <xdr:sp macro="" textlink="">
      <xdr:nvSpPr>
        <xdr:cNvPr id="38" name="Down Arrow 37"/>
        <xdr:cNvSpPr/>
      </xdr:nvSpPr>
      <xdr:spPr>
        <a:xfrm>
          <a:off x="4901859" y="15687675"/>
          <a:ext cx="336918" cy="2929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8</xdr:col>
      <xdr:colOff>25059</xdr:colOff>
      <xdr:row>72</xdr:row>
      <xdr:rowOff>95250</xdr:rowOff>
    </xdr:from>
    <xdr:to>
      <xdr:col>8</xdr:col>
      <xdr:colOff>361977</xdr:colOff>
      <xdr:row>74</xdr:row>
      <xdr:rowOff>7215</xdr:rowOff>
    </xdr:to>
    <xdr:sp macro="" textlink="">
      <xdr:nvSpPr>
        <xdr:cNvPr id="39" name="Down Arrow 38"/>
        <xdr:cNvSpPr/>
      </xdr:nvSpPr>
      <xdr:spPr>
        <a:xfrm>
          <a:off x="4901859" y="14535150"/>
          <a:ext cx="336918" cy="29296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5</xdr:col>
      <xdr:colOff>557275</xdr:colOff>
      <xdr:row>38</xdr:row>
      <xdr:rowOff>19443</xdr:rowOff>
    </xdr:from>
    <xdr:to>
      <xdr:col>10</xdr:col>
      <xdr:colOff>458536</xdr:colOff>
      <xdr:row>41</xdr:row>
      <xdr:rowOff>103892</xdr:rowOff>
    </xdr:to>
    <xdr:sp macro="" textlink="">
      <xdr:nvSpPr>
        <xdr:cNvPr id="40" name="TextBox 6">
          <a:hlinkClick xmlns:r="http://schemas.openxmlformats.org/officeDocument/2006/relationships" r:id="rId1"/>
        </xdr:cNvPr>
        <xdr:cNvSpPr txBox="1"/>
      </xdr:nvSpPr>
      <xdr:spPr>
        <a:xfrm>
          <a:off x="3605275" y="7982343"/>
          <a:ext cx="2949261" cy="655949"/>
        </a:xfrm>
        <a:prstGeom prst="rect">
          <a:avLst/>
        </a:prstGeom>
        <a:solidFill>
          <a:srgbClr val="ED7D31">
            <a:lumMod val="60000"/>
            <a:lumOff val="40000"/>
          </a:srgb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Import C</a:t>
          </a:r>
          <a:r>
            <a:rPr lang="en-US" sz="1800" baseline="-25000"/>
            <a:t>t</a:t>
          </a:r>
          <a:r>
            <a:rPr lang="en-US" sz="1800"/>
            <a:t> values into </a:t>
          </a:r>
        </a:p>
        <a:p>
          <a:pPr algn="ctr"/>
          <a:r>
            <a:rPr lang="en-US" sz="1800"/>
            <a:t>"</a:t>
          </a:r>
          <a:r>
            <a:rPr lang="en-US" sz="1800" u="sng">
              <a:solidFill>
                <a:schemeClr val="tx2"/>
              </a:solidFill>
            </a:rPr>
            <a:t>User</a:t>
          </a:r>
          <a:r>
            <a:rPr lang="en-US" sz="1800" u="sng" baseline="0">
              <a:solidFill>
                <a:schemeClr val="tx2"/>
              </a:solidFill>
            </a:rPr>
            <a:t> Input</a:t>
          </a:r>
          <a:r>
            <a:rPr lang="en-US" sz="1800"/>
            <a:t>"</a:t>
          </a:r>
        </a:p>
      </xdr:txBody>
    </xdr:sp>
    <xdr:clientData/>
  </xdr:twoCellAnchor>
  <xdr:twoCellAnchor>
    <xdr:from>
      <xdr:col>5</xdr:col>
      <xdr:colOff>519175</xdr:colOff>
      <xdr:row>68</xdr:row>
      <xdr:rowOff>105168</xdr:rowOff>
    </xdr:from>
    <xdr:to>
      <xdr:col>10</xdr:col>
      <xdr:colOff>420436</xdr:colOff>
      <xdr:row>71</xdr:row>
      <xdr:rowOff>189617</xdr:rowOff>
    </xdr:to>
    <xdr:sp macro="" textlink="">
      <xdr:nvSpPr>
        <xdr:cNvPr id="41" name="TextBox 6">
          <a:hlinkClick xmlns:r="http://schemas.openxmlformats.org/officeDocument/2006/relationships" r:id="rId1"/>
        </xdr:cNvPr>
        <xdr:cNvSpPr txBox="1"/>
      </xdr:nvSpPr>
      <xdr:spPr>
        <a:xfrm>
          <a:off x="3567175" y="13783068"/>
          <a:ext cx="2949261" cy="655949"/>
        </a:xfrm>
        <a:prstGeom prst="rect">
          <a:avLst/>
        </a:prstGeom>
        <a:solidFill>
          <a:srgbClr val="ED7D31">
            <a:lumMod val="60000"/>
            <a:lumOff val="40000"/>
          </a:srgbClr>
        </a:solidFill>
        <a:ln>
          <a:noFill/>
        </a:ln>
      </xdr:spPr>
      <xdr:txBody>
        <a:bodyPr wrap="square" rtlCol="0">
          <a:spAutoFit/>
        </a:bodyPr>
        <a:lstStyle>
          <a:defPPr>
            <a:defRPr lang="en-US"/>
          </a:defPPr>
          <a:lvl1pPr marL="0" algn="l" defTabSz="914400" rtl="0" eaLnBrk="1" latinLnBrk="0" hangingPunct="1">
            <a:defRPr sz="1800" kern="1200">
              <a:solidFill>
                <a:sysClr val="windowText" lastClr="000000"/>
              </a:solidFill>
              <a:latin typeface="Calibri" panose="020F0502020204030204"/>
            </a:defRPr>
          </a:lvl1pPr>
          <a:lvl2pPr marL="457200" algn="l" defTabSz="914400" rtl="0" eaLnBrk="1" latinLnBrk="0" hangingPunct="1">
            <a:defRPr sz="1800" kern="1200">
              <a:solidFill>
                <a:sysClr val="windowText" lastClr="000000"/>
              </a:solidFill>
              <a:latin typeface="Calibri" panose="020F0502020204030204"/>
            </a:defRPr>
          </a:lvl2pPr>
          <a:lvl3pPr marL="914400" algn="l" defTabSz="914400" rtl="0" eaLnBrk="1" latinLnBrk="0" hangingPunct="1">
            <a:defRPr sz="1800" kern="1200">
              <a:solidFill>
                <a:sysClr val="windowText" lastClr="000000"/>
              </a:solidFill>
              <a:latin typeface="Calibri" panose="020F0502020204030204"/>
            </a:defRPr>
          </a:lvl3pPr>
          <a:lvl4pPr marL="1371600" algn="l" defTabSz="914400" rtl="0" eaLnBrk="1" latinLnBrk="0" hangingPunct="1">
            <a:defRPr sz="1800" kern="1200">
              <a:solidFill>
                <a:sysClr val="windowText" lastClr="000000"/>
              </a:solidFill>
              <a:latin typeface="Calibri" panose="020F0502020204030204"/>
            </a:defRPr>
          </a:lvl4pPr>
          <a:lvl5pPr marL="1828800" algn="l" defTabSz="914400" rtl="0" eaLnBrk="1" latinLnBrk="0" hangingPunct="1">
            <a:defRPr sz="1800" kern="1200">
              <a:solidFill>
                <a:sysClr val="windowText" lastClr="000000"/>
              </a:solidFill>
              <a:latin typeface="Calibri" panose="020F0502020204030204"/>
            </a:defRPr>
          </a:lvl5pPr>
          <a:lvl6pPr marL="2286000" algn="l" defTabSz="914400" rtl="0" eaLnBrk="1" latinLnBrk="0" hangingPunct="1">
            <a:defRPr sz="1800" kern="1200">
              <a:solidFill>
                <a:sysClr val="windowText" lastClr="000000"/>
              </a:solidFill>
              <a:latin typeface="Calibri" panose="020F0502020204030204"/>
            </a:defRPr>
          </a:lvl6pPr>
          <a:lvl7pPr marL="2743200" algn="l" defTabSz="914400" rtl="0" eaLnBrk="1" latinLnBrk="0" hangingPunct="1">
            <a:defRPr sz="1800" kern="1200">
              <a:solidFill>
                <a:sysClr val="windowText" lastClr="000000"/>
              </a:solidFill>
              <a:latin typeface="Calibri" panose="020F0502020204030204"/>
            </a:defRPr>
          </a:lvl7pPr>
          <a:lvl8pPr marL="3200400" algn="l" defTabSz="914400" rtl="0" eaLnBrk="1" latinLnBrk="0" hangingPunct="1">
            <a:defRPr sz="1800" kern="1200">
              <a:solidFill>
                <a:sysClr val="windowText" lastClr="000000"/>
              </a:solidFill>
              <a:latin typeface="Calibri" panose="020F0502020204030204"/>
            </a:defRPr>
          </a:lvl8pPr>
          <a:lvl9pPr marL="3657600" algn="l" defTabSz="914400" rtl="0" eaLnBrk="1" latinLnBrk="0" hangingPunct="1">
            <a:defRPr sz="1800" kern="1200">
              <a:solidFill>
                <a:sysClr val="windowText" lastClr="000000"/>
              </a:solidFill>
              <a:latin typeface="Calibri" panose="020F0502020204030204"/>
            </a:defRPr>
          </a:lvl9pPr>
        </a:lstStyle>
        <a:p>
          <a:pPr algn="ctr"/>
          <a:r>
            <a:rPr lang="en-US" sz="1800"/>
            <a:t>Import C</a:t>
          </a:r>
          <a:r>
            <a:rPr lang="en-US" sz="1800" baseline="-25000"/>
            <a:t>t</a:t>
          </a:r>
          <a:r>
            <a:rPr lang="en-US" sz="1800"/>
            <a:t> values into </a:t>
          </a:r>
        </a:p>
        <a:p>
          <a:pPr algn="ctr"/>
          <a:r>
            <a:rPr lang="en-US" sz="1800"/>
            <a:t>"</a:t>
          </a:r>
          <a:r>
            <a:rPr lang="en-US" sz="1800" u="sng">
              <a:solidFill>
                <a:schemeClr val="tx2"/>
              </a:solidFill>
            </a:rPr>
            <a:t>User</a:t>
          </a:r>
          <a:r>
            <a:rPr lang="en-US" sz="1800" u="sng" baseline="0">
              <a:solidFill>
                <a:schemeClr val="tx2"/>
              </a:solidFill>
            </a:rPr>
            <a:t> Input</a:t>
          </a:r>
          <a:r>
            <a:rPr lang="en-US" sz="18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1</xdr:row>
      <xdr:rowOff>0</xdr:rowOff>
    </xdr:from>
    <xdr:to>
      <xdr:col>9</xdr:col>
      <xdr:colOff>365312</xdr:colOff>
      <xdr:row>20</xdr:row>
      <xdr:rowOff>156881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1</xdr:row>
      <xdr:rowOff>1</xdr:rowOff>
    </xdr:from>
    <xdr:to>
      <xdr:col>12</xdr:col>
      <xdr:colOff>204106</xdr:colOff>
      <xdr:row>23</xdr:row>
      <xdr:rowOff>27214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12</xdr:col>
      <xdr:colOff>244927</xdr:colOff>
      <xdr:row>47</xdr:row>
      <xdr:rowOff>27213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0</xdr:rowOff>
    </xdr:from>
    <xdr:to>
      <xdr:col>12</xdr:col>
      <xdr:colOff>244927</xdr:colOff>
      <xdr:row>48</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48</xdr:row>
      <xdr:rowOff>0</xdr:rowOff>
    </xdr:from>
    <xdr:to>
      <xdr:col>12</xdr:col>
      <xdr:colOff>244927</xdr:colOff>
      <xdr:row>48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228600</xdr:colOff>
      <xdr:row>1</xdr:row>
      <xdr:rowOff>33337</xdr:rowOff>
    </xdr:from>
    <xdr:to>
      <xdr:col>8</xdr:col>
      <xdr:colOff>533400</xdr:colOff>
      <xdr:row>15</xdr:row>
      <xdr:rowOff>109537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109537</xdr:rowOff>
    </xdr:from>
    <xdr:ext cx="1809750" cy="2219325"/>
    <xdr:sp macro="" textlink="">
      <xdr:nvSpPr>
        <xdr:cNvPr id="5" name="TextBox 4">
          <a:hlinkClick xmlns:r="http://schemas.openxmlformats.org/officeDocument/2006/relationships" r:id="rId1"/>
        </xdr:cNvPr>
        <xdr:cNvSpPr txBox="1"/>
      </xdr:nvSpPr>
      <xdr:spPr>
        <a:xfrm>
          <a:off x="47625" y="109537"/>
          <a:ext cx="1809750" cy="22193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a:t>Copy and paste the data from "</a:t>
          </a:r>
          <a:r>
            <a:rPr lang="en-US" sz="1100" u="sng">
              <a:solidFill>
                <a:srgbClr val="0070C0"/>
              </a:solidFill>
            </a:rPr>
            <a:t>Ref miR Selection</a:t>
          </a:r>
          <a:r>
            <a:rPr lang="en-US" sz="1100"/>
            <a:t>" in the format shown below.</a:t>
          </a:r>
        </a:p>
        <a:p>
          <a:r>
            <a:rPr lang="en-US" sz="1100"/>
            <a:t>Use "Paste</a:t>
          </a:r>
          <a:r>
            <a:rPr lang="en-US" sz="1100" baseline="0"/>
            <a:t> Values only".</a:t>
          </a:r>
          <a:endParaRPr lang="en-US" sz="1100"/>
        </a:p>
      </xdr:txBody>
    </xdr:sp>
    <xdr:clientData/>
  </xdr:oneCellAnchor>
  <xdr:twoCellAnchor>
    <xdr:from>
      <xdr:col>2</xdr:col>
      <xdr:colOff>301625</xdr:colOff>
      <xdr:row>0</xdr:row>
      <xdr:rowOff>90487</xdr:rowOff>
    </xdr:from>
    <xdr:to>
      <xdr:col>6</xdr:col>
      <xdr:colOff>711200</xdr:colOff>
      <xdr:row>12</xdr:row>
      <xdr:rowOff>61912</xdr:rowOff>
    </xdr:to>
    <xdr:grpSp>
      <xdr:nvGrpSpPr>
        <xdr:cNvPr id="15" name="Group 14"/>
        <xdr:cNvGrpSpPr/>
      </xdr:nvGrpSpPr>
      <xdr:grpSpPr>
        <a:xfrm>
          <a:off x="2054225" y="90487"/>
          <a:ext cx="3724275" cy="2257425"/>
          <a:chOff x="2943225" y="114300"/>
          <a:chExt cx="3724275" cy="2257425"/>
        </a:xfrm>
      </xdr:grpSpPr>
      <xdr:grpSp>
        <xdr:nvGrpSpPr>
          <xdr:cNvPr id="7" name="Group 6"/>
          <xdr:cNvGrpSpPr/>
        </xdr:nvGrpSpPr>
        <xdr:grpSpPr>
          <a:xfrm>
            <a:off x="2943225" y="114300"/>
            <a:ext cx="3724275" cy="2257425"/>
            <a:chOff x="4524375" y="28575"/>
            <a:chExt cx="3724275" cy="2257425"/>
          </a:xfrm>
        </xdr:grpSpPr>
        <xdr:sp macro="" textlink="">
          <xdr:nvSpPr>
            <xdr:cNvPr id="6" name="Rectangle 5"/>
            <xdr:cNvSpPr/>
          </xdr:nvSpPr>
          <xdr:spPr>
            <a:xfrm>
              <a:off x="4524375" y="28575"/>
              <a:ext cx="3724275" cy="22574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TextBox 3"/>
            <xdr:cNvSpPr txBox="1"/>
          </xdr:nvSpPr>
          <xdr:spPr>
            <a:xfrm>
              <a:off x="4562475" y="152400"/>
              <a:ext cx="1304925" cy="198682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b="1"/>
                <a:t>IMPORTANT!</a:t>
              </a:r>
            </a:p>
            <a:p>
              <a:r>
                <a:rPr lang="en-US" sz="1100"/>
                <a:t>Remove any genes that are not detected from </a:t>
              </a:r>
              <a:r>
                <a:rPr lang="en-US" sz="1100" b="1" u="sng"/>
                <a:t>all</a:t>
              </a:r>
              <a:r>
                <a:rPr lang="en-US" sz="1100"/>
                <a:t> the samples. </a:t>
              </a:r>
            </a:p>
            <a:p>
              <a:r>
                <a:rPr lang="en-US" sz="1100"/>
                <a:t>In</a:t>
              </a:r>
              <a:r>
                <a:rPr lang="en-US" sz="1100" baseline="0"/>
                <a:t> the example,  row 24 should be removed as the gene was not detected in one of the samples.</a:t>
              </a:r>
              <a:endParaRPr lang="en-US" sz="1100"/>
            </a:p>
          </xdr:txBody>
        </xdr:sp>
      </xdr:grpSp>
      <xdr:pic>
        <xdr:nvPicPr>
          <xdr:cNvPr id="14" name="Picture 13"/>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4610099" y="129256"/>
            <a:ext cx="2004980" cy="2213893"/>
          </a:xfrm>
          <a:prstGeom prst="rect">
            <a:avLst/>
          </a:prstGeom>
        </xdr:spPr>
      </xdr:pic>
    </xdr:grpSp>
    <xdr:clientData/>
  </xdr:twoCellAnchor>
  <xdr:twoCellAnchor>
    <xdr:from>
      <xdr:col>7</xdr:col>
      <xdr:colOff>79375</xdr:colOff>
      <xdr:row>0</xdr:row>
      <xdr:rowOff>90487</xdr:rowOff>
    </xdr:from>
    <xdr:to>
      <xdr:col>11</xdr:col>
      <xdr:colOff>412750</xdr:colOff>
      <xdr:row>12</xdr:row>
      <xdr:rowOff>61912</xdr:rowOff>
    </xdr:to>
    <xdr:grpSp>
      <xdr:nvGrpSpPr>
        <xdr:cNvPr id="2" name="Group 1"/>
        <xdr:cNvGrpSpPr/>
      </xdr:nvGrpSpPr>
      <xdr:grpSpPr>
        <a:xfrm>
          <a:off x="5975350" y="90487"/>
          <a:ext cx="3724275" cy="2257425"/>
          <a:chOff x="6115050" y="85725"/>
          <a:chExt cx="3724275" cy="2257425"/>
        </a:xfrm>
      </xdr:grpSpPr>
      <xdr:grpSp>
        <xdr:nvGrpSpPr>
          <xdr:cNvPr id="8" name="Group 7"/>
          <xdr:cNvGrpSpPr/>
        </xdr:nvGrpSpPr>
        <xdr:grpSpPr>
          <a:xfrm>
            <a:off x="6115050" y="85725"/>
            <a:ext cx="3724275" cy="2257425"/>
            <a:chOff x="4886325" y="19050"/>
            <a:chExt cx="3724275" cy="2257425"/>
          </a:xfrm>
        </xdr:grpSpPr>
        <xdr:sp macro="" textlink="">
          <xdr:nvSpPr>
            <xdr:cNvPr id="9" name="Rectangle 8"/>
            <xdr:cNvSpPr/>
          </xdr:nvSpPr>
          <xdr:spPr>
            <a:xfrm>
              <a:off x="4886325" y="19050"/>
              <a:ext cx="3724275" cy="22574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Box 10">
              <a:hlinkClick xmlns:r="http://schemas.openxmlformats.org/officeDocument/2006/relationships" r:id="rId3"/>
            </xdr:cNvPr>
            <xdr:cNvSpPr txBox="1"/>
          </xdr:nvSpPr>
          <xdr:spPr>
            <a:xfrm>
              <a:off x="4953000" y="114300"/>
              <a:ext cx="1304925" cy="12979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a:t>Open</a:t>
              </a:r>
              <a:r>
                <a:rPr lang="en-US" sz="1100" baseline="0"/>
                <a:t> the Normfinder plugin (</a:t>
              </a:r>
              <a:r>
                <a:rPr lang="en-US" sz="1100" u="sng" baseline="0">
                  <a:solidFill>
                    <a:srgbClr val="0070C0"/>
                  </a:solidFill>
                </a:rPr>
                <a:t>click to download</a:t>
              </a:r>
              <a:r>
                <a:rPr lang="en-US" sz="1100" baseline="0"/>
                <a:t>).</a:t>
              </a:r>
              <a:endParaRPr lang="en-US" sz="1100"/>
            </a:p>
            <a:p>
              <a:r>
                <a:rPr lang="en-US" sz="1100"/>
                <a:t>Follow Normfinder's</a:t>
              </a:r>
              <a:r>
                <a:rPr lang="en-US" sz="1100" baseline="0"/>
                <a:t> guidelines on the use of the plugin.</a:t>
              </a:r>
            </a:p>
          </xdr:txBody>
        </xdr:sp>
      </xdr:grpSp>
      <xdr:sp macro="" textlink="">
        <xdr:nvSpPr>
          <xdr:cNvPr id="17" name="TextBox 16">
            <a:hlinkClick xmlns:r="http://schemas.openxmlformats.org/officeDocument/2006/relationships" r:id="rId4"/>
          </xdr:cNvPr>
          <xdr:cNvSpPr txBox="1"/>
        </xdr:nvSpPr>
        <xdr:spPr>
          <a:xfrm>
            <a:off x="6172200" y="1524000"/>
            <a:ext cx="1590675"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mn-lt"/>
                <a:ea typeface="+mn-ea"/>
                <a:cs typeface="+mn-cs"/>
              </a:rPr>
              <a:t>Alternatively, use another normalization approach.</a:t>
            </a:r>
            <a:r>
              <a:rPr lang="en-US" sz="1100" b="0" i="0" u="none" strike="noStrike" baseline="0">
                <a:solidFill>
                  <a:schemeClr val="tx1"/>
                </a:solidFill>
                <a:effectLst/>
                <a:latin typeface="+mn-lt"/>
                <a:ea typeface="+mn-ea"/>
                <a:cs typeface="+mn-cs"/>
              </a:rPr>
              <a:t> </a:t>
            </a:r>
            <a:br>
              <a:rPr lang="en-US" sz="1100" b="0" i="0" u="none" strike="noStrike" baseline="0">
                <a:solidFill>
                  <a:schemeClr val="tx1"/>
                </a:solidFill>
                <a:effectLst/>
                <a:latin typeface="+mn-lt"/>
                <a:ea typeface="+mn-ea"/>
                <a:cs typeface="+mn-cs"/>
              </a:rPr>
            </a:br>
            <a:r>
              <a:rPr lang="en-US" sz="1100" b="0" i="0" u="none" strike="noStrike" baseline="0">
                <a:solidFill>
                  <a:schemeClr val="tx1"/>
                </a:solidFill>
                <a:effectLst/>
                <a:latin typeface="+mn-lt"/>
                <a:ea typeface="+mn-ea"/>
                <a:cs typeface="+mn-cs"/>
              </a:rPr>
              <a:t>(</a:t>
            </a:r>
            <a:r>
              <a:rPr lang="en-US" sz="1100" b="0" i="0" u="sng" strike="noStrike" baseline="0">
                <a:solidFill>
                  <a:srgbClr val="0070C0"/>
                </a:solidFill>
                <a:effectLst/>
                <a:latin typeface="+mn-lt"/>
                <a:ea typeface="+mn-ea"/>
                <a:cs typeface="+mn-cs"/>
              </a:rPr>
              <a:t>click here for link</a:t>
            </a:r>
            <a:r>
              <a:rPr lang="en-US" sz="1100" b="0" i="0" u="none" strike="noStrike" baseline="0">
                <a:solidFill>
                  <a:schemeClr val="tx1"/>
                </a:solidFill>
                <a:effectLst/>
                <a:latin typeface="+mn-lt"/>
                <a:ea typeface="+mn-ea"/>
                <a:cs typeface="+mn-cs"/>
              </a:rPr>
              <a:t>)</a:t>
            </a:r>
            <a:endParaRPr lang="en-US" sz="1100"/>
          </a:p>
        </xdr:txBody>
      </xdr:sp>
      <xdr:pic>
        <xdr:nvPicPr>
          <xdr:cNvPr id="3" name="Picture 2"/>
          <xdr:cNvPicPr>
            <a:picLocks noChangeAspect="1"/>
          </xdr:cNvPicPr>
        </xdr:nvPicPr>
        <xdr:blipFill>
          <a:blip xmlns:r="http://schemas.openxmlformats.org/officeDocument/2006/relationships" r:embed="rId5"/>
          <a:stretch>
            <a:fillRect/>
          </a:stretch>
        </xdr:blipFill>
        <xdr:spPr>
          <a:xfrm>
            <a:off x="7776482" y="114300"/>
            <a:ext cx="2052975" cy="2209800"/>
          </a:xfrm>
          <a:prstGeom prst="rect">
            <a:avLst/>
          </a:prstGeom>
        </xdr:spPr>
      </xdr:pic>
    </xdr:grpSp>
    <xdr:clientData/>
  </xdr:twoCellAnchor>
  <xdr:twoCellAnchor>
    <xdr:from>
      <xdr:col>0</xdr:col>
      <xdr:colOff>214490</xdr:colOff>
      <xdr:row>4</xdr:row>
      <xdr:rowOff>123825</xdr:rowOff>
    </xdr:from>
    <xdr:to>
      <xdr:col>1</xdr:col>
      <xdr:colOff>990601</xdr:colOff>
      <xdr:row>11</xdr:row>
      <xdr:rowOff>133350</xdr:rowOff>
    </xdr:to>
    <xdr:grpSp>
      <xdr:nvGrpSpPr>
        <xdr:cNvPr id="10" name="Group 9"/>
        <xdr:cNvGrpSpPr/>
      </xdr:nvGrpSpPr>
      <xdr:grpSpPr>
        <a:xfrm>
          <a:off x="214490" y="885825"/>
          <a:ext cx="1414286" cy="1343025"/>
          <a:chOff x="638175" y="1143000"/>
          <a:chExt cx="1944710" cy="1977666"/>
        </a:xfrm>
      </xdr:grpSpPr>
      <xdr:pic>
        <xdr:nvPicPr>
          <xdr:cNvPr id="18" name="Picture 17"/>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b="47946"/>
          <a:stretch/>
        </xdr:blipFill>
        <xdr:spPr>
          <a:xfrm>
            <a:off x="638175" y="1143000"/>
            <a:ext cx="1944710" cy="1977666"/>
          </a:xfrm>
          <a:prstGeom prst="rect">
            <a:avLst/>
          </a:prstGeom>
        </xdr:spPr>
      </xdr:pic>
      <xdr:sp macro="" textlink="">
        <xdr:nvSpPr>
          <xdr:cNvPr id="19" name="Oval 18"/>
          <xdr:cNvSpPr/>
        </xdr:nvSpPr>
        <xdr:spPr>
          <a:xfrm>
            <a:off x="1101813" y="1812701"/>
            <a:ext cx="399245" cy="38636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clientData/>
  </xdr:twoCellAnchor>
  <xdr:twoCellAnchor>
    <xdr:from>
      <xdr:col>11</xdr:col>
      <xdr:colOff>609599</xdr:colOff>
      <xdr:row>0</xdr:row>
      <xdr:rowOff>80962</xdr:rowOff>
    </xdr:from>
    <xdr:to>
      <xdr:col>13</xdr:col>
      <xdr:colOff>866775</xdr:colOff>
      <xdr:row>12</xdr:row>
      <xdr:rowOff>71437</xdr:rowOff>
    </xdr:to>
    <xdr:grpSp>
      <xdr:nvGrpSpPr>
        <xdr:cNvPr id="16" name="Group 15"/>
        <xdr:cNvGrpSpPr/>
      </xdr:nvGrpSpPr>
      <xdr:grpSpPr>
        <a:xfrm>
          <a:off x="9896474" y="80962"/>
          <a:ext cx="2066926" cy="2276475"/>
          <a:chOff x="9934574" y="85724"/>
          <a:chExt cx="2066926" cy="2276475"/>
        </a:xfrm>
      </xdr:grpSpPr>
      <xdr:sp macro="" textlink="">
        <xdr:nvSpPr>
          <xdr:cNvPr id="13" name="TextBox 12">
            <a:hlinkClick xmlns:r="http://schemas.openxmlformats.org/officeDocument/2006/relationships" r:id="rId7"/>
          </xdr:cNvPr>
          <xdr:cNvSpPr txBox="1"/>
        </xdr:nvSpPr>
        <xdr:spPr>
          <a:xfrm>
            <a:off x="9934574" y="85724"/>
            <a:ext cx="2066926" cy="22764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1100"/>
              <a:t>After the</a:t>
            </a:r>
            <a:r>
              <a:rPr lang="en-US" sz="1100" baseline="0"/>
              <a:t> Normfinder calculations, sort the results and enter the most stable miRs </a:t>
            </a:r>
            <a:br>
              <a:rPr lang="en-US" sz="1100" baseline="0"/>
            </a:br>
            <a:r>
              <a:rPr lang="en-US" sz="1100" baseline="0"/>
              <a:t>(up to three ref miRs) on </a:t>
            </a:r>
            <a:br>
              <a:rPr lang="en-US" sz="1100" baseline="0"/>
            </a:br>
            <a:r>
              <a:rPr lang="en-US" sz="1100" baseline="0"/>
              <a:t>"</a:t>
            </a:r>
            <a:r>
              <a:rPr lang="en-US" sz="1100" u="sng" baseline="0">
                <a:solidFill>
                  <a:srgbClr val="0070C0"/>
                </a:solidFill>
              </a:rPr>
              <a:t>Ref miR Selection</a:t>
            </a:r>
            <a:r>
              <a:rPr lang="en-US" sz="1100" baseline="0"/>
              <a:t>".</a:t>
            </a:r>
            <a:endParaRPr lang="en-US" sz="1100"/>
          </a:p>
        </xdr:txBody>
      </xdr:sp>
      <xdr:pic>
        <xdr:nvPicPr>
          <xdr:cNvPr id="12" name="Picture 11"/>
          <xdr:cNvPicPr>
            <a:picLocks noChangeAspect="1"/>
          </xdr:cNvPicPr>
        </xdr:nvPicPr>
        <xdr:blipFill>
          <a:blip xmlns:r="http://schemas.openxmlformats.org/officeDocument/2006/relationships" r:embed="rId8"/>
          <a:stretch>
            <a:fillRect/>
          </a:stretch>
        </xdr:blipFill>
        <xdr:spPr>
          <a:xfrm>
            <a:off x="10172700" y="1019175"/>
            <a:ext cx="1639878" cy="1266825"/>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11205</xdr:colOff>
      <xdr:row>13</xdr:row>
      <xdr:rowOff>179295</xdr:rowOff>
    </xdr:from>
    <xdr:to>
      <xdr:col>19</xdr:col>
      <xdr:colOff>754715</xdr:colOff>
      <xdr:row>22</xdr:row>
      <xdr:rowOff>100853</xdr:rowOff>
    </xdr:to>
    <xdr:grpSp>
      <xdr:nvGrpSpPr>
        <xdr:cNvPr id="9" name="Group 8"/>
        <xdr:cNvGrpSpPr/>
      </xdr:nvGrpSpPr>
      <xdr:grpSpPr>
        <a:xfrm>
          <a:off x="16371793" y="2711824"/>
          <a:ext cx="4026834" cy="1636058"/>
          <a:chOff x="16371793" y="2711824"/>
          <a:chExt cx="3724275" cy="1602442"/>
        </a:xfrm>
      </xdr:grpSpPr>
      <xdr:grpSp>
        <xdr:nvGrpSpPr>
          <xdr:cNvPr id="4" name="Group 3"/>
          <xdr:cNvGrpSpPr/>
        </xdr:nvGrpSpPr>
        <xdr:grpSpPr>
          <a:xfrm>
            <a:off x="16371793" y="2711824"/>
            <a:ext cx="3724275" cy="1602442"/>
            <a:chOff x="4524375" y="28575"/>
            <a:chExt cx="3724275" cy="2257425"/>
          </a:xfrm>
        </xdr:grpSpPr>
        <xdr:sp macro="" textlink="">
          <xdr:nvSpPr>
            <xdr:cNvPr id="6" name="Rectangle 5"/>
            <xdr:cNvSpPr/>
          </xdr:nvSpPr>
          <xdr:spPr>
            <a:xfrm>
              <a:off x="4524375" y="28575"/>
              <a:ext cx="3724275" cy="22574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extBox 6"/>
            <xdr:cNvSpPr txBox="1"/>
          </xdr:nvSpPr>
          <xdr:spPr>
            <a:xfrm>
              <a:off x="4596092" y="96371"/>
              <a:ext cx="2147048" cy="26456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b="1"/>
                <a:t>Selection</a:t>
              </a:r>
              <a:r>
                <a:rPr lang="en-US" sz="1100" b="1" baseline="0"/>
                <a:t> of Reference miRs</a:t>
              </a:r>
              <a:endParaRPr lang="en-US" sz="1100"/>
            </a:p>
          </xdr:txBody>
        </xdr:sp>
      </xdr:grpSp>
      <xdr:sp macro="" textlink="">
        <xdr:nvSpPr>
          <xdr:cNvPr id="8" name="TextBox 7">
            <a:hlinkClick xmlns:r="http://schemas.openxmlformats.org/officeDocument/2006/relationships" r:id="rId1"/>
          </xdr:cNvPr>
          <xdr:cNvSpPr txBox="1"/>
        </xdr:nvSpPr>
        <xdr:spPr>
          <a:xfrm>
            <a:off x="16450234" y="3114545"/>
            <a:ext cx="3462618" cy="96923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just"/>
            <a:r>
              <a:rPr lang="en-US" sz="1100" b="0"/>
              <a:t>After completing</a:t>
            </a:r>
            <a:r>
              <a:rPr lang="en-US" sz="1100" b="0" baseline="0"/>
              <a:t> </a:t>
            </a:r>
            <a:r>
              <a:rPr lang="en-US" sz="1100" b="0" u="sng" baseline="0">
                <a:solidFill>
                  <a:schemeClr val="tx2">
                    <a:lumMod val="60000"/>
                    <a:lumOff val="40000"/>
                  </a:schemeClr>
                </a:solidFill>
              </a:rPr>
              <a:t>Normfinder calculations,</a:t>
            </a:r>
            <a:r>
              <a:rPr lang="en-US" sz="1100" b="0" u="none" baseline="0">
                <a:solidFill>
                  <a:schemeClr val="tx2">
                    <a:lumMod val="60000"/>
                    <a:lumOff val="40000"/>
                  </a:schemeClr>
                </a:solidFill>
              </a:rPr>
              <a:t> </a:t>
            </a:r>
            <a:r>
              <a:rPr lang="en-US" sz="1100" b="0" u="none" baseline="0">
                <a:solidFill>
                  <a:sysClr val="windowText" lastClr="000000"/>
                </a:solidFill>
              </a:rPr>
              <a:t>select the most stable miRNAs (up to three) for use as endogenous normalization references. An NF scaling factor will be automatically calculated for each sample based on the expression of the the reference miRNAs as shown on the right. </a:t>
            </a:r>
          </a:p>
        </xdr:txBody>
      </xdr:sp>
    </xdr:grpSp>
    <xdr:clientData/>
  </xdr:twoCellAnchor>
  <xdr:twoCellAnchor editAs="oneCell">
    <xdr:from>
      <xdr:col>20</xdr:col>
      <xdr:colOff>33617</xdr:colOff>
      <xdr:row>13</xdr:row>
      <xdr:rowOff>179295</xdr:rowOff>
    </xdr:from>
    <xdr:to>
      <xdr:col>24</xdr:col>
      <xdr:colOff>508744</xdr:colOff>
      <xdr:row>22</xdr:row>
      <xdr:rowOff>78442</xdr:rowOff>
    </xdr:to>
    <xdr:pic>
      <xdr:nvPicPr>
        <xdr:cNvPr id="11" name="Picture 10"/>
        <xdr:cNvPicPr>
          <a:picLocks noChangeAspect="1"/>
        </xdr:cNvPicPr>
      </xdr:nvPicPr>
      <xdr:blipFill>
        <a:blip xmlns:r="http://schemas.openxmlformats.org/officeDocument/2006/relationships" r:embed="rId2"/>
        <a:stretch>
          <a:fillRect/>
        </a:stretch>
      </xdr:blipFill>
      <xdr:spPr>
        <a:xfrm>
          <a:off x="20573999" y="2711824"/>
          <a:ext cx="3792069" cy="1613647"/>
        </a:xfrm>
        <a:prstGeom prst="rect">
          <a:avLst/>
        </a:prstGeom>
        <a:ln w="19050">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02"/>
  <sheetViews>
    <sheetView workbookViewId="0">
      <selection activeCell="H9" sqref="H9"/>
    </sheetView>
  </sheetViews>
  <sheetFormatPr defaultRowHeight="15" x14ac:dyDescent="0.25"/>
  <cols>
    <col min="16" max="16" width="9.42578125" bestFit="1" customWidth="1"/>
    <col min="229" max="229" width="3.28515625" customWidth="1"/>
    <col min="230" max="230" width="12.85546875" customWidth="1"/>
    <col min="231" max="231" width="18.85546875" customWidth="1"/>
    <col min="232" max="241" width="9.7109375" customWidth="1"/>
    <col min="485" max="485" width="3.28515625" customWidth="1"/>
    <col min="486" max="486" width="12.85546875" customWidth="1"/>
    <col min="487" max="487" width="18.85546875" customWidth="1"/>
    <col min="488" max="497" width="9.7109375" customWidth="1"/>
    <col min="741" max="741" width="3.28515625" customWidth="1"/>
    <col min="742" max="742" width="12.85546875" customWidth="1"/>
    <col min="743" max="743" width="18.85546875" customWidth="1"/>
    <col min="744" max="753" width="9.7109375" customWidth="1"/>
    <col min="997" max="997" width="3.28515625" customWidth="1"/>
    <col min="998" max="998" width="12.85546875" customWidth="1"/>
    <col min="999" max="999" width="18.85546875" customWidth="1"/>
    <col min="1000" max="1009" width="9.7109375" customWidth="1"/>
    <col min="1253" max="1253" width="3.28515625" customWidth="1"/>
    <col min="1254" max="1254" width="12.85546875" customWidth="1"/>
    <col min="1255" max="1255" width="18.85546875" customWidth="1"/>
    <col min="1256" max="1265" width="9.7109375" customWidth="1"/>
    <col min="1509" max="1509" width="3.28515625" customWidth="1"/>
    <col min="1510" max="1510" width="12.85546875" customWidth="1"/>
    <col min="1511" max="1511" width="18.85546875" customWidth="1"/>
    <col min="1512" max="1521" width="9.7109375" customWidth="1"/>
    <col min="1765" max="1765" width="3.28515625" customWidth="1"/>
    <col min="1766" max="1766" width="12.85546875" customWidth="1"/>
    <col min="1767" max="1767" width="18.85546875" customWidth="1"/>
    <col min="1768" max="1777" width="9.7109375" customWidth="1"/>
    <col min="2021" max="2021" width="3.28515625" customWidth="1"/>
    <col min="2022" max="2022" width="12.85546875" customWidth="1"/>
    <col min="2023" max="2023" width="18.85546875" customWidth="1"/>
    <col min="2024" max="2033" width="9.7109375" customWidth="1"/>
    <col min="2277" max="2277" width="3.28515625" customWidth="1"/>
    <col min="2278" max="2278" width="12.85546875" customWidth="1"/>
    <col min="2279" max="2279" width="18.85546875" customWidth="1"/>
    <col min="2280" max="2289" width="9.7109375" customWidth="1"/>
    <col min="2533" max="2533" width="3.28515625" customWidth="1"/>
    <col min="2534" max="2534" width="12.85546875" customWidth="1"/>
    <col min="2535" max="2535" width="18.85546875" customWidth="1"/>
    <col min="2536" max="2545" width="9.7109375" customWidth="1"/>
    <col min="2789" max="2789" width="3.28515625" customWidth="1"/>
    <col min="2790" max="2790" width="12.85546875" customWidth="1"/>
    <col min="2791" max="2791" width="18.85546875" customWidth="1"/>
    <col min="2792" max="2801" width="9.7109375" customWidth="1"/>
    <col min="3045" max="3045" width="3.28515625" customWidth="1"/>
    <col min="3046" max="3046" width="12.85546875" customWidth="1"/>
    <col min="3047" max="3047" width="18.85546875" customWidth="1"/>
    <col min="3048" max="3057" width="9.7109375" customWidth="1"/>
    <col min="3301" max="3301" width="3.28515625" customWidth="1"/>
    <col min="3302" max="3302" width="12.85546875" customWidth="1"/>
    <col min="3303" max="3303" width="18.85546875" customWidth="1"/>
    <col min="3304" max="3313" width="9.7109375" customWidth="1"/>
    <col min="3557" max="3557" width="3.28515625" customWidth="1"/>
    <col min="3558" max="3558" width="12.85546875" customWidth="1"/>
    <col min="3559" max="3559" width="18.85546875" customWidth="1"/>
    <col min="3560" max="3569" width="9.7109375" customWidth="1"/>
    <col min="3813" max="3813" width="3.28515625" customWidth="1"/>
    <col min="3814" max="3814" width="12.85546875" customWidth="1"/>
    <col min="3815" max="3815" width="18.85546875" customWidth="1"/>
    <col min="3816" max="3825" width="9.7109375" customWidth="1"/>
    <col min="4069" max="4069" width="3.28515625" customWidth="1"/>
    <col min="4070" max="4070" width="12.85546875" customWidth="1"/>
    <col min="4071" max="4071" width="18.85546875" customWidth="1"/>
    <col min="4072" max="4081" width="9.7109375" customWidth="1"/>
    <col min="4325" max="4325" width="3.28515625" customWidth="1"/>
    <col min="4326" max="4326" width="12.85546875" customWidth="1"/>
    <col min="4327" max="4327" width="18.85546875" customWidth="1"/>
    <col min="4328" max="4337" width="9.7109375" customWidth="1"/>
    <col min="4581" max="4581" width="3.28515625" customWidth="1"/>
    <col min="4582" max="4582" width="12.85546875" customWidth="1"/>
    <col min="4583" max="4583" width="18.85546875" customWidth="1"/>
    <col min="4584" max="4593" width="9.7109375" customWidth="1"/>
    <col min="4837" max="4837" width="3.28515625" customWidth="1"/>
    <col min="4838" max="4838" width="12.85546875" customWidth="1"/>
    <col min="4839" max="4839" width="18.85546875" customWidth="1"/>
    <col min="4840" max="4849" width="9.7109375" customWidth="1"/>
    <col min="5093" max="5093" width="3.28515625" customWidth="1"/>
    <col min="5094" max="5094" width="12.85546875" customWidth="1"/>
    <col min="5095" max="5095" width="18.85546875" customWidth="1"/>
    <col min="5096" max="5105" width="9.7109375" customWidth="1"/>
    <col min="5349" max="5349" width="3.28515625" customWidth="1"/>
    <col min="5350" max="5350" width="12.85546875" customWidth="1"/>
    <col min="5351" max="5351" width="18.85546875" customWidth="1"/>
    <col min="5352" max="5361" width="9.7109375" customWidth="1"/>
    <col min="5605" max="5605" width="3.28515625" customWidth="1"/>
    <col min="5606" max="5606" width="12.85546875" customWidth="1"/>
    <col min="5607" max="5607" width="18.85546875" customWidth="1"/>
    <col min="5608" max="5617" width="9.7109375" customWidth="1"/>
    <col min="5861" max="5861" width="3.28515625" customWidth="1"/>
    <col min="5862" max="5862" width="12.85546875" customWidth="1"/>
    <col min="5863" max="5863" width="18.85546875" customWidth="1"/>
    <col min="5864" max="5873" width="9.7109375" customWidth="1"/>
    <col min="6117" max="6117" width="3.28515625" customWidth="1"/>
    <col min="6118" max="6118" width="12.85546875" customWidth="1"/>
    <col min="6119" max="6119" width="18.85546875" customWidth="1"/>
    <col min="6120" max="6129" width="9.7109375" customWidth="1"/>
    <col min="6373" max="6373" width="3.28515625" customWidth="1"/>
    <col min="6374" max="6374" width="12.85546875" customWidth="1"/>
    <col min="6375" max="6375" width="18.85546875" customWidth="1"/>
    <col min="6376" max="6385" width="9.7109375" customWidth="1"/>
    <col min="6629" max="6629" width="3.28515625" customWidth="1"/>
    <col min="6630" max="6630" width="12.85546875" customWidth="1"/>
    <col min="6631" max="6631" width="18.85546875" customWidth="1"/>
    <col min="6632" max="6641" width="9.7109375" customWidth="1"/>
    <col min="6885" max="6885" width="3.28515625" customWidth="1"/>
    <col min="6886" max="6886" width="12.85546875" customWidth="1"/>
    <col min="6887" max="6887" width="18.85546875" customWidth="1"/>
    <col min="6888" max="6897" width="9.7109375" customWidth="1"/>
    <col min="7141" max="7141" width="3.28515625" customWidth="1"/>
    <col min="7142" max="7142" width="12.85546875" customWidth="1"/>
    <col min="7143" max="7143" width="18.85546875" customWidth="1"/>
    <col min="7144" max="7153" width="9.7109375" customWidth="1"/>
    <col min="7397" max="7397" width="3.28515625" customWidth="1"/>
    <col min="7398" max="7398" width="12.85546875" customWidth="1"/>
    <col min="7399" max="7399" width="18.85546875" customWidth="1"/>
    <col min="7400" max="7409" width="9.7109375" customWidth="1"/>
    <col min="7653" max="7653" width="3.28515625" customWidth="1"/>
    <col min="7654" max="7654" width="12.85546875" customWidth="1"/>
    <col min="7655" max="7655" width="18.85546875" customWidth="1"/>
    <col min="7656" max="7665" width="9.7109375" customWidth="1"/>
    <col min="7909" max="7909" width="3.28515625" customWidth="1"/>
    <col min="7910" max="7910" width="12.85546875" customWidth="1"/>
    <col min="7911" max="7911" width="18.85546875" customWidth="1"/>
    <col min="7912" max="7921" width="9.7109375" customWidth="1"/>
    <col min="8165" max="8165" width="3.28515625" customWidth="1"/>
    <col min="8166" max="8166" width="12.85546875" customWidth="1"/>
    <col min="8167" max="8167" width="18.85546875" customWidth="1"/>
    <col min="8168" max="8177" width="9.7109375" customWidth="1"/>
    <col min="8421" max="8421" width="3.28515625" customWidth="1"/>
    <col min="8422" max="8422" width="12.85546875" customWidth="1"/>
    <col min="8423" max="8423" width="18.85546875" customWidth="1"/>
    <col min="8424" max="8433" width="9.7109375" customWidth="1"/>
    <col min="8677" max="8677" width="3.28515625" customWidth="1"/>
    <col min="8678" max="8678" width="12.85546875" customWidth="1"/>
    <col min="8679" max="8679" width="18.85546875" customWidth="1"/>
    <col min="8680" max="8689" width="9.7109375" customWidth="1"/>
    <col min="8933" max="8933" width="3.28515625" customWidth="1"/>
    <col min="8934" max="8934" width="12.85546875" customWidth="1"/>
    <col min="8935" max="8935" width="18.85546875" customWidth="1"/>
    <col min="8936" max="8945" width="9.7109375" customWidth="1"/>
    <col min="9189" max="9189" width="3.28515625" customWidth="1"/>
    <col min="9190" max="9190" width="12.85546875" customWidth="1"/>
    <col min="9191" max="9191" width="18.85546875" customWidth="1"/>
    <col min="9192" max="9201" width="9.7109375" customWidth="1"/>
    <col min="9445" max="9445" width="3.28515625" customWidth="1"/>
    <col min="9446" max="9446" width="12.85546875" customWidth="1"/>
    <col min="9447" max="9447" width="18.85546875" customWidth="1"/>
    <col min="9448" max="9457" width="9.7109375" customWidth="1"/>
    <col min="9701" max="9701" width="3.28515625" customWidth="1"/>
    <col min="9702" max="9702" width="12.85546875" customWidth="1"/>
    <col min="9703" max="9703" width="18.85546875" customWidth="1"/>
    <col min="9704" max="9713" width="9.7109375" customWidth="1"/>
    <col min="9957" max="9957" width="3.28515625" customWidth="1"/>
    <col min="9958" max="9958" width="12.85546875" customWidth="1"/>
    <col min="9959" max="9959" width="18.85546875" customWidth="1"/>
    <col min="9960" max="9969" width="9.7109375" customWidth="1"/>
    <col min="10213" max="10213" width="3.28515625" customWidth="1"/>
    <col min="10214" max="10214" width="12.85546875" customWidth="1"/>
    <col min="10215" max="10215" width="18.85546875" customWidth="1"/>
    <col min="10216" max="10225" width="9.7109375" customWidth="1"/>
    <col min="10469" max="10469" width="3.28515625" customWidth="1"/>
    <col min="10470" max="10470" width="12.85546875" customWidth="1"/>
    <col min="10471" max="10471" width="18.85546875" customWidth="1"/>
    <col min="10472" max="10481" width="9.7109375" customWidth="1"/>
    <col min="10725" max="10725" width="3.28515625" customWidth="1"/>
    <col min="10726" max="10726" width="12.85546875" customWidth="1"/>
    <col min="10727" max="10727" width="18.85546875" customWidth="1"/>
    <col min="10728" max="10737" width="9.7109375" customWidth="1"/>
    <col min="10981" max="10981" width="3.28515625" customWidth="1"/>
    <col min="10982" max="10982" width="12.85546875" customWidth="1"/>
    <col min="10983" max="10983" width="18.85546875" customWidth="1"/>
    <col min="10984" max="10993" width="9.7109375" customWidth="1"/>
    <col min="11237" max="11237" width="3.28515625" customWidth="1"/>
    <col min="11238" max="11238" width="12.85546875" customWidth="1"/>
    <col min="11239" max="11239" width="18.85546875" customWidth="1"/>
    <col min="11240" max="11249" width="9.7109375" customWidth="1"/>
    <col min="11493" max="11493" width="3.28515625" customWidth="1"/>
    <col min="11494" max="11494" width="12.85546875" customWidth="1"/>
    <col min="11495" max="11495" width="18.85546875" customWidth="1"/>
    <col min="11496" max="11505" width="9.7109375" customWidth="1"/>
    <col min="11749" max="11749" width="3.28515625" customWidth="1"/>
    <col min="11750" max="11750" width="12.85546875" customWidth="1"/>
    <col min="11751" max="11751" width="18.85546875" customWidth="1"/>
    <col min="11752" max="11761" width="9.7109375" customWidth="1"/>
    <col min="12005" max="12005" width="3.28515625" customWidth="1"/>
    <col min="12006" max="12006" width="12.85546875" customWidth="1"/>
    <col min="12007" max="12007" width="18.85546875" customWidth="1"/>
    <col min="12008" max="12017" width="9.7109375" customWidth="1"/>
    <col min="12261" max="12261" width="3.28515625" customWidth="1"/>
    <col min="12262" max="12262" width="12.85546875" customWidth="1"/>
    <col min="12263" max="12263" width="18.85546875" customWidth="1"/>
    <col min="12264" max="12273" width="9.7109375" customWidth="1"/>
    <col min="12517" max="12517" width="3.28515625" customWidth="1"/>
    <col min="12518" max="12518" width="12.85546875" customWidth="1"/>
    <col min="12519" max="12519" width="18.85546875" customWidth="1"/>
    <col min="12520" max="12529" width="9.7109375" customWidth="1"/>
    <col min="12773" max="12773" width="3.28515625" customWidth="1"/>
    <col min="12774" max="12774" width="12.85546875" customWidth="1"/>
    <col min="12775" max="12775" width="18.85546875" customWidth="1"/>
    <col min="12776" max="12785" width="9.7109375" customWidth="1"/>
    <col min="13029" max="13029" width="3.28515625" customWidth="1"/>
    <col min="13030" max="13030" width="12.85546875" customWidth="1"/>
    <col min="13031" max="13031" width="18.85546875" customWidth="1"/>
    <col min="13032" max="13041" width="9.7109375" customWidth="1"/>
    <col min="13285" max="13285" width="3.28515625" customWidth="1"/>
    <col min="13286" max="13286" width="12.85546875" customWidth="1"/>
    <col min="13287" max="13287" width="18.85546875" customWidth="1"/>
    <col min="13288" max="13297" width="9.7109375" customWidth="1"/>
    <col min="13541" max="13541" width="3.28515625" customWidth="1"/>
    <col min="13542" max="13542" width="12.85546875" customWidth="1"/>
    <col min="13543" max="13543" width="18.85546875" customWidth="1"/>
    <col min="13544" max="13553" width="9.7109375" customWidth="1"/>
    <col min="13797" max="13797" width="3.28515625" customWidth="1"/>
    <col min="13798" max="13798" width="12.85546875" customWidth="1"/>
    <col min="13799" max="13799" width="18.85546875" customWidth="1"/>
    <col min="13800" max="13809" width="9.7109375" customWidth="1"/>
    <col min="14053" max="14053" width="3.28515625" customWidth="1"/>
    <col min="14054" max="14054" width="12.85546875" customWidth="1"/>
    <col min="14055" max="14055" width="18.85546875" customWidth="1"/>
    <col min="14056" max="14065" width="9.7109375" customWidth="1"/>
    <col min="14309" max="14309" width="3.28515625" customWidth="1"/>
    <col min="14310" max="14310" width="12.85546875" customWidth="1"/>
    <col min="14311" max="14311" width="18.85546875" customWidth="1"/>
    <col min="14312" max="14321" width="9.7109375" customWidth="1"/>
    <col min="14565" max="14565" width="3.28515625" customWidth="1"/>
    <col min="14566" max="14566" width="12.85546875" customWidth="1"/>
    <col min="14567" max="14567" width="18.85546875" customWidth="1"/>
    <col min="14568" max="14577" width="9.7109375" customWidth="1"/>
    <col min="14821" max="14821" width="3.28515625" customWidth="1"/>
    <col min="14822" max="14822" width="12.85546875" customWidth="1"/>
    <col min="14823" max="14823" width="18.85546875" customWidth="1"/>
    <col min="14824" max="14833" width="9.7109375" customWidth="1"/>
    <col min="15077" max="15077" width="3.28515625" customWidth="1"/>
    <col min="15078" max="15078" width="12.85546875" customWidth="1"/>
    <col min="15079" max="15079" width="18.85546875" customWidth="1"/>
    <col min="15080" max="15089" width="9.7109375" customWidth="1"/>
    <col min="15333" max="15333" width="3.28515625" customWidth="1"/>
    <col min="15334" max="15334" width="12.85546875" customWidth="1"/>
    <col min="15335" max="15335" width="18.85546875" customWidth="1"/>
    <col min="15336" max="15345" width="9.7109375" customWidth="1"/>
    <col min="15589" max="15589" width="3.28515625" customWidth="1"/>
    <col min="15590" max="15590" width="12.85546875" customWidth="1"/>
    <col min="15591" max="15591" width="18.85546875" customWidth="1"/>
    <col min="15592" max="15601" width="9.7109375" customWidth="1"/>
    <col min="15845" max="15845" width="3.28515625" customWidth="1"/>
    <col min="15846" max="15846" width="12.85546875" customWidth="1"/>
    <col min="15847" max="15847" width="18.85546875" customWidth="1"/>
    <col min="15848" max="15857" width="9.7109375" customWidth="1"/>
    <col min="16101" max="16101" width="3.28515625" customWidth="1"/>
    <col min="16102" max="16102" width="12.85546875" customWidth="1"/>
    <col min="16103" max="16103" width="18.85546875" customWidth="1"/>
    <col min="16104" max="16113" width="9.7109375" customWidth="1"/>
  </cols>
  <sheetData>
    <row r="1" spans="1:16" ht="18.75" x14ac:dyDescent="0.3">
      <c r="A1" s="101" t="s">
        <v>2493</v>
      </c>
      <c r="O1" t="s">
        <v>3332</v>
      </c>
      <c r="P1" s="117">
        <v>42287</v>
      </c>
    </row>
    <row r="2" spans="1:16" ht="21" x14ac:dyDescent="0.35">
      <c r="A2" s="88"/>
    </row>
    <row r="3" spans="1:16" ht="26.25" x14ac:dyDescent="0.4">
      <c r="A3" s="88"/>
      <c r="B3" s="126" t="str">
        <f>A11</f>
        <v>Basic Workflow</v>
      </c>
      <c r="C3" s="126"/>
      <c r="D3" s="126"/>
      <c r="E3" s="89"/>
      <c r="F3" s="126" t="str">
        <f>A35</f>
        <v xml:space="preserve">Intermediate Workflow
</v>
      </c>
      <c r="G3" s="126"/>
      <c r="H3" s="126"/>
      <c r="I3" s="89"/>
      <c r="J3" s="127" t="str">
        <f>A68</f>
        <v>Advanced Workflow</v>
      </c>
      <c r="K3" s="128"/>
      <c r="L3" s="129"/>
    </row>
    <row r="4" spans="1:16" ht="21" x14ac:dyDescent="0.35">
      <c r="A4" s="88"/>
    </row>
    <row r="5" spans="1:16" ht="21" x14ac:dyDescent="0.35">
      <c r="A5" s="88"/>
    </row>
    <row r="6" spans="1:16" ht="21" x14ac:dyDescent="0.35">
      <c r="A6" s="88"/>
    </row>
    <row r="7" spans="1:16" ht="21" x14ac:dyDescent="0.35">
      <c r="A7" s="88"/>
    </row>
    <row r="8" spans="1:16" ht="21" x14ac:dyDescent="0.35">
      <c r="A8" s="88"/>
    </row>
    <row r="9" spans="1:16" ht="21" x14ac:dyDescent="0.35">
      <c r="A9" s="88"/>
    </row>
    <row r="10" spans="1:16" s="35" customFormat="1" x14ac:dyDescent="0.25"/>
    <row r="11" spans="1:16" s="35" customFormat="1" x14ac:dyDescent="0.25">
      <c r="A11" s="35" t="s">
        <v>2496</v>
      </c>
    </row>
    <row r="12" spans="1:16" s="35" customFormat="1" ht="15" customHeight="1" x14ac:dyDescent="0.25"/>
    <row r="13" spans="1:16" s="35" customFormat="1" x14ac:dyDescent="0.25"/>
    <row r="14" spans="1:16" s="35" customFormat="1" ht="15" customHeight="1" x14ac:dyDescent="0.25"/>
    <row r="15" spans="1:16" s="35" customFormat="1" ht="15" customHeight="1" x14ac:dyDescent="0.25"/>
    <row r="16" spans="1:16"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6" customFormat="1" ht="15" customHeight="1" x14ac:dyDescent="0.25"/>
    <row r="25" s="35" customFormat="1" ht="15" customHeight="1" x14ac:dyDescent="0.25"/>
    <row r="26" s="35" customFormat="1" ht="15" customHeight="1" x14ac:dyDescent="0.25"/>
    <row r="27" s="35" customFormat="1" ht="15" customHeight="1" x14ac:dyDescent="0.25"/>
    <row r="28" s="35" customFormat="1" ht="15" customHeight="1" x14ac:dyDescent="0.25"/>
    <row r="29" s="35" customFormat="1" ht="15" customHeight="1" x14ac:dyDescent="0.25"/>
    <row r="30" s="35" customFormat="1" ht="15" customHeight="1" x14ac:dyDescent="0.25"/>
    <row r="31" ht="15" customHeight="1" x14ac:dyDescent="0.25"/>
    <row r="32" s="9" customFormat="1" ht="15" customHeight="1" x14ac:dyDescent="0.25"/>
    <row r="33" spans="1:1" s="10" customFormat="1" ht="15" customHeight="1" x14ac:dyDescent="0.25"/>
    <row r="34" spans="1:1" s="37" customFormat="1" ht="15" customHeight="1" x14ac:dyDescent="0.25"/>
    <row r="35" spans="1:1" s="37" customFormat="1" ht="15" customHeight="1" x14ac:dyDescent="0.25">
      <c r="A35" s="100" t="s">
        <v>2497</v>
      </c>
    </row>
    <row r="36" spans="1:1" s="37" customFormat="1" ht="15" customHeight="1" x14ac:dyDescent="0.25"/>
    <row r="37" spans="1:1" s="35" customFormat="1" x14ac:dyDescent="0.25"/>
    <row r="38" spans="1:1" s="35" customFormat="1" x14ac:dyDescent="0.25"/>
    <row r="39" spans="1:1" s="35" customFormat="1" x14ac:dyDescent="0.25"/>
    <row r="40" spans="1:1" s="35" customFormat="1" x14ac:dyDescent="0.25"/>
    <row r="41" spans="1:1" s="35" customFormat="1" x14ac:dyDescent="0.25"/>
    <row r="42" spans="1:1" s="35" customFormat="1" x14ac:dyDescent="0.25"/>
    <row r="43" spans="1:1" s="35" customFormat="1" x14ac:dyDescent="0.25"/>
    <row r="44" spans="1:1" s="35" customFormat="1" x14ac:dyDescent="0.25"/>
    <row r="45" spans="1:1" s="35" customFormat="1" x14ac:dyDescent="0.25"/>
    <row r="46" spans="1:1" s="35" customFormat="1" x14ac:dyDescent="0.25"/>
    <row r="47" spans="1:1" s="35" customFormat="1" x14ac:dyDescent="0.25"/>
    <row r="48" spans="1:1"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7" spans="1:1" s="35" customFormat="1" x14ac:dyDescent="0.25"/>
    <row r="68" spans="1:1" s="35" customFormat="1" x14ac:dyDescent="0.25">
      <c r="A68" s="35" t="s">
        <v>2498</v>
      </c>
    </row>
    <row r="69" spans="1:1" s="35" customFormat="1" x14ac:dyDescent="0.25"/>
    <row r="70" spans="1:1" s="35" customFormat="1" x14ac:dyDescent="0.25"/>
    <row r="71" spans="1:1" s="35" customFormat="1" x14ac:dyDescent="0.25"/>
    <row r="72" spans="1:1" s="35" customFormat="1" x14ac:dyDescent="0.25"/>
    <row r="73" spans="1:1" s="35" customFormat="1" x14ac:dyDescent="0.25"/>
    <row r="74" spans="1:1" s="35" customFormat="1" x14ac:dyDescent="0.25"/>
    <row r="75" spans="1:1" s="35" customFormat="1" x14ac:dyDescent="0.25"/>
    <row r="76" spans="1:1" s="35" customFormat="1" x14ac:dyDescent="0.25"/>
    <row r="77" spans="1:1" s="35" customFormat="1" x14ac:dyDescent="0.25"/>
    <row r="78" spans="1:1" s="35" customFormat="1" x14ac:dyDescent="0.25"/>
    <row r="79" spans="1:1" s="35" customFormat="1" x14ac:dyDescent="0.25"/>
    <row r="80" spans="1:1"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sheetData>
  <mergeCells count="3">
    <mergeCell ref="B3:D3"/>
    <mergeCell ref="F3:H3"/>
    <mergeCell ref="J3:L3"/>
  </mergeCells>
  <hyperlinks>
    <hyperlink ref="B3:D3" location="Workflow!A11" display="Workflow!A11"/>
    <hyperlink ref="F3:H3" location="Workflow!A35" display="Intermediate"/>
    <hyperlink ref="J3:L3" location="Workflow!A68" display="Workflow!A6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D291"/>
  <sheetViews>
    <sheetView zoomScaleNormal="100" workbookViewId="0">
      <selection activeCell="F8" sqref="F8"/>
    </sheetView>
  </sheetViews>
  <sheetFormatPr defaultRowHeight="15" x14ac:dyDescent="0.25"/>
  <cols>
    <col min="1" max="1" width="10.85546875" bestFit="1" customWidth="1"/>
    <col min="2" max="2" width="8.5703125" bestFit="1" customWidth="1"/>
    <col min="3" max="3" width="19.42578125" bestFit="1" customWidth="1"/>
    <col min="4" max="15" width="12.42578125" bestFit="1" customWidth="1"/>
    <col min="18" max="18" width="21.28515625" bestFit="1" customWidth="1"/>
    <col min="19" max="30" width="11.140625" bestFit="1" customWidth="1"/>
  </cols>
  <sheetData>
    <row r="1" spans="1:30" x14ac:dyDescent="0.25">
      <c r="A1" s="138" t="str">
        <f>'miRNA Table'!A1:B1</f>
        <v>qPCR Panel Catalog #</v>
      </c>
      <c r="B1" s="139"/>
      <c r="C1" s="140"/>
      <c r="D1" s="141" t="s">
        <v>22</v>
      </c>
      <c r="E1" s="142"/>
      <c r="F1" s="142"/>
      <c r="G1" s="142"/>
      <c r="H1" s="142"/>
      <c r="I1" s="142"/>
      <c r="J1" s="136" t="s">
        <v>21</v>
      </c>
      <c r="K1" s="137"/>
      <c r="L1" s="137"/>
      <c r="M1" s="137"/>
      <c r="N1" s="137"/>
      <c r="O1" s="137"/>
      <c r="P1" s="53" t="s">
        <v>2475</v>
      </c>
      <c r="S1" s="141" t="s">
        <v>22</v>
      </c>
      <c r="T1" s="142"/>
      <c r="U1" s="142"/>
      <c r="V1" s="142"/>
      <c r="W1" s="142"/>
      <c r="X1" s="142"/>
      <c r="Y1" s="136" t="s">
        <v>21</v>
      </c>
      <c r="Z1" s="137"/>
      <c r="AA1" s="137"/>
      <c r="AB1" s="137"/>
      <c r="AC1" s="137"/>
      <c r="AD1" s="137"/>
    </row>
    <row r="2" spans="1:30" x14ac:dyDescent="0.25">
      <c r="A2" s="4" t="s">
        <v>0</v>
      </c>
      <c r="B2" s="4" t="s">
        <v>1</v>
      </c>
      <c r="C2" s="4" t="s">
        <v>2</v>
      </c>
      <c r="D2" s="17" t="str">
        <f>'Thresholded Ct'!D2</f>
        <v>Replicate C1</v>
      </c>
      <c r="E2" s="17" t="str">
        <f>'Thresholded Ct'!E2</f>
        <v>Replicate C2</v>
      </c>
      <c r="F2" s="17" t="str">
        <f>'Thresholded Ct'!F2</f>
        <v>Replicate C3</v>
      </c>
      <c r="G2" s="17" t="str">
        <f>'Thresholded Ct'!G2</f>
        <v>Replicate C4</v>
      </c>
      <c r="H2" s="17" t="str">
        <f>'Thresholded Ct'!H2</f>
        <v>Replicate C5</v>
      </c>
      <c r="I2" s="17" t="str">
        <f>'Thresholded Ct'!I2</f>
        <v>Replicate C6</v>
      </c>
      <c r="J2" s="16" t="str">
        <f>'Thresholded Ct'!D2</f>
        <v>Replicate C1</v>
      </c>
      <c r="K2" s="16" t="str">
        <f>'Thresholded Ct'!E2</f>
        <v>Replicate C2</v>
      </c>
      <c r="L2" s="16" t="str">
        <f>'Thresholded Ct'!F2</f>
        <v>Replicate C3</v>
      </c>
      <c r="M2" s="16" t="str">
        <f>'Thresholded Ct'!G2</f>
        <v>Replicate C4</v>
      </c>
      <c r="N2" s="16" t="str">
        <f>'Thresholded Ct'!H2</f>
        <v>Replicate C5</v>
      </c>
      <c r="O2" s="16" t="str">
        <f>'Thresholded Ct'!I2</f>
        <v>Replicate C6</v>
      </c>
      <c r="P2" s="53" t="s">
        <v>2495</v>
      </c>
      <c r="S2" s="17" t="s">
        <v>23</v>
      </c>
      <c r="T2" s="17" t="s">
        <v>24</v>
      </c>
      <c r="U2" s="17" t="s">
        <v>25</v>
      </c>
      <c r="V2" s="17" t="s">
        <v>26</v>
      </c>
      <c r="W2" s="17" t="s">
        <v>27</v>
      </c>
      <c r="X2" s="17" t="s">
        <v>28</v>
      </c>
      <c r="Y2" s="16" t="s">
        <v>23</v>
      </c>
      <c r="Z2" s="16" t="s">
        <v>24</v>
      </c>
      <c r="AA2" s="16" t="s">
        <v>25</v>
      </c>
      <c r="AB2" s="16" t="s">
        <v>26</v>
      </c>
      <c r="AC2" s="16" t="s">
        <v>27</v>
      </c>
      <c r="AD2" s="16" t="s">
        <v>28</v>
      </c>
    </row>
    <row r="3" spans="1:30" x14ac:dyDescent="0.25">
      <c r="A3" s="132" t="s">
        <v>3401</v>
      </c>
      <c r="B3" s="13" t="s">
        <v>2283</v>
      </c>
      <c r="C3" s="6" t="str">
        <f>IFERROR(IF('Thresholded Ct'!C3="","No sample", VLOOKUP('IPC Normalized Ct'!$B3,'Thresholded Ct'!$B$3:$O$98,3)-'Thresholded Ct'!U$11),'Thresholded Ct'!C3)</f>
        <v>hsa-let-7a-5p</v>
      </c>
      <c r="D3" s="7">
        <f>IFERROR(IF('Thresholded Ct'!D3="","No sample", VLOOKUP('IPC Normalized Ct'!$B3,'Thresholded Ct'!$B$3:$O$98,3)-'Thresholded Ct'!V$11),'Thresholded Ct'!D3)</f>
        <v>28.873000000000001</v>
      </c>
      <c r="E3" s="7" t="str">
        <f>IFERROR(IF('Thresholded Ct'!E3="","No sample", VLOOKUP('IPC Normalized Ct'!B3,'Thresholded Ct'!$B$3:$O$98,4)-'Thresholded Ct'!W$11),'Thresholded Ct'!E3)</f>
        <v>No sample</v>
      </c>
      <c r="F3" s="7" t="str">
        <f>IFERROR(IF('Thresholded Ct'!F3="","No sample", VLOOKUP('IPC Normalized Ct'!B3,'Thresholded Ct'!$B$3:$O$98,5)-'Thresholded Ct'!X$11),'Thresholded Ct'!F3)</f>
        <v>No sample</v>
      </c>
      <c r="G3" s="7" t="str">
        <f>IFERROR(IF('Thresholded Ct'!G3="","No sample", VLOOKUP('IPC Normalized Ct'!B3,'Thresholded Ct'!$B$3:$O$98,6)-'Thresholded Ct'!Y$11),'Thresholded Ct'!G3)</f>
        <v>No sample</v>
      </c>
      <c r="H3" s="7" t="str">
        <f>IFERROR(IF('Thresholded Ct'!H3="","No sample", VLOOKUP('IPC Normalized Ct'!B3,'Thresholded Ct'!$B$3:$O$98,7)-'Thresholded Ct'!Z$11),'Thresholded Ct'!H3)</f>
        <v>No sample</v>
      </c>
      <c r="I3" s="7" t="str">
        <f>IFERROR(IF('Thresholded Ct'!I3="","No sample", VLOOKUP('IPC Normalized Ct'!B3,'Thresholded Ct'!$B$3:$O$98,8)-'Thresholded Ct'!AA$11),'Thresholded Ct'!I3)</f>
        <v>No sample</v>
      </c>
      <c r="J3" s="7">
        <f>IFERROR(IF('Thresholded Ct'!J3="","No sample", VLOOKUP('IPC Normalized Ct'!B3,'Thresholded Ct'!$B$3:$O$98,9)-'Thresholded Ct'!AB$11),'Thresholded Ct'!J3)</f>
        <v>24.771999999999998</v>
      </c>
      <c r="K3" s="7" t="str">
        <f>IFERROR(IF('Thresholded Ct'!K3="","No sample", VLOOKUP('IPC Normalized Ct'!B3,'Thresholded Ct'!$B$3:$O$98,10)-'Thresholded Ct'!AC$11),'Thresholded Ct'!K3)</f>
        <v>No sample</v>
      </c>
      <c r="L3" s="7" t="str">
        <f>IFERROR(IF('Thresholded Ct'!L3="","No sample", VLOOKUP('IPC Normalized Ct'!B3,'Thresholded Ct'!$B$3:$O$98,11)-'Thresholded Ct'!AD$11),'Thresholded Ct'!L3)</f>
        <v>No sample</v>
      </c>
      <c r="M3" s="7" t="str">
        <f>IFERROR(IF('Thresholded Ct'!M3="","No sample", VLOOKUP('IPC Normalized Ct'!B3,'Thresholded Ct'!$B$3:$O$98,12)-'Thresholded Ct'!AE$11),'Thresholded Ct'!M3)</f>
        <v>No sample</v>
      </c>
      <c r="N3" s="7" t="str">
        <f>IFERROR(IF('Thresholded Ct'!N3="","No sample", VLOOKUP('IPC Normalized Ct'!B3,'Thresholded Ct'!$B$3:$O$98,13)-'Thresholded Ct'!AF$11),'Thresholded Ct'!N3)</f>
        <v>No sample</v>
      </c>
      <c r="O3" s="7" t="str">
        <f>IFERROR(IF('Thresholded Ct'!O3="","No sample", VLOOKUP('IPC Normalized Ct'!B3,'Thresholded Ct'!$B$3:$O$98,14)-'Thresholded Ct'!AG$11),'Thresholded Ct'!O3)</f>
        <v>No sample</v>
      </c>
      <c r="Q3" s="146" t="s">
        <v>42</v>
      </c>
      <c r="R3" s="93" t="s">
        <v>53</v>
      </c>
      <c r="S3" s="18" t="str">
        <f>D14</f>
        <v>Excluded</v>
      </c>
      <c r="T3" s="18" t="str">
        <f t="shared" ref="T3:AD3" si="0">E14</f>
        <v>No sample</v>
      </c>
      <c r="U3" s="18" t="str">
        <f t="shared" si="0"/>
        <v>No sample</v>
      </c>
      <c r="V3" s="18" t="str">
        <f t="shared" si="0"/>
        <v>No sample</v>
      </c>
      <c r="W3" s="18" t="str">
        <f t="shared" si="0"/>
        <v>No sample</v>
      </c>
      <c r="X3" s="18" t="str">
        <f t="shared" si="0"/>
        <v>No sample</v>
      </c>
      <c r="Y3" s="18" t="str">
        <f t="shared" si="0"/>
        <v>Excluded</v>
      </c>
      <c r="Z3" s="18" t="str">
        <f t="shared" si="0"/>
        <v>No sample</v>
      </c>
      <c r="AA3" s="18" t="str">
        <f t="shared" si="0"/>
        <v>No sample</v>
      </c>
      <c r="AB3" s="18" t="str">
        <f t="shared" si="0"/>
        <v>No sample</v>
      </c>
      <c r="AC3" s="18" t="str">
        <f t="shared" si="0"/>
        <v>No sample</v>
      </c>
      <c r="AD3" s="18" t="str">
        <f t="shared" si="0"/>
        <v>No sample</v>
      </c>
    </row>
    <row r="4" spans="1:30" x14ac:dyDescent="0.25">
      <c r="A4" s="133"/>
      <c r="B4" s="13" t="s">
        <v>2284</v>
      </c>
      <c r="C4" s="6" t="str">
        <f>IFERROR(IF('Thresholded Ct'!C4="","No sample", VLOOKUP('IPC Normalized Ct'!$B4,'Thresholded Ct'!$B$3:$O$98,3)-'Thresholded Ct'!U$11),'Thresholded Ct'!C4)</f>
        <v>hsa-miR-26b-5p</v>
      </c>
      <c r="D4" s="7">
        <f>IFERROR(IF('Thresholded Ct'!D4="","No sample", VLOOKUP('IPC Normalized Ct'!$B4,'Thresholded Ct'!$B$3:$O$98,3)-'Thresholded Ct'!V$11),'Thresholded Ct'!D4)</f>
        <v>30.513999999999999</v>
      </c>
      <c r="E4" s="7" t="str">
        <f>IFERROR(IF('Thresholded Ct'!E4="","No sample", VLOOKUP('IPC Normalized Ct'!B4,'Thresholded Ct'!$B$3:$O$98,4)-'Thresholded Ct'!W$11),'Thresholded Ct'!E4)</f>
        <v>No sample</v>
      </c>
      <c r="F4" s="7" t="str">
        <f>IFERROR(IF('Thresholded Ct'!F4="","No sample", VLOOKUP('IPC Normalized Ct'!B4,'Thresholded Ct'!$B$3:$O$98,5)-'Thresholded Ct'!X$11),'Thresholded Ct'!F4)</f>
        <v>No sample</v>
      </c>
      <c r="G4" s="7" t="str">
        <f>IFERROR(IF('Thresholded Ct'!G4="","No sample", VLOOKUP('IPC Normalized Ct'!B4,'Thresholded Ct'!$B$3:$O$98,6)-'Thresholded Ct'!Y$11),'Thresholded Ct'!G4)</f>
        <v>No sample</v>
      </c>
      <c r="H4" s="7" t="str">
        <f>IFERROR(IF('Thresholded Ct'!H4="","No sample", VLOOKUP('IPC Normalized Ct'!B4,'Thresholded Ct'!$B$3:$O$98,7)-'Thresholded Ct'!Z$11),'Thresholded Ct'!H4)</f>
        <v>No sample</v>
      </c>
      <c r="I4" s="7" t="str">
        <f>IFERROR(IF('Thresholded Ct'!I4="","No sample", VLOOKUP('IPC Normalized Ct'!B4,'Thresholded Ct'!$B$3:$O$98,8)-'Thresholded Ct'!AA$11),'Thresholded Ct'!I4)</f>
        <v>No sample</v>
      </c>
      <c r="J4" s="7">
        <f>IFERROR(IF('Thresholded Ct'!J4="","No sample", VLOOKUP('IPC Normalized Ct'!B4,'Thresholded Ct'!$B$3:$O$98,9)-'Thresholded Ct'!AB$11),'Thresholded Ct'!J4)</f>
        <v>30.873000000000001</v>
      </c>
      <c r="K4" s="7" t="str">
        <f>IFERROR(IF('Thresholded Ct'!K4="","No sample", VLOOKUP('IPC Normalized Ct'!B4,'Thresholded Ct'!$B$3:$O$98,10)-'Thresholded Ct'!AC$11),'Thresholded Ct'!K4)</f>
        <v>No sample</v>
      </c>
      <c r="L4" s="7" t="str">
        <f>IFERROR(IF('Thresholded Ct'!L4="","No sample", VLOOKUP('IPC Normalized Ct'!B4,'Thresholded Ct'!$B$3:$O$98,11)-'Thresholded Ct'!AD$11),'Thresholded Ct'!L4)</f>
        <v>No sample</v>
      </c>
      <c r="M4" s="7" t="str">
        <f>IFERROR(IF('Thresholded Ct'!M4="","No sample", VLOOKUP('IPC Normalized Ct'!B4,'Thresholded Ct'!$B$3:$O$98,12)-'Thresholded Ct'!AE$11),'Thresholded Ct'!M4)</f>
        <v>No sample</v>
      </c>
      <c r="N4" s="7" t="str">
        <f>IFERROR(IF('Thresholded Ct'!N4="","No sample", VLOOKUP('IPC Normalized Ct'!B4,'Thresholded Ct'!$B$3:$O$98,13)-'Thresholded Ct'!AF$11),'Thresholded Ct'!N4)</f>
        <v>No sample</v>
      </c>
      <c r="O4" s="7" t="str">
        <f>IFERROR(IF('Thresholded Ct'!O4="","No sample", VLOOKUP('IPC Normalized Ct'!B4,'Thresholded Ct'!$B$3:$O$98,14)-'Thresholded Ct'!AG$11),'Thresholded Ct'!O4)</f>
        <v>No sample</v>
      </c>
      <c r="Q4" s="146"/>
      <c r="R4" s="93" t="s">
        <v>54</v>
      </c>
      <c r="S4" s="18" t="str">
        <f>D26</f>
        <v>Excluded</v>
      </c>
      <c r="T4" s="18" t="str">
        <f t="shared" ref="T4:AD4" si="1">E26</f>
        <v>No sample</v>
      </c>
      <c r="U4" s="18" t="str">
        <f t="shared" si="1"/>
        <v>No sample</v>
      </c>
      <c r="V4" s="18" t="str">
        <f t="shared" si="1"/>
        <v>No sample</v>
      </c>
      <c r="W4" s="18" t="str">
        <f t="shared" si="1"/>
        <v>No sample</v>
      </c>
      <c r="X4" s="18" t="str">
        <f t="shared" si="1"/>
        <v>No sample</v>
      </c>
      <c r="Y4" s="18" t="str">
        <f t="shared" si="1"/>
        <v>Excluded</v>
      </c>
      <c r="Z4" s="18" t="str">
        <f t="shared" si="1"/>
        <v>No sample</v>
      </c>
      <c r="AA4" s="18" t="str">
        <f t="shared" si="1"/>
        <v>No sample</v>
      </c>
      <c r="AB4" s="18" t="str">
        <f t="shared" si="1"/>
        <v>No sample</v>
      </c>
      <c r="AC4" s="18" t="str">
        <f t="shared" si="1"/>
        <v>No sample</v>
      </c>
      <c r="AD4" s="18" t="str">
        <f t="shared" si="1"/>
        <v>No sample</v>
      </c>
    </row>
    <row r="5" spans="1:30" x14ac:dyDescent="0.25">
      <c r="A5" s="133"/>
      <c r="B5" s="13" t="s">
        <v>2285</v>
      </c>
      <c r="C5" s="6" t="str">
        <f>IFERROR(IF('Thresholded Ct'!C5="","No sample", VLOOKUP('IPC Normalized Ct'!$B5,'Thresholded Ct'!$B$3:$O$98,3)-'Thresholded Ct'!U$11),'Thresholded Ct'!C5)</f>
        <v>hsa-miR-98-5p</v>
      </c>
      <c r="D5" s="7">
        <f>IFERROR(IF('Thresholded Ct'!D5="","No sample", VLOOKUP('IPC Normalized Ct'!$B5,'Thresholded Ct'!$B$3:$O$98,3)-'Thresholded Ct'!V$11),'Thresholded Ct'!D5)</f>
        <v>24.058</v>
      </c>
      <c r="E5" s="7" t="str">
        <f>IFERROR(IF('Thresholded Ct'!E5="","No sample", VLOOKUP('IPC Normalized Ct'!B5,'Thresholded Ct'!$B$3:$O$98,4)-'Thresholded Ct'!W$11),'Thresholded Ct'!E5)</f>
        <v>No sample</v>
      </c>
      <c r="F5" s="7" t="str">
        <f>IFERROR(IF('Thresholded Ct'!F5="","No sample", VLOOKUP('IPC Normalized Ct'!B5,'Thresholded Ct'!$B$3:$O$98,5)-'Thresholded Ct'!X$11),'Thresholded Ct'!F5)</f>
        <v>No sample</v>
      </c>
      <c r="G5" s="7" t="str">
        <f>IFERROR(IF('Thresholded Ct'!G5="","No sample", VLOOKUP('IPC Normalized Ct'!B5,'Thresholded Ct'!$B$3:$O$98,6)-'Thresholded Ct'!Y$11),'Thresholded Ct'!G5)</f>
        <v>No sample</v>
      </c>
      <c r="H5" s="7" t="str">
        <f>IFERROR(IF('Thresholded Ct'!H5="","No sample", VLOOKUP('IPC Normalized Ct'!B5,'Thresholded Ct'!$B$3:$O$98,7)-'Thresholded Ct'!Z$11),'Thresholded Ct'!H5)</f>
        <v>No sample</v>
      </c>
      <c r="I5" s="7" t="str">
        <f>IFERROR(IF('Thresholded Ct'!I5="","No sample", VLOOKUP('IPC Normalized Ct'!B5,'Thresholded Ct'!$B$3:$O$98,8)-'Thresholded Ct'!AA$11),'Thresholded Ct'!I5)</f>
        <v>No sample</v>
      </c>
      <c r="J5" s="7">
        <f>IFERROR(IF('Thresholded Ct'!J5="","No sample", VLOOKUP('IPC Normalized Ct'!B5,'Thresholded Ct'!$B$3:$O$98,9)-'Thresholded Ct'!AB$11),'Thresholded Ct'!J5)</f>
        <v>24.436</v>
      </c>
      <c r="K5" s="7" t="str">
        <f>IFERROR(IF('Thresholded Ct'!K5="","No sample", VLOOKUP('IPC Normalized Ct'!B5,'Thresholded Ct'!$B$3:$O$98,10)-'Thresholded Ct'!AC$11),'Thresholded Ct'!K5)</f>
        <v>No sample</v>
      </c>
      <c r="L5" s="7" t="str">
        <f>IFERROR(IF('Thresholded Ct'!L5="","No sample", VLOOKUP('IPC Normalized Ct'!B5,'Thresholded Ct'!$B$3:$O$98,11)-'Thresholded Ct'!AD$11),'Thresholded Ct'!L5)</f>
        <v>No sample</v>
      </c>
      <c r="M5" s="7" t="str">
        <f>IFERROR(IF('Thresholded Ct'!M5="","No sample", VLOOKUP('IPC Normalized Ct'!B5,'Thresholded Ct'!$B$3:$O$98,12)-'Thresholded Ct'!AE$11),'Thresholded Ct'!M5)</f>
        <v>No sample</v>
      </c>
      <c r="N5" s="7" t="str">
        <f>IFERROR(IF('Thresholded Ct'!N5="","No sample", VLOOKUP('IPC Normalized Ct'!B5,'Thresholded Ct'!$B$3:$O$98,13)-'Thresholded Ct'!AF$11),'Thresholded Ct'!N5)</f>
        <v>No sample</v>
      </c>
      <c r="O5" s="7" t="str">
        <f>IFERROR(IF('Thresholded Ct'!O5="","No sample", VLOOKUP('IPC Normalized Ct'!B5,'Thresholded Ct'!$B$3:$O$98,14)-'Thresholded Ct'!AG$11),'Thresholded Ct'!O5)</f>
        <v>No sample</v>
      </c>
      <c r="Q5" s="146"/>
      <c r="R5" s="26" t="s">
        <v>55</v>
      </c>
      <c r="S5" s="18" t="str">
        <f>IFERROR(AVERAGE(S3:S4), "")</f>
        <v/>
      </c>
      <c r="T5" s="18" t="str">
        <f t="shared" ref="T5:AD5" si="2">IFERROR(AVERAGE(T3:T4), "")</f>
        <v/>
      </c>
      <c r="U5" s="18" t="str">
        <f t="shared" si="2"/>
        <v/>
      </c>
      <c r="V5" s="18" t="str">
        <f t="shared" si="2"/>
        <v/>
      </c>
      <c r="W5" s="18" t="str">
        <f t="shared" si="2"/>
        <v/>
      </c>
      <c r="X5" s="18" t="str">
        <f t="shared" si="2"/>
        <v/>
      </c>
      <c r="Y5" s="18" t="str">
        <f t="shared" si="2"/>
        <v/>
      </c>
      <c r="Z5" s="18" t="str">
        <f t="shared" si="2"/>
        <v/>
      </c>
      <c r="AA5" s="18" t="str">
        <f t="shared" si="2"/>
        <v/>
      </c>
      <c r="AB5" s="18" t="str">
        <f t="shared" si="2"/>
        <v/>
      </c>
      <c r="AC5" s="18" t="str">
        <f t="shared" si="2"/>
        <v/>
      </c>
      <c r="AD5" s="18" t="str">
        <f t="shared" si="2"/>
        <v/>
      </c>
    </row>
    <row r="6" spans="1:30" x14ac:dyDescent="0.25">
      <c r="A6" s="133"/>
      <c r="B6" s="13" t="s">
        <v>2286</v>
      </c>
      <c r="C6" s="6" t="str">
        <f>IFERROR(IF('Thresholded Ct'!C6="","No sample", VLOOKUP('IPC Normalized Ct'!$B6,'Thresholded Ct'!$B$3:$O$98,3)-'Thresholded Ct'!U$11),'Thresholded Ct'!C6)</f>
        <v>hsa-miR-34a-5p</v>
      </c>
      <c r="D6" s="7" t="str">
        <f>IFERROR(IF('Thresholded Ct'!D6="","No sample", VLOOKUP('IPC Normalized Ct'!$B6,'Thresholded Ct'!$B$3:$O$98,3)-'Thresholded Ct'!V$11),'Thresholded Ct'!D6)</f>
        <v>Excluded</v>
      </c>
      <c r="E6" s="7" t="str">
        <f>IFERROR(IF('Thresholded Ct'!E6="","No sample", VLOOKUP('IPC Normalized Ct'!B6,'Thresholded Ct'!$B$3:$O$98,4)-'Thresholded Ct'!W$11),'Thresholded Ct'!E6)</f>
        <v>No sample</v>
      </c>
      <c r="F6" s="7" t="str">
        <f>IFERROR(IF('Thresholded Ct'!F6="","No sample", VLOOKUP('IPC Normalized Ct'!B6,'Thresholded Ct'!$B$3:$O$98,5)-'Thresholded Ct'!X$11),'Thresholded Ct'!F6)</f>
        <v>No sample</v>
      </c>
      <c r="G6" s="7" t="str">
        <f>IFERROR(IF('Thresholded Ct'!G6="","No sample", VLOOKUP('IPC Normalized Ct'!B6,'Thresholded Ct'!$B$3:$O$98,6)-'Thresholded Ct'!Y$11),'Thresholded Ct'!G6)</f>
        <v>No sample</v>
      </c>
      <c r="H6" s="7" t="str">
        <f>IFERROR(IF('Thresholded Ct'!H6="","No sample", VLOOKUP('IPC Normalized Ct'!B6,'Thresholded Ct'!$B$3:$O$98,7)-'Thresholded Ct'!Z$11),'Thresholded Ct'!H6)</f>
        <v>No sample</v>
      </c>
      <c r="I6" s="7" t="str">
        <f>IFERROR(IF('Thresholded Ct'!I6="","No sample", VLOOKUP('IPC Normalized Ct'!B6,'Thresholded Ct'!$B$3:$O$98,8)-'Thresholded Ct'!AA$11),'Thresholded Ct'!I6)</f>
        <v>No sample</v>
      </c>
      <c r="J6" s="7">
        <f>IFERROR(IF('Thresholded Ct'!J6="","No sample", VLOOKUP('IPC Normalized Ct'!B6,'Thresholded Ct'!$B$3:$O$98,9)-'Thresholded Ct'!AB$11),'Thresholded Ct'!J6)</f>
        <v>31.35</v>
      </c>
      <c r="K6" s="7" t="str">
        <f>IFERROR(IF('Thresholded Ct'!K6="","No sample", VLOOKUP('IPC Normalized Ct'!B6,'Thresholded Ct'!$B$3:$O$98,10)-'Thresholded Ct'!AC$11),'Thresholded Ct'!K6)</f>
        <v>No sample</v>
      </c>
      <c r="L6" s="7" t="str">
        <f>IFERROR(IF('Thresholded Ct'!L6="","No sample", VLOOKUP('IPC Normalized Ct'!B6,'Thresholded Ct'!$B$3:$O$98,11)-'Thresholded Ct'!AD$11),'Thresholded Ct'!L6)</f>
        <v>No sample</v>
      </c>
      <c r="M6" s="7" t="str">
        <f>IFERROR(IF('Thresholded Ct'!M6="","No sample", VLOOKUP('IPC Normalized Ct'!B6,'Thresholded Ct'!$B$3:$O$98,12)-'Thresholded Ct'!AE$11),'Thresholded Ct'!M6)</f>
        <v>No sample</v>
      </c>
      <c r="N6" s="7" t="str">
        <f>IFERROR(IF('Thresholded Ct'!N6="","No sample", VLOOKUP('IPC Normalized Ct'!B6,'Thresholded Ct'!$B$3:$O$98,13)-'Thresholded Ct'!AF$11),'Thresholded Ct'!N6)</f>
        <v>No sample</v>
      </c>
      <c r="O6" s="7" t="str">
        <f>IFERROR(IF('Thresholded Ct'!O6="","No sample", VLOOKUP('IPC Normalized Ct'!B6,'Thresholded Ct'!$B$3:$O$98,14)-'Thresholded Ct'!AG$11),'Thresholded Ct'!O6)</f>
        <v>No sample</v>
      </c>
      <c r="Q6" s="146"/>
      <c r="R6" s="26" t="s">
        <v>56</v>
      </c>
      <c r="S6" s="18" t="str">
        <f>IFERROR(STDEV(S3:S4),"")</f>
        <v/>
      </c>
      <c r="T6" s="18" t="str">
        <f t="shared" ref="T6:AD6" si="3">IFERROR(STDEV(T3:T4),"")</f>
        <v/>
      </c>
      <c r="U6" s="18" t="str">
        <f t="shared" si="3"/>
        <v/>
      </c>
      <c r="V6" s="18" t="str">
        <f t="shared" si="3"/>
        <v/>
      </c>
      <c r="W6" s="18" t="str">
        <f t="shared" si="3"/>
        <v/>
      </c>
      <c r="X6" s="18" t="str">
        <f t="shared" si="3"/>
        <v/>
      </c>
      <c r="Y6" s="18" t="str">
        <f t="shared" si="3"/>
        <v/>
      </c>
      <c r="Z6" s="18" t="str">
        <f t="shared" si="3"/>
        <v/>
      </c>
      <c r="AA6" s="18" t="str">
        <f t="shared" si="3"/>
        <v/>
      </c>
      <c r="AB6" s="18" t="str">
        <f t="shared" si="3"/>
        <v/>
      </c>
      <c r="AC6" s="18" t="str">
        <f t="shared" si="3"/>
        <v/>
      </c>
      <c r="AD6" s="18" t="str">
        <f t="shared" si="3"/>
        <v/>
      </c>
    </row>
    <row r="7" spans="1:30" x14ac:dyDescent="0.25">
      <c r="A7" s="133"/>
      <c r="B7" s="13" t="s">
        <v>2287</v>
      </c>
      <c r="C7" s="6" t="str">
        <f>IFERROR(IF('Thresholded Ct'!C7="","No sample", VLOOKUP('IPC Normalized Ct'!$B7,'Thresholded Ct'!$B$3:$O$98,3)-'Thresholded Ct'!U$11),'Thresholded Ct'!C7)</f>
        <v>hsa-miR-223-3p</v>
      </c>
      <c r="D7" s="7">
        <f>IFERROR(IF('Thresholded Ct'!D7="","No sample", VLOOKUP('IPC Normalized Ct'!$B7,'Thresholded Ct'!$B$3:$O$98,3)-'Thresholded Ct'!V$11),'Thresholded Ct'!D7)</f>
        <v>27.14</v>
      </c>
      <c r="E7" s="7" t="str">
        <f>IFERROR(IF('Thresholded Ct'!E7="","No sample", VLOOKUP('IPC Normalized Ct'!B7,'Thresholded Ct'!$B$3:$O$98,4)-'Thresholded Ct'!W$11),'Thresholded Ct'!E7)</f>
        <v>No sample</v>
      </c>
      <c r="F7" s="7" t="str">
        <f>IFERROR(IF('Thresholded Ct'!F7="","No sample", VLOOKUP('IPC Normalized Ct'!B7,'Thresholded Ct'!$B$3:$O$98,5)-'Thresholded Ct'!X$11),'Thresholded Ct'!F7)</f>
        <v>No sample</v>
      </c>
      <c r="G7" s="7" t="str">
        <f>IFERROR(IF('Thresholded Ct'!G7="","No sample", VLOOKUP('IPC Normalized Ct'!B7,'Thresholded Ct'!$B$3:$O$98,6)-'Thresholded Ct'!Y$11),'Thresholded Ct'!G7)</f>
        <v>No sample</v>
      </c>
      <c r="H7" s="7" t="str">
        <f>IFERROR(IF('Thresholded Ct'!H7="","No sample", VLOOKUP('IPC Normalized Ct'!B7,'Thresholded Ct'!$B$3:$O$98,7)-'Thresholded Ct'!Z$11),'Thresholded Ct'!H7)</f>
        <v>No sample</v>
      </c>
      <c r="I7" s="7" t="str">
        <f>IFERROR(IF('Thresholded Ct'!I7="","No sample", VLOOKUP('IPC Normalized Ct'!B7,'Thresholded Ct'!$B$3:$O$98,8)-'Thresholded Ct'!AA$11),'Thresholded Ct'!I7)</f>
        <v>No sample</v>
      </c>
      <c r="J7" s="7" t="str">
        <f>IFERROR(IF('Thresholded Ct'!J7="","No sample", VLOOKUP('IPC Normalized Ct'!B7,'Thresholded Ct'!$B$3:$O$98,9)-'Thresholded Ct'!AB$11),'Thresholded Ct'!J7)</f>
        <v>Excluded</v>
      </c>
      <c r="K7" s="7" t="str">
        <f>IFERROR(IF('Thresholded Ct'!K7="","No sample", VLOOKUP('IPC Normalized Ct'!B7,'Thresholded Ct'!$B$3:$O$98,10)-'Thresholded Ct'!AC$11),'Thresholded Ct'!K7)</f>
        <v>No sample</v>
      </c>
      <c r="L7" s="7" t="str">
        <f>IFERROR(IF('Thresholded Ct'!L7="","No sample", VLOOKUP('IPC Normalized Ct'!B7,'Thresholded Ct'!$B$3:$O$98,11)-'Thresholded Ct'!AD$11),'Thresholded Ct'!L7)</f>
        <v>No sample</v>
      </c>
      <c r="M7" s="7" t="str">
        <f>IFERROR(IF('Thresholded Ct'!M7="","No sample", VLOOKUP('IPC Normalized Ct'!B7,'Thresholded Ct'!$B$3:$O$98,12)-'Thresholded Ct'!AE$11),'Thresholded Ct'!M7)</f>
        <v>No sample</v>
      </c>
      <c r="N7" s="7" t="str">
        <f>IFERROR(IF('Thresholded Ct'!N7="","No sample", VLOOKUP('IPC Normalized Ct'!B7,'Thresholded Ct'!$B$3:$O$98,13)-'Thresholded Ct'!AF$11),'Thresholded Ct'!N7)</f>
        <v>No sample</v>
      </c>
      <c r="O7" s="7" t="str">
        <f>IFERROR(IF('Thresholded Ct'!O7="","No sample", VLOOKUP('IPC Normalized Ct'!B7,'Thresholded Ct'!$B$3:$O$98,14)-'Thresholded Ct'!AG$11),'Thresholded Ct'!O7)</f>
        <v>No sample</v>
      </c>
      <c r="Q7" s="146"/>
      <c r="R7" s="93" t="s">
        <v>57</v>
      </c>
      <c r="S7" s="18" t="str">
        <f>D38</f>
        <v>Excluded</v>
      </c>
      <c r="T7" s="18" t="str">
        <f t="shared" ref="T7:AD7" si="4">E38</f>
        <v>No sample</v>
      </c>
      <c r="U7" s="18" t="str">
        <f t="shared" si="4"/>
        <v>No sample</v>
      </c>
      <c r="V7" s="18" t="str">
        <f t="shared" si="4"/>
        <v>No sample</v>
      </c>
      <c r="W7" s="18" t="str">
        <f t="shared" si="4"/>
        <v>No sample</v>
      </c>
      <c r="X7" s="18" t="str">
        <f t="shared" si="4"/>
        <v>No sample</v>
      </c>
      <c r="Y7" s="18" t="str">
        <f t="shared" si="4"/>
        <v>Excluded</v>
      </c>
      <c r="Z7" s="18" t="str">
        <f t="shared" si="4"/>
        <v>No sample</v>
      </c>
      <c r="AA7" s="18" t="str">
        <f t="shared" si="4"/>
        <v>No sample</v>
      </c>
      <c r="AB7" s="18" t="str">
        <f t="shared" si="4"/>
        <v>No sample</v>
      </c>
      <c r="AC7" s="18" t="str">
        <f t="shared" si="4"/>
        <v>No sample</v>
      </c>
      <c r="AD7" s="18" t="str">
        <f t="shared" si="4"/>
        <v>No sample</v>
      </c>
    </row>
    <row r="8" spans="1:30" x14ac:dyDescent="0.25">
      <c r="A8" s="133"/>
      <c r="B8" s="13" t="s">
        <v>2288</v>
      </c>
      <c r="C8" s="6" t="str">
        <f>IFERROR(IF('Thresholded Ct'!C8="","No sample", VLOOKUP('IPC Normalized Ct'!$B8,'Thresholded Ct'!$B$3:$O$98,3)-'Thresholded Ct'!U$11),'Thresholded Ct'!C8)</f>
        <v>hsa-miR-133a-3p</v>
      </c>
      <c r="D8" s="7">
        <f>IFERROR(IF('Thresholded Ct'!D8="","No sample", VLOOKUP('IPC Normalized Ct'!$B8,'Thresholded Ct'!$B$3:$O$98,3)-'Thresholded Ct'!V$11),'Thresholded Ct'!D8)</f>
        <v>27.699000000000002</v>
      </c>
      <c r="E8" s="7" t="str">
        <f>IFERROR(IF('Thresholded Ct'!E8="","No sample", VLOOKUP('IPC Normalized Ct'!B8,'Thresholded Ct'!$B$3:$O$98,4)-'Thresholded Ct'!W$11),'Thresholded Ct'!E8)</f>
        <v>No sample</v>
      </c>
      <c r="F8" s="7" t="str">
        <f>IFERROR(IF('Thresholded Ct'!F8="","No sample", VLOOKUP('IPC Normalized Ct'!B8,'Thresholded Ct'!$B$3:$O$98,5)-'Thresholded Ct'!X$11),'Thresholded Ct'!F8)</f>
        <v>No sample</v>
      </c>
      <c r="G8" s="7" t="str">
        <f>IFERROR(IF('Thresholded Ct'!G8="","No sample", VLOOKUP('IPC Normalized Ct'!B8,'Thresholded Ct'!$B$3:$O$98,6)-'Thresholded Ct'!Y$11),'Thresholded Ct'!G8)</f>
        <v>No sample</v>
      </c>
      <c r="H8" s="7" t="str">
        <f>IFERROR(IF('Thresholded Ct'!H8="","No sample", VLOOKUP('IPC Normalized Ct'!B8,'Thresholded Ct'!$B$3:$O$98,7)-'Thresholded Ct'!Z$11),'Thresholded Ct'!H8)</f>
        <v>No sample</v>
      </c>
      <c r="I8" s="7" t="str">
        <f>IFERROR(IF('Thresholded Ct'!I8="","No sample", VLOOKUP('IPC Normalized Ct'!B8,'Thresholded Ct'!$B$3:$O$98,8)-'Thresholded Ct'!AA$11),'Thresholded Ct'!I8)</f>
        <v>No sample</v>
      </c>
      <c r="J8" s="7">
        <f>IFERROR(IF('Thresholded Ct'!J8="","No sample", VLOOKUP('IPC Normalized Ct'!B8,'Thresholded Ct'!$B$3:$O$98,9)-'Thresholded Ct'!AB$11),'Thresholded Ct'!J8)</f>
        <v>28.13</v>
      </c>
      <c r="K8" s="7" t="str">
        <f>IFERROR(IF('Thresholded Ct'!K8="","No sample", VLOOKUP('IPC Normalized Ct'!B8,'Thresholded Ct'!$B$3:$O$98,10)-'Thresholded Ct'!AC$11),'Thresholded Ct'!K8)</f>
        <v>No sample</v>
      </c>
      <c r="L8" s="7" t="str">
        <f>IFERROR(IF('Thresholded Ct'!L8="","No sample", VLOOKUP('IPC Normalized Ct'!B8,'Thresholded Ct'!$B$3:$O$98,11)-'Thresholded Ct'!AD$11),'Thresholded Ct'!L8)</f>
        <v>No sample</v>
      </c>
      <c r="M8" s="7" t="str">
        <f>IFERROR(IF('Thresholded Ct'!M8="","No sample", VLOOKUP('IPC Normalized Ct'!B8,'Thresholded Ct'!$B$3:$O$98,12)-'Thresholded Ct'!AE$11),'Thresholded Ct'!M8)</f>
        <v>No sample</v>
      </c>
      <c r="N8" s="7" t="str">
        <f>IFERROR(IF('Thresholded Ct'!N8="","No sample", VLOOKUP('IPC Normalized Ct'!B8,'Thresholded Ct'!$B$3:$O$98,13)-'Thresholded Ct'!AF$11),'Thresholded Ct'!N8)</f>
        <v>No sample</v>
      </c>
      <c r="O8" s="7" t="str">
        <f>IFERROR(IF('Thresholded Ct'!O8="","No sample", VLOOKUP('IPC Normalized Ct'!B8,'Thresholded Ct'!$B$3:$O$98,14)-'Thresholded Ct'!AG$11),'Thresholded Ct'!O8)</f>
        <v>No sample</v>
      </c>
      <c r="Q8" s="146"/>
      <c r="R8" s="93" t="s">
        <v>58</v>
      </c>
      <c r="S8" s="18" t="str">
        <f>D50</f>
        <v>Excluded</v>
      </c>
      <c r="T8" s="18" t="str">
        <f t="shared" ref="T8:AD8" si="5">E50</f>
        <v>No sample</v>
      </c>
      <c r="U8" s="18" t="str">
        <f t="shared" si="5"/>
        <v>No sample</v>
      </c>
      <c r="V8" s="18" t="str">
        <f t="shared" si="5"/>
        <v>No sample</v>
      </c>
      <c r="W8" s="18" t="str">
        <f t="shared" si="5"/>
        <v>No sample</v>
      </c>
      <c r="X8" s="18" t="str">
        <f t="shared" si="5"/>
        <v>No sample</v>
      </c>
      <c r="Y8" s="18" t="str">
        <f t="shared" si="5"/>
        <v>Excluded</v>
      </c>
      <c r="Z8" s="18" t="str">
        <f t="shared" si="5"/>
        <v>No sample</v>
      </c>
      <c r="AA8" s="18" t="str">
        <f t="shared" si="5"/>
        <v>No sample</v>
      </c>
      <c r="AB8" s="18" t="str">
        <f t="shared" si="5"/>
        <v>No sample</v>
      </c>
      <c r="AC8" s="18" t="str">
        <f t="shared" si="5"/>
        <v>No sample</v>
      </c>
      <c r="AD8" s="18" t="str">
        <f t="shared" si="5"/>
        <v>No sample</v>
      </c>
    </row>
    <row r="9" spans="1:30" x14ac:dyDescent="0.25">
      <c r="A9" s="133"/>
      <c r="B9" s="13" t="s">
        <v>2289</v>
      </c>
      <c r="C9" s="6" t="str">
        <f>IFERROR(IF('Thresholded Ct'!C9="","No sample", VLOOKUP('IPC Normalized Ct'!$B9,'Thresholded Ct'!$B$3:$O$98,3)-'Thresholded Ct'!U$11),'Thresholded Ct'!C9)</f>
        <v>hsa-miR-595</v>
      </c>
      <c r="D9" s="7" t="str">
        <f>IFERROR(IF('Thresholded Ct'!D9="","No sample", VLOOKUP('IPC Normalized Ct'!$B9,'Thresholded Ct'!$B$3:$O$98,3)-'Thresholded Ct'!V$11),'Thresholded Ct'!D9)</f>
        <v>Excluded</v>
      </c>
      <c r="E9" s="7" t="str">
        <f>IFERROR(IF('Thresholded Ct'!E9="","No sample", VLOOKUP('IPC Normalized Ct'!B9,'Thresholded Ct'!$B$3:$O$98,4)-'Thresholded Ct'!W$11),'Thresholded Ct'!E9)</f>
        <v>No sample</v>
      </c>
      <c r="F9" s="7" t="str">
        <f>IFERROR(IF('Thresholded Ct'!F9="","No sample", VLOOKUP('IPC Normalized Ct'!B9,'Thresholded Ct'!$B$3:$O$98,5)-'Thresholded Ct'!X$11),'Thresholded Ct'!F9)</f>
        <v>No sample</v>
      </c>
      <c r="G9" s="7" t="str">
        <f>IFERROR(IF('Thresholded Ct'!G9="","No sample", VLOOKUP('IPC Normalized Ct'!B9,'Thresholded Ct'!$B$3:$O$98,6)-'Thresholded Ct'!Y$11),'Thresholded Ct'!G9)</f>
        <v>No sample</v>
      </c>
      <c r="H9" s="7" t="str">
        <f>IFERROR(IF('Thresholded Ct'!H9="","No sample", VLOOKUP('IPC Normalized Ct'!B9,'Thresholded Ct'!$B$3:$O$98,7)-'Thresholded Ct'!Z$11),'Thresholded Ct'!H9)</f>
        <v>No sample</v>
      </c>
      <c r="I9" s="7" t="str">
        <f>IFERROR(IF('Thresholded Ct'!I9="","No sample", VLOOKUP('IPC Normalized Ct'!B9,'Thresholded Ct'!$B$3:$O$98,8)-'Thresholded Ct'!AA$11),'Thresholded Ct'!I9)</f>
        <v>No sample</v>
      </c>
      <c r="J9" s="7" t="str">
        <f>IFERROR(IF('Thresholded Ct'!J9="","No sample", VLOOKUP('IPC Normalized Ct'!B9,'Thresholded Ct'!$B$3:$O$98,9)-'Thresholded Ct'!AB$11),'Thresholded Ct'!J9)</f>
        <v>Excluded</v>
      </c>
      <c r="K9" s="7" t="str">
        <f>IFERROR(IF('Thresholded Ct'!K9="","No sample", VLOOKUP('IPC Normalized Ct'!B9,'Thresholded Ct'!$B$3:$O$98,10)-'Thresholded Ct'!AC$11),'Thresholded Ct'!K9)</f>
        <v>No sample</v>
      </c>
      <c r="L9" s="7" t="str">
        <f>IFERROR(IF('Thresholded Ct'!L9="","No sample", VLOOKUP('IPC Normalized Ct'!B9,'Thresholded Ct'!$B$3:$O$98,11)-'Thresholded Ct'!AD$11),'Thresholded Ct'!L9)</f>
        <v>No sample</v>
      </c>
      <c r="M9" s="7" t="str">
        <f>IFERROR(IF('Thresholded Ct'!M9="","No sample", VLOOKUP('IPC Normalized Ct'!B9,'Thresholded Ct'!$B$3:$O$98,12)-'Thresholded Ct'!AE$11),'Thresholded Ct'!M9)</f>
        <v>No sample</v>
      </c>
      <c r="N9" s="7" t="str">
        <f>IFERROR(IF('Thresholded Ct'!N9="","No sample", VLOOKUP('IPC Normalized Ct'!B9,'Thresholded Ct'!$B$3:$O$98,13)-'Thresholded Ct'!AF$11),'Thresholded Ct'!N9)</f>
        <v>No sample</v>
      </c>
      <c r="O9" s="7" t="str">
        <f>IFERROR(IF('Thresholded Ct'!O9="","No sample", VLOOKUP('IPC Normalized Ct'!B9,'Thresholded Ct'!$B$3:$O$98,14)-'Thresholded Ct'!AG$11),'Thresholded Ct'!O9)</f>
        <v>No sample</v>
      </c>
      <c r="Q9" s="146"/>
      <c r="R9" s="26" t="s">
        <v>59</v>
      </c>
      <c r="S9" s="18" t="str">
        <f>IFERROR(AVERAGE(S7:S8), "")</f>
        <v/>
      </c>
      <c r="T9" s="18" t="str">
        <f t="shared" ref="T9:AD9" si="6">IFERROR(AVERAGE(T7:T8), "")</f>
        <v/>
      </c>
      <c r="U9" s="18" t="str">
        <f t="shared" si="6"/>
        <v/>
      </c>
      <c r="V9" s="18" t="str">
        <f t="shared" si="6"/>
        <v/>
      </c>
      <c r="W9" s="18" t="str">
        <f t="shared" si="6"/>
        <v/>
      </c>
      <c r="X9" s="18" t="str">
        <f t="shared" si="6"/>
        <v/>
      </c>
      <c r="Y9" s="18" t="str">
        <f t="shared" si="6"/>
        <v/>
      </c>
      <c r="Z9" s="18" t="str">
        <f t="shared" si="6"/>
        <v/>
      </c>
      <c r="AA9" s="18" t="str">
        <f t="shared" si="6"/>
        <v/>
      </c>
      <c r="AB9" s="18" t="str">
        <f t="shared" si="6"/>
        <v/>
      </c>
      <c r="AC9" s="18" t="str">
        <f t="shared" si="6"/>
        <v/>
      </c>
      <c r="AD9" s="18" t="str">
        <f t="shared" si="6"/>
        <v/>
      </c>
    </row>
    <row r="10" spans="1:30" x14ac:dyDescent="0.25">
      <c r="A10" s="133"/>
      <c r="B10" s="13" t="s">
        <v>2290</v>
      </c>
      <c r="C10" s="6" t="str">
        <f>IFERROR(IF('Thresholded Ct'!C10="","No sample", VLOOKUP('IPC Normalized Ct'!$B10,'Thresholded Ct'!$B$3:$O$98,3)-'Thresholded Ct'!U$11),'Thresholded Ct'!C10)</f>
        <v>hsa-miR-302a-3p</v>
      </c>
      <c r="D10" s="7" t="str">
        <f>IFERROR(IF('Thresholded Ct'!D10="","No sample", VLOOKUP('IPC Normalized Ct'!$B10,'Thresholded Ct'!$B$3:$O$98,3)-'Thresholded Ct'!V$11),'Thresholded Ct'!D10)</f>
        <v>Excluded</v>
      </c>
      <c r="E10" s="7" t="str">
        <f>IFERROR(IF('Thresholded Ct'!E10="","No sample", VLOOKUP('IPC Normalized Ct'!B10,'Thresholded Ct'!$B$3:$O$98,4)-'Thresholded Ct'!W$11),'Thresholded Ct'!E10)</f>
        <v>No sample</v>
      </c>
      <c r="F10" s="7" t="str">
        <f>IFERROR(IF('Thresholded Ct'!F10="","No sample", VLOOKUP('IPC Normalized Ct'!B10,'Thresholded Ct'!$B$3:$O$98,5)-'Thresholded Ct'!X$11),'Thresholded Ct'!F10)</f>
        <v>No sample</v>
      </c>
      <c r="G10" s="7" t="str">
        <f>IFERROR(IF('Thresholded Ct'!G10="","No sample", VLOOKUP('IPC Normalized Ct'!B10,'Thresholded Ct'!$B$3:$O$98,6)-'Thresholded Ct'!Y$11),'Thresholded Ct'!G10)</f>
        <v>No sample</v>
      </c>
      <c r="H10" s="7" t="str">
        <f>IFERROR(IF('Thresholded Ct'!H10="","No sample", VLOOKUP('IPC Normalized Ct'!B10,'Thresholded Ct'!$B$3:$O$98,7)-'Thresholded Ct'!Z$11),'Thresholded Ct'!H10)</f>
        <v>No sample</v>
      </c>
      <c r="I10" s="7" t="str">
        <f>IFERROR(IF('Thresholded Ct'!I10="","No sample", VLOOKUP('IPC Normalized Ct'!B10,'Thresholded Ct'!$B$3:$O$98,8)-'Thresholded Ct'!AA$11),'Thresholded Ct'!I10)</f>
        <v>No sample</v>
      </c>
      <c r="J10" s="7" t="str">
        <f>IFERROR(IF('Thresholded Ct'!J10="","No sample", VLOOKUP('IPC Normalized Ct'!B10,'Thresholded Ct'!$B$3:$O$98,9)-'Thresholded Ct'!AB$11),'Thresholded Ct'!J10)</f>
        <v>Excluded</v>
      </c>
      <c r="K10" s="7" t="str">
        <f>IFERROR(IF('Thresholded Ct'!K10="","No sample", VLOOKUP('IPC Normalized Ct'!B10,'Thresholded Ct'!$B$3:$O$98,10)-'Thresholded Ct'!AC$11),'Thresholded Ct'!K10)</f>
        <v>No sample</v>
      </c>
      <c r="L10" s="7" t="str">
        <f>IFERROR(IF('Thresholded Ct'!L10="","No sample", VLOOKUP('IPC Normalized Ct'!B10,'Thresholded Ct'!$B$3:$O$98,11)-'Thresholded Ct'!AD$11),'Thresholded Ct'!L10)</f>
        <v>No sample</v>
      </c>
      <c r="M10" s="7" t="str">
        <f>IFERROR(IF('Thresholded Ct'!M10="","No sample", VLOOKUP('IPC Normalized Ct'!B10,'Thresholded Ct'!$B$3:$O$98,12)-'Thresholded Ct'!AE$11),'Thresholded Ct'!M10)</f>
        <v>No sample</v>
      </c>
      <c r="N10" s="7" t="str">
        <f>IFERROR(IF('Thresholded Ct'!N10="","No sample", VLOOKUP('IPC Normalized Ct'!B10,'Thresholded Ct'!$B$3:$O$98,13)-'Thresholded Ct'!AF$11),'Thresholded Ct'!N10)</f>
        <v>No sample</v>
      </c>
      <c r="O10" s="7" t="str">
        <f>IFERROR(IF('Thresholded Ct'!O10="","No sample", VLOOKUP('IPC Normalized Ct'!B10,'Thresholded Ct'!$B$3:$O$98,14)-'Thresholded Ct'!AG$11),'Thresholded Ct'!O10)</f>
        <v>No sample</v>
      </c>
      <c r="Q10" s="146"/>
      <c r="R10" s="26" t="s">
        <v>60</v>
      </c>
      <c r="S10" s="18" t="str">
        <f>IFERROR(STDEV(S7:S8),"")</f>
        <v/>
      </c>
      <c r="T10" s="18" t="str">
        <f t="shared" ref="T10:AD10" si="7">IFERROR(STDEV(T7:T8),"")</f>
        <v/>
      </c>
      <c r="U10" s="18" t="str">
        <f t="shared" si="7"/>
        <v/>
      </c>
      <c r="V10" s="18" t="str">
        <f t="shared" si="7"/>
        <v/>
      </c>
      <c r="W10" s="18" t="str">
        <f t="shared" si="7"/>
        <v/>
      </c>
      <c r="X10" s="18" t="str">
        <f t="shared" si="7"/>
        <v/>
      </c>
      <c r="Y10" s="18" t="str">
        <f t="shared" si="7"/>
        <v/>
      </c>
      <c r="Z10" s="18" t="str">
        <f t="shared" si="7"/>
        <v/>
      </c>
      <c r="AA10" s="18" t="str">
        <f t="shared" si="7"/>
        <v/>
      </c>
      <c r="AB10" s="18" t="str">
        <f t="shared" si="7"/>
        <v/>
      </c>
      <c r="AC10" s="18" t="str">
        <f t="shared" si="7"/>
        <v/>
      </c>
      <c r="AD10" s="18" t="str">
        <f t="shared" si="7"/>
        <v/>
      </c>
    </row>
    <row r="11" spans="1:30" ht="18.75" x14ac:dyDescent="0.3">
      <c r="A11" s="133"/>
      <c r="B11" s="13" t="s">
        <v>2291</v>
      </c>
      <c r="C11" s="6" t="str">
        <f>IFERROR(IF('Thresholded Ct'!C11="","No sample", VLOOKUP('IPC Normalized Ct'!$B11,'Thresholded Ct'!$B$3:$O$98,3)-'Thresholded Ct'!U$11),'Thresholded Ct'!C11)</f>
        <v>hsa-miR-376a-3p</v>
      </c>
      <c r="D11" s="7" t="str">
        <f>IFERROR(IF('Thresholded Ct'!D11="","No sample", VLOOKUP('IPC Normalized Ct'!$B11,'Thresholded Ct'!$B$3:$O$98,3)-'Thresholded Ct'!V$11),'Thresholded Ct'!D11)</f>
        <v>Excluded</v>
      </c>
      <c r="E11" s="7" t="str">
        <f>IFERROR(IF('Thresholded Ct'!E11="","No sample", VLOOKUP('IPC Normalized Ct'!B11,'Thresholded Ct'!$B$3:$O$98,4)-'Thresholded Ct'!W$11),'Thresholded Ct'!E11)</f>
        <v>No sample</v>
      </c>
      <c r="F11" s="7" t="str">
        <f>IFERROR(IF('Thresholded Ct'!F11="","No sample", VLOOKUP('IPC Normalized Ct'!B11,'Thresholded Ct'!$B$3:$O$98,5)-'Thresholded Ct'!X$11),'Thresholded Ct'!F11)</f>
        <v>No sample</v>
      </c>
      <c r="G11" s="7" t="str">
        <f>IFERROR(IF('Thresholded Ct'!G11="","No sample", VLOOKUP('IPC Normalized Ct'!B11,'Thresholded Ct'!$B$3:$O$98,6)-'Thresholded Ct'!Y$11),'Thresholded Ct'!G11)</f>
        <v>No sample</v>
      </c>
      <c r="H11" s="7" t="str">
        <f>IFERROR(IF('Thresholded Ct'!H11="","No sample", VLOOKUP('IPC Normalized Ct'!B11,'Thresholded Ct'!$B$3:$O$98,7)-'Thresholded Ct'!Z$11),'Thresholded Ct'!H11)</f>
        <v>No sample</v>
      </c>
      <c r="I11" s="7" t="str">
        <f>IFERROR(IF('Thresholded Ct'!I11="","No sample", VLOOKUP('IPC Normalized Ct'!B11,'Thresholded Ct'!$B$3:$O$98,8)-'Thresholded Ct'!AA$11),'Thresholded Ct'!I11)</f>
        <v>No sample</v>
      </c>
      <c r="J11" s="7" t="str">
        <f>IFERROR(IF('Thresholded Ct'!J11="","No sample", VLOOKUP('IPC Normalized Ct'!B11,'Thresholded Ct'!$B$3:$O$98,9)-'Thresholded Ct'!AB$11),'Thresholded Ct'!J11)</f>
        <v>Excluded</v>
      </c>
      <c r="K11" s="7" t="str">
        <f>IFERROR(IF('Thresholded Ct'!K11="","No sample", VLOOKUP('IPC Normalized Ct'!B11,'Thresholded Ct'!$B$3:$O$98,10)-'Thresholded Ct'!AC$11),'Thresholded Ct'!K11)</f>
        <v>No sample</v>
      </c>
      <c r="L11" s="7" t="str">
        <f>IFERROR(IF('Thresholded Ct'!L11="","No sample", VLOOKUP('IPC Normalized Ct'!B11,'Thresholded Ct'!$B$3:$O$98,11)-'Thresholded Ct'!AD$11),'Thresholded Ct'!L11)</f>
        <v>No sample</v>
      </c>
      <c r="M11" s="7" t="str">
        <f>IFERROR(IF('Thresholded Ct'!M11="","No sample", VLOOKUP('IPC Normalized Ct'!B11,'Thresholded Ct'!$B$3:$O$98,12)-'Thresholded Ct'!AE$11),'Thresholded Ct'!M11)</f>
        <v>No sample</v>
      </c>
      <c r="N11" s="7" t="str">
        <f>IFERROR(IF('Thresholded Ct'!N11="","No sample", VLOOKUP('IPC Normalized Ct'!B11,'Thresholded Ct'!$B$3:$O$98,13)-'Thresholded Ct'!AF$11),'Thresholded Ct'!N11)</f>
        <v>No sample</v>
      </c>
      <c r="O11" s="7" t="str">
        <f>IFERROR(IF('Thresholded Ct'!O11="","No sample", VLOOKUP('IPC Normalized Ct'!B11,'Thresholded Ct'!$B$3:$O$98,14)-'Thresholded Ct'!AG$11),'Thresholded Ct'!O11)</f>
        <v>No sample</v>
      </c>
      <c r="Q11" s="146"/>
      <c r="R11" s="24" t="s">
        <v>61</v>
      </c>
      <c r="S11" s="25" t="str">
        <f>IFERROR(AVERAGE((S5-$S5),(S9-$S9)),"0")</f>
        <v>0</v>
      </c>
      <c r="T11" s="25" t="str">
        <f t="shared" ref="T11:AD11" si="8">IFERROR(AVERAGE((T5-$S5),(T9-$S9)),"0")</f>
        <v>0</v>
      </c>
      <c r="U11" s="25" t="str">
        <f t="shared" si="8"/>
        <v>0</v>
      </c>
      <c r="V11" s="25" t="str">
        <f t="shared" si="8"/>
        <v>0</v>
      </c>
      <c r="W11" s="25" t="str">
        <f t="shared" si="8"/>
        <v>0</v>
      </c>
      <c r="X11" s="25" t="str">
        <f t="shared" si="8"/>
        <v>0</v>
      </c>
      <c r="Y11" s="25" t="str">
        <f t="shared" si="8"/>
        <v>0</v>
      </c>
      <c r="Z11" s="25" t="str">
        <f t="shared" si="8"/>
        <v>0</v>
      </c>
      <c r="AA11" s="25" t="str">
        <f t="shared" si="8"/>
        <v>0</v>
      </c>
      <c r="AB11" s="25" t="str">
        <f t="shared" si="8"/>
        <v>0</v>
      </c>
      <c r="AC11" s="25" t="str">
        <f t="shared" si="8"/>
        <v>0</v>
      </c>
      <c r="AD11" s="25" t="str">
        <f t="shared" si="8"/>
        <v>0</v>
      </c>
    </row>
    <row r="12" spans="1:30" x14ac:dyDescent="0.25">
      <c r="A12" s="133"/>
      <c r="B12" s="13" t="s">
        <v>2292</v>
      </c>
      <c r="C12" s="6" t="str">
        <f>IFERROR(IF('Thresholded Ct'!C12="","No sample", VLOOKUP('IPC Normalized Ct'!$B12,'Thresholded Ct'!$B$3:$O$98,3)-'Thresholded Ct'!U$11),'Thresholded Ct'!C12)</f>
        <v>hsa-miR-335-5p</v>
      </c>
      <c r="D12" s="7" t="str">
        <f>IFERROR(IF('Thresholded Ct'!D12="","No sample", VLOOKUP('IPC Normalized Ct'!$B12,'Thresholded Ct'!$B$3:$O$98,3)-'Thresholded Ct'!V$11),'Thresholded Ct'!D12)</f>
        <v>Excluded</v>
      </c>
      <c r="E12" s="7" t="str">
        <f>IFERROR(IF('Thresholded Ct'!E12="","No sample", VLOOKUP('IPC Normalized Ct'!B12,'Thresholded Ct'!$B$3:$O$98,4)-'Thresholded Ct'!W$11),'Thresholded Ct'!E12)</f>
        <v>No sample</v>
      </c>
      <c r="F12" s="7" t="str">
        <f>IFERROR(IF('Thresholded Ct'!F12="","No sample", VLOOKUP('IPC Normalized Ct'!B12,'Thresholded Ct'!$B$3:$O$98,5)-'Thresholded Ct'!X$11),'Thresholded Ct'!F12)</f>
        <v>No sample</v>
      </c>
      <c r="G12" s="7" t="str">
        <f>IFERROR(IF('Thresholded Ct'!G12="","No sample", VLOOKUP('IPC Normalized Ct'!B12,'Thresholded Ct'!$B$3:$O$98,6)-'Thresholded Ct'!Y$11),'Thresholded Ct'!G12)</f>
        <v>No sample</v>
      </c>
      <c r="H12" s="7" t="str">
        <f>IFERROR(IF('Thresholded Ct'!H12="","No sample", VLOOKUP('IPC Normalized Ct'!B12,'Thresholded Ct'!$B$3:$O$98,7)-'Thresholded Ct'!Z$11),'Thresholded Ct'!H12)</f>
        <v>No sample</v>
      </c>
      <c r="I12" s="7" t="str">
        <f>IFERROR(IF('Thresholded Ct'!I12="","No sample", VLOOKUP('IPC Normalized Ct'!B12,'Thresholded Ct'!$B$3:$O$98,8)-'Thresholded Ct'!AA$11),'Thresholded Ct'!I12)</f>
        <v>No sample</v>
      </c>
      <c r="J12" s="7" t="str">
        <f>IFERROR(IF('Thresholded Ct'!J12="","No sample", VLOOKUP('IPC Normalized Ct'!B12,'Thresholded Ct'!$B$3:$O$98,9)-'Thresholded Ct'!AB$11),'Thresholded Ct'!J12)</f>
        <v>Excluded</v>
      </c>
      <c r="K12" s="7" t="str">
        <f>IFERROR(IF('Thresholded Ct'!K12="","No sample", VLOOKUP('IPC Normalized Ct'!B12,'Thresholded Ct'!$B$3:$O$98,10)-'Thresholded Ct'!AC$11),'Thresholded Ct'!K12)</f>
        <v>No sample</v>
      </c>
      <c r="L12" s="7" t="str">
        <f>IFERROR(IF('Thresholded Ct'!L12="","No sample", VLOOKUP('IPC Normalized Ct'!B12,'Thresholded Ct'!$B$3:$O$98,11)-'Thresholded Ct'!AD$11),'Thresholded Ct'!L12)</f>
        <v>No sample</v>
      </c>
      <c r="M12" s="7" t="str">
        <f>IFERROR(IF('Thresholded Ct'!M12="","No sample", VLOOKUP('IPC Normalized Ct'!B12,'Thresholded Ct'!$B$3:$O$98,12)-'Thresholded Ct'!AE$11),'Thresholded Ct'!M12)</f>
        <v>No sample</v>
      </c>
      <c r="N12" s="7" t="str">
        <f>IFERROR(IF('Thresholded Ct'!N12="","No sample", VLOOKUP('IPC Normalized Ct'!B12,'Thresholded Ct'!$B$3:$O$98,13)-'Thresholded Ct'!AF$11),'Thresholded Ct'!N12)</f>
        <v>No sample</v>
      </c>
      <c r="O12" s="7" t="str">
        <f>IFERROR(IF('Thresholded Ct'!O12="","No sample", VLOOKUP('IPC Normalized Ct'!B12,'Thresholded Ct'!$B$3:$O$98,14)-'Thresholded Ct'!AG$11),'Thresholded Ct'!O12)</f>
        <v>No sample</v>
      </c>
    </row>
    <row r="13" spans="1:30" x14ac:dyDescent="0.25">
      <c r="A13" s="133"/>
      <c r="B13" s="13" t="s">
        <v>2293</v>
      </c>
      <c r="C13" s="6" t="str">
        <f>IFERROR(IF('Thresholded Ct'!C13="","No sample", VLOOKUP('IPC Normalized Ct'!$B13,'Thresholded Ct'!$B$3:$O$98,3)-'Thresholded Ct'!U$11),'Thresholded Ct'!C13)</f>
        <v>hsa-miR-584-5p</v>
      </c>
      <c r="D13" s="7">
        <f>IFERROR(IF('Thresholded Ct'!D13="","No sample", VLOOKUP('IPC Normalized Ct'!$B13,'Thresholded Ct'!$B$3:$O$98,3)-'Thresholded Ct'!V$11),'Thresholded Ct'!D13)</f>
        <v>30.048999999999999</v>
      </c>
      <c r="E13" s="7" t="str">
        <f>IFERROR(IF('Thresholded Ct'!E13="","No sample", VLOOKUP('IPC Normalized Ct'!B13,'Thresholded Ct'!$B$3:$O$98,4)-'Thresholded Ct'!W$11),'Thresholded Ct'!E13)</f>
        <v>No sample</v>
      </c>
      <c r="F13" s="7" t="str">
        <f>IFERROR(IF('Thresholded Ct'!F13="","No sample", VLOOKUP('IPC Normalized Ct'!B13,'Thresholded Ct'!$B$3:$O$98,5)-'Thresholded Ct'!X$11),'Thresholded Ct'!F13)</f>
        <v>No sample</v>
      </c>
      <c r="G13" s="7" t="str">
        <f>IFERROR(IF('Thresholded Ct'!G13="","No sample", VLOOKUP('IPC Normalized Ct'!B13,'Thresholded Ct'!$B$3:$O$98,6)-'Thresholded Ct'!Y$11),'Thresholded Ct'!G13)</f>
        <v>No sample</v>
      </c>
      <c r="H13" s="7" t="str">
        <f>IFERROR(IF('Thresholded Ct'!H13="","No sample", VLOOKUP('IPC Normalized Ct'!B13,'Thresholded Ct'!$B$3:$O$98,7)-'Thresholded Ct'!Z$11),'Thresholded Ct'!H13)</f>
        <v>No sample</v>
      </c>
      <c r="I13" s="7" t="str">
        <f>IFERROR(IF('Thresholded Ct'!I13="","No sample", VLOOKUP('IPC Normalized Ct'!B13,'Thresholded Ct'!$B$3:$O$98,8)-'Thresholded Ct'!AA$11),'Thresholded Ct'!I13)</f>
        <v>No sample</v>
      </c>
      <c r="J13" s="7">
        <f>IFERROR(IF('Thresholded Ct'!J13="","No sample", VLOOKUP('IPC Normalized Ct'!B13,'Thresholded Ct'!$B$3:$O$98,9)-'Thresholded Ct'!AB$11),'Thresholded Ct'!J13)</f>
        <v>28.978999999999999</v>
      </c>
      <c r="K13" s="7" t="str">
        <f>IFERROR(IF('Thresholded Ct'!K13="","No sample", VLOOKUP('IPC Normalized Ct'!B13,'Thresholded Ct'!$B$3:$O$98,10)-'Thresholded Ct'!AC$11),'Thresholded Ct'!K13)</f>
        <v>No sample</v>
      </c>
      <c r="L13" s="7" t="str">
        <f>IFERROR(IF('Thresholded Ct'!L13="","No sample", VLOOKUP('IPC Normalized Ct'!B13,'Thresholded Ct'!$B$3:$O$98,11)-'Thresholded Ct'!AD$11),'Thresholded Ct'!L13)</f>
        <v>No sample</v>
      </c>
      <c r="M13" s="7" t="str">
        <f>IFERROR(IF('Thresholded Ct'!M13="","No sample", VLOOKUP('IPC Normalized Ct'!B13,'Thresholded Ct'!$B$3:$O$98,12)-'Thresholded Ct'!AE$11),'Thresholded Ct'!M13)</f>
        <v>No sample</v>
      </c>
      <c r="N13" s="7" t="str">
        <f>IFERROR(IF('Thresholded Ct'!N13="","No sample", VLOOKUP('IPC Normalized Ct'!B13,'Thresholded Ct'!$B$3:$O$98,13)-'Thresholded Ct'!AF$11),'Thresholded Ct'!N13)</f>
        <v>No sample</v>
      </c>
      <c r="O13" s="7" t="str">
        <f>IFERROR(IF('Thresholded Ct'!O13="","No sample", VLOOKUP('IPC Normalized Ct'!B13,'Thresholded Ct'!$B$3:$O$98,14)-'Thresholded Ct'!AG$11),'Thresholded Ct'!O13)</f>
        <v>No sample</v>
      </c>
      <c r="Q13" s="146" t="s">
        <v>43</v>
      </c>
      <c r="R13" s="93" t="s">
        <v>53</v>
      </c>
      <c r="S13" s="18" t="str">
        <f>D110</f>
        <v>Excluded</v>
      </c>
      <c r="T13" s="18" t="str">
        <f t="shared" ref="T13:AD13" si="9">E110</f>
        <v>No sample</v>
      </c>
      <c r="U13" s="18" t="str">
        <f t="shared" si="9"/>
        <v>No sample</v>
      </c>
      <c r="V13" s="18" t="str">
        <f t="shared" si="9"/>
        <v>No sample</v>
      </c>
      <c r="W13" s="18" t="str">
        <f t="shared" si="9"/>
        <v>No sample</v>
      </c>
      <c r="X13" s="18" t="str">
        <f t="shared" si="9"/>
        <v>No sample</v>
      </c>
      <c r="Y13" s="18" t="str">
        <f t="shared" si="9"/>
        <v>Excluded</v>
      </c>
      <c r="Z13" s="18" t="str">
        <f t="shared" si="9"/>
        <v>No sample</v>
      </c>
      <c r="AA13" s="18" t="str">
        <f t="shared" si="9"/>
        <v>No sample</v>
      </c>
      <c r="AB13" s="18" t="str">
        <f t="shared" si="9"/>
        <v>No sample</v>
      </c>
      <c r="AC13" s="18" t="str">
        <f t="shared" si="9"/>
        <v>No sample</v>
      </c>
      <c r="AD13" s="18" t="str">
        <f t="shared" si="9"/>
        <v>No sample</v>
      </c>
    </row>
    <row r="14" spans="1:30" x14ac:dyDescent="0.25">
      <c r="A14" s="133"/>
      <c r="B14" s="92" t="s">
        <v>2294</v>
      </c>
      <c r="C14" s="92" t="str">
        <f>IFERROR(IF('Thresholded Ct'!C14="","No sample", VLOOKUP('IPC Normalized Ct'!$B14,'Thresholded Ct'!$B$3:$O$98,3)-'Thresholded Ct'!U$11),'Thresholded Ct'!C14)</f>
        <v>Spike-in RNA Ctr 1</v>
      </c>
      <c r="D14" s="7" t="str">
        <f>IFERROR(IF('Thresholded Ct'!D14="","No sample", VLOOKUP('IPC Normalized Ct'!$B14,'Thresholded Ct'!$B$3:$O$98,3)-'Thresholded Ct'!V$11),'Thresholded Ct'!D14)</f>
        <v>Excluded</v>
      </c>
      <c r="E14" s="7" t="str">
        <f>IFERROR(IF('Thresholded Ct'!E14="","No sample", VLOOKUP('IPC Normalized Ct'!B14,'Thresholded Ct'!$B$3:$O$98,4)-'Thresholded Ct'!W$11),'Thresholded Ct'!E14)</f>
        <v>No sample</v>
      </c>
      <c r="F14" s="7" t="str">
        <f>IFERROR(IF('Thresholded Ct'!F14="","No sample", VLOOKUP('IPC Normalized Ct'!B14,'Thresholded Ct'!$B$3:$O$98,5)-'Thresholded Ct'!X$11),'Thresholded Ct'!F14)</f>
        <v>No sample</v>
      </c>
      <c r="G14" s="7" t="str">
        <f>IFERROR(IF('Thresholded Ct'!G14="","No sample", VLOOKUP('IPC Normalized Ct'!B14,'Thresholded Ct'!$B$3:$O$98,6)-'Thresholded Ct'!Y$11),'Thresholded Ct'!G14)</f>
        <v>No sample</v>
      </c>
      <c r="H14" s="7" t="str">
        <f>IFERROR(IF('Thresholded Ct'!H14="","No sample", VLOOKUP('IPC Normalized Ct'!B14,'Thresholded Ct'!$B$3:$O$98,7)-'Thresholded Ct'!Z$11),'Thresholded Ct'!H14)</f>
        <v>No sample</v>
      </c>
      <c r="I14" s="7" t="str">
        <f>IFERROR(IF('Thresholded Ct'!I14="","No sample", VLOOKUP('IPC Normalized Ct'!B14,'Thresholded Ct'!$B$3:$O$98,8)-'Thresholded Ct'!AA$11),'Thresholded Ct'!I14)</f>
        <v>No sample</v>
      </c>
      <c r="J14" s="7" t="str">
        <f>IFERROR(IF('Thresholded Ct'!J14="","No sample", VLOOKUP('IPC Normalized Ct'!B14,'Thresholded Ct'!$B$3:$O$98,9)-'Thresholded Ct'!AB$11),'Thresholded Ct'!J14)</f>
        <v>Excluded</v>
      </c>
      <c r="K14" s="7" t="str">
        <f>IFERROR(IF('Thresholded Ct'!K14="","No sample", VLOOKUP('IPC Normalized Ct'!B14,'Thresholded Ct'!$B$3:$O$98,10)-'Thresholded Ct'!AC$11),'Thresholded Ct'!K14)</f>
        <v>No sample</v>
      </c>
      <c r="L14" s="7" t="str">
        <f>IFERROR(IF('Thresholded Ct'!L14="","No sample", VLOOKUP('IPC Normalized Ct'!B14,'Thresholded Ct'!$B$3:$O$98,11)-'Thresholded Ct'!AD$11),'Thresholded Ct'!L14)</f>
        <v>No sample</v>
      </c>
      <c r="M14" s="7" t="str">
        <f>IFERROR(IF('Thresholded Ct'!M14="","No sample", VLOOKUP('IPC Normalized Ct'!B14,'Thresholded Ct'!$B$3:$O$98,12)-'Thresholded Ct'!AE$11),'Thresholded Ct'!M14)</f>
        <v>No sample</v>
      </c>
      <c r="N14" s="7" t="str">
        <f>IFERROR(IF('Thresholded Ct'!N14="","No sample", VLOOKUP('IPC Normalized Ct'!B14,'Thresholded Ct'!$B$3:$O$98,13)-'Thresholded Ct'!AF$11),'Thresholded Ct'!N14)</f>
        <v>No sample</v>
      </c>
      <c r="O14" s="7" t="str">
        <f>IFERROR(IF('Thresholded Ct'!O14="","No sample", VLOOKUP('IPC Normalized Ct'!B14,'Thresholded Ct'!$B$3:$O$98,14)-'Thresholded Ct'!AG$11),'Thresholded Ct'!O14)</f>
        <v>No sample</v>
      </c>
      <c r="Q14" s="146"/>
      <c r="R14" s="93" t="s">
        <v>54</v>
      </c>
      <c r="S14" s="18" t="str">
        <f>D122</f>
        <v>Excluded</v>
      </c>
      <c r="T14" s="18" t="str">
        <f t="shared" ref="T14:AD14" si="10">E122</f>
        <v>No sample</v>
      </c>
      <c r="U14" s="18" t="str">
        <f t="shared" si="10"/>
        <v>No sample</v>
      </c>
      <c r="V14" s="18" t="str">
        <f t="shared" si="10"/>
        <v>No sample</v>
      </c>
      <c r="W14" s="18" t="str">
        <f t="shared" si="10"/>
        <v>No sample</v>
      </c>
      <c r="X14" s="18" t="str">
        <f t="shared" si="10"/>
        <v>No sample</v>
      </c>
      <c r="Y14" s="18" t="str">
        <f t="shared" si="10"/>
        <v>Excluded</v>
      </c>
      <c r="Z14" s="18" t="str">
        <f t="shared" si="10"/>
        <v>No sample</v>
      </c>
      <c r="AA14" s="18" t="str">
        <f t="shared" si="10"/>
        <v>No sample</v>
      </c>
      <c r="AB14" s="18" t="str">
        <f t="shared" si="10"/>
        <v>No sample</v>
      </c>
      <c r="AC14" s="18" t="str">
        <f t="shared" si="10"/>
        <v>No sample</v>
      </c>
      <c r="AD14" s="18" t="str">
        <f t="shared" si="10"/>
        <v>No sample</v>
      </c>
    </row>
    <row r="15" spans="1:30" x14ac:dyDescent="0.25">
      <c r="A15" s="133"/>
      <c r="B15" s="13" t="s">
        <v>2295</v>
      </c>
      <c r="C15" s="6" t="str">
        <f>IFERROR(IF('Thresholded Ct'!C15="","No sample", VLOOKUP('IPC Normalized Ct'!$B15,'Thresholded Ct'!$B$3:$O$98,3)-'Thresholded Ct'!U$11),'Thresholded Ct'!C15)</f>
        <v>hsa-let-7d-5p</v>
      </c>
      <c r="D15" s="7">
        <f>IFERROR(IF('Thresholded Ct'!D15="","No sample", VLOOKUP('IPC Normalized Ct'!$B15,'Thresholded Ct'!$B$3:$O$98,3)-'Thresholded Ct'!V$11),'Thresholded Ct'!D15)</f>
        <v>25.190999999999999</v>
      </c>
      <c r="E15" s="7" t="str">
        <f>IFERROR(IF('Thresholded Ct'!E15="","No sample", VLOOKUP('IPC Normalized Ct'!B15,'Thresholded Ct'!$B$3:$O$98,4)-'Thresholded Ct'!W$11),'Thresholded Ct'!E15)</f>
        <v>No sample</v>
      </c>
      <c r="F15" s="7" t="str">
        <f>IFERROR(IF('Thresholded Ct'!F15="","No sample", VLOOKUP('IPC Normalized Ct'!B15,'Thresholded Ct'!$B$3:$O$98,5)-'Thresholded Ct'!X$11),'Thresholded Ct'!F15)</f>
        <v>No sample</v>
      </c>
      <c r="G15" s="7" t="str">
        <f>IFERROR(IF('Thresholded Ct'!G15="","No sample", VLOOKUP('IPC Normalized Ct'!B15,'Thresholded Ct'!$B$3:$O$98,6)-'Thresholded Ct'!Y$11),'Thresholded Ct'!G15)</f>
        <v>No sample</v>
      </c>
      <c r="H15" s="7" t="str">
        <f>IFERROR(IF('Thresholded Ct'!H15="","No sample", VLOOKUP('IPC Normalized Ct'!B15,'Thresholded Ct'!$B$3:$O$98,7)-'Thresholded Ct'!Z$11),'Thresholded Ct'!H15)</f>
        <v>No sample</v>
      </c>
      <c r="I15" s="7" t="str">
        <f>IFERROR(IF('Thresholded Ct'!I15="","No sample", VLOOKUP('IPC Normalized Ct'!B15,'Thresholded Ct'!$B$3:$O$98,8)-'Thresholded Ct'!AA$11),'Thresholded Ct'!I15)</f>
        <v>No sample</v>
      </c>
      <c r="J15" s="7">
        <f>IFERROR(IF('Thresholded Ct'!J15="","No sample", VLOOKUP('IPC Normalized Ct'!B15,'Thresholded Ct'!$B$3:$O$98,9)-'Thresholded Ct'!AB$11),'Thresholded Ct'!J15)</f>
        <v>24.795999999999999</v>
      </c>
      <c r="K15" s="7" t="str">
        <f>IFERROR(IF('Thresholded Ct'!K15="","No sample", VLOOKUP('IPC Normalized Ct'!B15,'Thresholded Ct'!$B$3:$O$98,10)-'Thresholded Ct'!AC$11),'Thresholded Ct'!K15)</f>
        <v>No sample</v>
      </c>
      <c r="L15" s="7" t="str">
        <f>IFERROR(IF('Thresholded Ct'!L15="","No sample", VLOOKUP('IPC Normalized Ct'!B15,'Thresholded Ct'!$B$3:$O$98,11)-'Thresholded Ct'!AD$11),'Thresholded Ct'!L15)</f>
        <v>No sample</v>
      </c>
      <c r="M15" s="7" t="str">
        <f>IFERROR(IF('Thresholded Ct'!M15="","No sample", VLOOKUP('IPC Normalized Ct'!B15,'Thresholded Ct'!$B$3:$O$98,12)-'Thresholded Ct'!AE$11),'Thresholded Ct'!M15)</f>
        <v>No sample</v>
      </c>
      <c r="N15" s="7" t="str">
        <f>IFERROR(IF('Thresholded Ct'!N15="","No sample", VLOOKUP('IPC Normalized Ct'!B15,'Thresholded Ct'!$B$3:$O$98,13)-'Thresholded Ct'!AF$11),'Thresholded Ct'!N15)</f>
        <v>No sample</v>
      </c>
      <c r="O15" s="7" t="str">
        <f>IFERROR(IF('Thresholded Ct'!O15="","No sample", VLOOKUP('IPC Normalized Ct'!B15,'Thresholded Ct'!$B$3:$O$98,14)-'Thresholded Ct'!AG$11),'Thresholded Ct'!O15)</f>
        <v>No sample</v>
      </c>
      <c r="Q15" s="146"/>
      <c r="R15" s="26" t="s">
        <v>55</v>
      </c>
      <c r="S15" s="18" t="str">
        <f>IFERROR(AVERAGE(S13:S14), "")</f>
        <v/>
      </c>
      <c r="T15" s="18" t="str">
        <f t="shared" ref="T15:AD15" si="11">IFERROR(AVERAGE(T13:T14), "")</f>
        <v/>
      </c>
      <c r="U15" s="18" t="str">
        <f t="shared" si="11"/>
        <v/>
      </c>
      <c r="V15" s="18" t="str">
        <f t="shared" si="11"/>
        <v/>
      </c>
      <c r="W15" s="18" t="str">
        <f t="shared" si="11"/>
        <v/>
      </c>
      <c r="X15" s="18" t="str">
        <f t="shared" si="11"/>
        <v/>
      </c>
      <c r="Y15" s="18" t="str">
        <f t="shared" si="11"/>
        <v/>
      </c>
      <c r="Z15" s="18" t="str">
        <f t="shared" si="11"/>
        <v/>
      </c>
      <c r="AA15" s="18" t="str">
        <f t="shared" si="11"/>
        <v/>
      </c>
      <c r="AB15" s="18" t="str">
        <f t="shared" si="11"/>
        <v/>
      </c>
      <c r="AC15" s="18" t="str">
        <f t="shared" si="11"/>
        <v/>
      </c>
      <c r="AD15" s="18" t="str">
        <f t="shared" si="11"/>
        <v/>
      </c>
    </row>
    <row r="16" spans="1:30" x14ac:dyDescent="0.25">
      <c r="A16" s="133"/>
      <c r="B16" s="13" t="s">
        <v>2296</v>
      </c>
      <c r="C16" s="6" t="str">
        <f>IFERROR(IF('Thresholded Ct'!C16="","No sample", VLOOKUP('IPC Normalized Ct'!$B16,'Thresholded Ct'!$B$3:$O$98,3)-'Thresholded Ct'!U$11),'Thresholded Ct'!C16)</f>
        <v>hsa-miR-27a-3p</v>
      </c>
      <c r="D16" s="7" t="str">
        <f>IFERROR(IF('Thresholded Ct'!D16="","No sample", VLOOKUP('IPC Normalized Ct'!$B16,'Thresholded Ct'!$B$3:$O$98,3)-'Thresholded Ct'!V$11),'Thresholded Ct'!D16)</f>
        <v>Excluded</v>
      </c>
      <c r="E16" s="7" t="str">
        <f>IFERROR(IF('Thresholded Ct'!E16="","No sample", VLOOKUP('IPC Normalized Ct'!B16,'Thresholded Ct'!$B$3:$O$98,4)-'Thresholded Ct'!W$11),'Thresholded Ct'!E16)</f>
        <v>No sample</v>
      </c>
      <c r="F16" s="7" t="str">
        <f>IFERROR(IF('Thresholded Ct'!F16="","No sample", VLOOKUP('IPC Normalized Ct'!B16,'Thresholded Ct'!$B$3:$O$98,5)-'Thresholded Ct'!X$11),'Thresholded Ct'!F16)</f>
        <v>No sample</v>
      </c>
      <c r="G16" s="7" t="str">
        <f>IFERROR(IF('Thresholded Ct'!G16="","No sample", VLOOKUP('IPC Normalized Ct'!B16,'Thresholded Ct'!$B$3:$O$98,6)-'Thresholded Ct'!Y$11),'Thresholded Ct'!G16)</f>
        <v>No sample</v>
      </c>
      <c r="H16" s="7" t="str">
        <f>IFERROR(IF('Thresholded Ct'!H16="","No sample", VLOOKUP('IPC Normalized Ct'!B16,'Thresholded Ct'!$B$3:$O$98,7)-'Thresholded Ct'!Z$11),'Thresholded Ct'!H16)</f>
        <v>No sample</v>
      </c>
      <c r="I16" s="7" t="str">
        <f>IFERROR(IF('Thresholded Ct'!I16="","No sample", VLOOKUP('IPC Normalized Ct'!B16,'Thresholded Ct'!$B$3:$O$98,8)-'Thresholded Ct'!AA$11),'Thresholded Ct'!I16)</f>
        <v>No sample</v>
      </c>
      <c r="J16" s="7">
        <f>IFERROR(IF('Thresholded Ct'!J16="","No sample", VLOOKUP('IPC Normalized Ct'!B16,'Thresholded Ct'!$B$3:$O$98,9)-'Thresholded Ct'!AB$11),'Thresholded Ct'!J16)</f>
        <v>25.491</v>
      </c>
      <c r="K16" s="7" t="str">
        <f>IFERROR(IF('Thresholded Ct'!K16="","No sample", VLOOKUP('IPC Normalized Ct'!B16,'Thresholded Ct'!$B$3:$O$98,10)-'Thresholded Ct'!AC$11),'Thresholded Ct'!K16)</f>
        <v>No sample</v>
      </c>
      <c r="L16" s="7" t="str">
        <f>IFERROR(IF('Thresholded Ct'!L16="","No sample", VLOOKUP('IPC Normalized Ct'!B16,'Thresholded Ct'!$B$3:$O$98,11)-'Thresholded Ct'!AD$11),'Thresholded Ct'!L16)</f>
        <v>No sample</v>
      </c>
      <c r="M16" s="7" t="str">
        <f>IFERROR(IF('Thresholded Ct'!M16="","No sample", VLOOKUP('IPC Normalized Ct'!B16,'Thresholded Ct'!$B$3:$O$98,12)-'Thresholded Ct'!AE$11),'Thresholded Ct'!M16)</f>
        <v>No sample</v>
      </c>
      <c r="N16" s="7" t="str">
        <f>IFERROR(IF('Thresholded Ct'!N16="","No sample", VLOOKUP('IPC Normalized Ct'!B16,'Thresholded Ct'!$B$3:$O$98,13)-'Thresholded Ct'!AF$11),'Thresholded Ct'!N16)</f>
        <v>No sample</v>
      </c>
      <c r="O16" s="7" t="str">
        <f>IFERROR(IF('Thresholded Ct'!O16="","No sample", VLOOKUP('IPC Normalized Ct'!B16,'Thresholded Ct'!$B$3:$O$98,14)-'Thresholded Ct'!AG$11),'Thresholded Ct'!O16)</f>
        <v>No sample</v>
      </c>
      <c r="Q16" s="146"/>
      <c r="R16" s="26" t="s">
        <v>56</v>
      </c>
      <c r="S16" s="18" t="str">
        <f>IFERROR(STDEV(S13:S14),"")</f>
        <v/>
      </c>
      <c r="T16" s="18" t="str">
        <f t="shared" ref="T16:AD16" si="12">IFERROR(STDEV(T13:T14),"")</f>
        <v/>
      </c>
      <c r="U16" s="18" t="str">
        <f t="shared" si="12"/>
        <v/>
      </c>
      <c r="V16" s="18" t="str">
        <f t="shared" si="12"/>
        <v/>
      </c>
      <c r="W16" s="18" t="str">
        <f t="shared" si="12"/>
        <v/>
      </c>
      <c r="X16" s="18" t="str">
        <f t="shared" si="12"/>
        <v/>
      </c>
      <c r="Y16" s="18" t="str">
        <f t="shared" si="12"/>
        <v/>
      </c>
      <c r="Z16" s="18" t="str">
        <f t="shared" si="12"/>
        <v/>
      </c>
      <c r="AA16" s="18" t="str">
        <f t="shared" si="12"/>
        <v/>
      </c>
      <c r="AB16" s="18" t="str">
        <f t="shared" si="12"/>
        <v/>
      </c>
      <c r="AC16" s="18" t="str">
        <f t="shared" si="12"/>
        <v/>
      </c>
      <c r="AD16" s="18" t="str">
        <f t="shared" si="12"/>
        <v/>
      </c>
    </row>
    <row r="17" spans="1:30" x14ac:dyDescent="0.25">
      <c r="A17" s="133"/>
      <c r="B17" s="13" t="s">
        <v>2297</v>
      </c>
      <c r="C17" s="6" t="str">
        <f>IFERROR(IF('Thresholded Ct'!C17="","No sample", VLOOKUP('IPC Normalized Ct'!$B17,'Thresholded Ct'!$B$3:$O$98,3)-'Thresholded Ct'!U$11),'Thresholded Ct'!C17)</f>
        <v>hsa-miR-99a-5p</v>
      </c>
      <c r="D17" s="7">
        <f>IFERROR(IF('Thresholded Ct'!D17="","No sample", VLOOKUP('IPC Normalized Ct'!$B17,'Thresholded Ct'!$B$3:$O$98,3)-'Thresholded Ct'!V$11),'Thresholded Ct'!D17)</f>
        <v>23.510999999999999</v>
      </c>
      <c r="E17" s="7" t="str">
        <f>IFERROR(IF('Thresholded Ct'!E17="","No sample", VLOOKUP('IPC Normalized Ct'!B17,'Thresholded Ct'!$B$3:$O$98,4)-'Thresholded Ct'!W$11),'Thresholded Ct'!E17)</f>
        <v>No sample</v>
      </c>
      <c r="F17" s="7" t="str">
        <f>IFERROR(IF('Thresholded Ct'!F17="","No sample", VLOOKUP('IPC Normalized Ct'!B17,'Thresholded Ct'!$B$3:$O$98,5)-'Thresholded Ct'!X$11),'Thresholded Ct'!F17)</f>
        <v>No sample</v>
      </c>
      <c r="G17" s="7" t="str">
        <f>IFERROR(IF('Thresholded Ct'!G17="","No sample", VLOOKUP('IPC Normalized Ct'!B17,'Thresholded Ct'!$B$3:$O$98,6)-'Thresholded Ct'!Y$11),'Thresholded Ct'!G17)</f>
        <v>No sample</v>
      </c>
      <c r="H17" s="7" t="str">
        <f>IFERROR(IF('Thresholded Ct'!H17="","No sample", VLOOKUP('IPC Normalized Ct'!B17,'Thresholded Ct'!$B$3:$O$98,7)-'Thresholded Ct'!Z$11),'Thresholded Ct'!H17)</f>
        <v>No sample</v>
      </c>
      <c r="I17" s="7" t="str">
        <f>IFERROR(IF('Thresholded Ct'!I17="","No sample", VLOOKUP('IPC Normalized Ct'!B17,'Thresholded Ct'!$B$3:$O$98,8)-'Thresholded Ct'!AA$11),'Thresholded Ct'!I17)</f>
        <v>No sample</v>
      </c>
      <c r="J17" s="7">
        <f>IFERROR(IF('Thresholded Ct'!J17="","No sample", VLOOKUP('IPC Normalized Ct'!B17,'Thresholded Ct'!$B$3:$O$98,9)-'Thresholded Ct'!AB$11),'Thresholded Ct'!J17)</f>
        <v>22.798999999999999</v>
      </c>
      <c r="K17" s="7" t="str">
        <f>IFERROR(IF('Thresholded Ct'!K17="","No sample", VLOOKUP('IPC Normalized Ct'!B17,'Thresholded Ct'!$B$3:$O$98,10)-'Thresholded Ct'!AC$11),'Thresholded Ct'!K17)</f>
        <v>No sample</v>
      </c>
      <c r="L17" s="7" t="str">
        <f>IFERROR(IF('Thresholded Ct'!L17="","No sample", VLOOKUP('IPC Normalized Ct'!B17,'Thresholded Ct'!$B$3:$O$98,11)-'Thresholded Ct'!AD$11),'Thresholded Ct'!L17)</f>
        <v>No sample</v>
      </c>
      <c r="M17" s="7" t="str">
        <f>IFERROR(IF('Thresholded Ct'!M17="","No sample", VLOOKUP('IPC Normalized Ct'!B17,'Thresholded Ct'!$B$3:$O$98,12)-'Thresholded Ct'!AE$11),'Thresholded Ct'!M17)</f>
        <v>No sample</v>
      </c>
      <c r="N17" s="7" t="str">
        <f>IFERROR(IF('Thresholded Ct'!N17="","No sample", VLOOKUP('IPC Normalized Ct'!B17,'Thresholded Ct'!$B$3:$O$98,13)-'Thresholded Ct'!AF$11),'Thresholded Ct'!N17)</f>
        <v>No sample</v>
      </c>
      <c r="O17" s="7" t="str">
        <f>IFERROR(IF('Thresholded Ct'!O17="","No sample", VLOOKUP('IPC Normalized Ct'!B17,'Thresholded Ct'!$B$3:$O$98,14)-'Thresholded Ct'!AG$11),'Thresholded Ct'!O17)</f>
        <v>No sample</v>
      </c>
      <c r="Q17" s="146"/>
      <c r="R17" s="93" t="s">
        <v>57</v>
      </c>
      <c r="S17" s="18" t="str">
        <f>D134</f>
        <v>Excluded</v>
      </c>
      <c r="T17" s="18" t="str">
        <f t="shared" ref="T17:AD17" si="13">E134</f>
        <v>No sample</v>
      </c>
      <c r="U17" s="18" t="str">
        <f t="shared" si="13"/>
        <v>No sample</v>
      </c>
      <c r="V17" s="18" t="str">
        <f t="shared" si="13"/>
        <v>No sample</v>
      </c>
      <c r="W17" s="18" t="str">
        <f t="shared" si="13"/>
        <v>No sample</v>
      </c>
      <c r="X17" s="18" t="str">
        <f t="shared" si="13"/>
        <v>No sample</v>
      </c>
      <c r="Y17" s="18" t="str">
        <f t="shared" si="13"/>
        <v>Excluded</v>
      </c>
      <c r="Z17" s="18" t="str">
        <f t="shared" si="13"/>
        <v>No sample</v>
      </c>
      <c r="AA17" s="18" t="str">
        <f t="shared" si="13"/>
        <v>No sample</v>
      </c>
      <c r="AB17" s="18" t="str">
        <f t="shared" si="13"/>
        <v>No sample</v>
      </c>
      <c r="AC17" s="18" t="str">
        <f t="shared" si="13"/>
        <v>No sample</v>
      </c>
      <c r="AD17" s="18" t="str">
        <f t="shared" si="13"/>
        <v>No sample</v>
      </c>
    </row>
    <row r="18" spans="1:30" x14ac:dyDescent="0.25">
      <c r="A18" s="133"/>
      <c r="B18" s="13" t="s">
        <v>2298</v>
      </c>
      <c r="C18" s="6" t="str">
        <f>IFERROR(IF('Thresholded Ct'!C18="","No sample", VLOOKUP('IPC Normalized Ct'!$B18,'Thresholded Ct'!$B$3:$O$98,3)-'Thresholded Ct'!U$11),'Thresholded Ct'!C18)</f>
        <v>hsa-miR-181b-5p</v>
      </c>
      <c r="D18" s="7">
        <f>IFERROR(IF('Thresholded Ct'!D18="","No sample", VLOOKUP('IPC Normalized Ct'!$B18,'Thresholded Ct'!$B$3:$O$98,3)-'Thresholded Ct'!V$11),'Thresholded Ct'!D18)</f>
        <v>23.623000000000001</v>
      </c>
      <c r="E18" s="7" t="str">
        <f>IFERROR(IF('Thresholded Ct'!E18="","No sample", VLOOKUP('IPC Normalized Ct'!B18,'Thresholded Ct'!$B$3:$O$98,4)-'Thresholded Ct'!W$11),'Thresholded Ct'!E18)</f>
        <v>No sample</v>
      </c>
      <c r="F18" s="7" t="str">
        <f>IFERROR(IF('Thresholded Ct'!F18="","No sample", VLOOKUP('IPC Normalized Ct'!B18,'Thresholded Ct'!$B$3:$O$98,5)-'Thresholded Ct'!X$11),'Thresholded Ct'!F18)</f>
        <v>No sample</v>
      </c>
      <c r="G18" s="7" t="str">
        <f>IFERROR(IF('Thresholded Ct'!G18="","No sample", VLOOKUP('IPC Normalized Ct'!B18,'Thresholded Ct'!$B$3:$O$98,6)-'Thresholded Ct'!Y$11),'Thresholded Ct'!G18)</f>
        <v>No sample</v>
      </c>
      <c r="H18" s="7" t="str">
        <f>IFERROR(IF('Thresholded Ct'!H18="","No sample", VLOOKUP('IPC Normalized Ct'!B18,'Thresholded Ct'!$B$3:$O$98,7)-'Thresholded Ct'!Z$11),'Thresholded Ct'!H18)</f>
        <v>No sample</v>
      </c>
      <c r="I18" s="7" t="str">
        <f>IFERROR(IF('Thresholded Ct'!I18="","No sample", VLOOKUP('IPC Normalized Ct'!B18,'Thresholded Ct'!$B$3:$O$98,8)-'Thresholded Ct'!AA$11),'Thresholded Ct'!I18)</f>
        <v>No sample</v>
      </c>
      <c r="J18" s="7">
        <f>IFERROR(IF('Thresholded Ct'!J18="","No sample", VLOOKUP('IPC Normalized Ct'!B18,'Thresholded Ct'!$B$3:$O$98,9)-'Thresholded Ct'!AB$11),'Thresholded Ct'!J18)</f>
        <v>23.186</v>
      </c>
      <c r="K18" s="7" t="str">
        <f>IFERROR(IF('Thresholded Ct'!K18="","No sample", VLOOKUP('IPC Normalized Ct'!B18,'Thresholded Ct'!$B$3:$O$98,10)-'Thresholded Ct'!AC$11),'Thresholded Ct'!K18)</f>
        <v>No sample</v>
      </c>
      <c r="L18" s="7" t="str">
        <f>IFERROR(IF('Thresholded Ct'!L18="","No sample", VLOOKUP('IPC Normalized Ct'!B18,'Thresholded Ct'!$B$3:$O$98,11)-'Thresholded Ct'!AD$11),'Thresholded Ct'!L18)</f>
        <v>No sample</v>
      </c>
      <c r="M18" s="7" t="str">
        <f>IFERROR(IF('Thresholded Ct'!M18="","No sample", VLOOKUP('IPC Normalized Ct'!B18,'Thresholded Ct'!$B$3:$O$98,12)-'Thresholded Ct'!AE$11),'Thresholded Ct'!M18)</f>
        <v>No sample</v>
      </c>
      <c r="N18" s="7" t="str">
        <f>IFERROR(IF('Thresholded Ct'!N18="","No sample", VLOOKUP('IPC Normalized Ct'!B18,'Thresholded Ct'!$B$3:$O$98,13)-'Thresholded Ct'!AF$11),'Thresholded Ct'!N18)</f>
        <v>No sample</v>
      </c>
      <c r="O18" s="7" t="str">
        <f>IFERROR(IF('Thresholded Ct'!O18="","No sample", VLOOKUP('IPC Normalized Ct'!B18,'Thresholded Ct'!$B$3:$O$98,14)-'Thresholded Ct'!AG$11),'Thresholded Ct'!O18)</f>
        <v>No sample</v>
      </c>
      <c r="Q18" s="146"/>
      <c r="R18" s="93" t="s">
        <v>58</v>
      </c>
      <c r="S18" s="18" t="str">
        <f>D146</f>
        <v>Excluded</v>
      </c>
      <c r="T18" s="18" t="str">
        <f t="shared" ref="T18:AD18" si="14">E146</f>
        <v>No sample</v>
      </c>
      <c r="U18" s="18" t="str">
        <f t="shared" si="14"/>
        <v>No sample</v>
      </c>
      <c r="V18" s="18" t="str">
        <f t="shared" si="14"/>
        <v>No sample</v>
      </c>
      <c r="W18" s="18" t="str">
        <f t="shared" si="14"/>
        <v>No sample</v>
      </c>
      <c r="X18" s="18" t="str">
        <f t="shared" si="14"/>
        <v>No sample</v>
      </c>
      <c r="Y18" s="18" t="str">
        <f t="shared" si="14"/>
        <v>Excluded</v>
      </c>
      <c r="Z18" s="18" t="str">
        <f t="shared" si="14"/>
        <v>No sample</v>
      </c>
      <c r="AA18" s="18" t="str">
        <f t="shared" si="14"/>
        <v>No sample</v>
      </c>
      <c r="AB18" s="18" t="str">
        <f t="shared" si="14"/>
        <v>No sample</v>
      </c>
      <c r="AC18" s="18" t="str">
        <f t="shared" si="14"/>
        <v>No sample</v>
      </c>
      <c r="AD18" s="18" t="str">
        <f t="shared" si="14"/>
        <v>No sample</v>
      </c>
    </row>
    <row r="19" spans="1:30" x14ac:dyDescent="0.25">
      <c r="A19" s="133"/>
      <c r="B19" s="13" t="s">
        <v>2299</v>
      </c>
      <c r="C19" s="6" t="str">
        <f>IFERROR(IF('Thresholded Ct'!C19="","No sample", VLOOKUP('IPC Normalized Ct'!$B19,'Thresholded Ct'!$B$3:$O$98,3)-'Thresholded Ct'!U$11),'Thresholded Ct'!C19)</f>
        <v>hsa-let-7i-5p</v>
      </c>
      <c r="D19" s="7">
        <f>IFERROR(IF('Thresholded Ct'!D19="","No sample", VLOOKUP('IPC Normalized Ct'!$B19,'Thresholded Ct'!$B$3:$O$98,3)-'Thresholded Ct'!V$11),'Thresholded Ct'!D19)</f>
        <v>27.908000000000001</v>
      </c>
      <c r="E19" s="7" t="str">
        <f>IFERROR(IF('Thresholded Ct'!E19="","No sample", VLOOKUP('IPC Normalized Ct'!B19,'Thresholded Ct'!$B$3:$O$98,4)-'Thresholded Ct'!W$11),'Thresholded Ct'!E19)</f>
        <v>No sample</v>
      </c>
      <c r="F19" s="7" t="str">
        <f>IFERROR(IF('Thresholded Ct'!F19="","No sample", VLOOKUP('IPC Normalized Ct'!B19,'Thresholded Ct'!$B$3:$O$98,5)-'Thresholded Ct'!X$11),'Thresholded Ct'!F19)</f>
        <v>No sample</v>
      </c>
      <c r="G19" s="7" t="str">
        <f>IFERROR(IF('Thresholded Ct'!G19="","No sample", VLOOKUP('IPC Normalized Ct'!B19,'Thresholded Ct'!$B$3:$O$98,6)-'Thresholded Ct'!Y$11),'Thresholded Ct'!G19)</f>
        <v>No sample</v>
      </c>
      <c r="H19" s="7" t="str">
        <f>IFERROR(IF('Thresholded Ct'!H19="","No sample", VLOOKUP('IPC Normalized Ct'!B19,'Thresholded Ct'!$B$3:$O$98,7)-'Thresholded Ct'!Z$11),'Thresholded Ct'!H19)</f>
        <v>No sample</v>
      </c>
      <c r="I19" s="7" t="str">
        <f>IFERROR(IF('Thresholded Ct'!I19="","No sample", VLOOKUP('IPC Normalized Ct'!B19,'Thresholded Ct'!$B$3:$O$98,8)-'Thresholded Ct'!AA$11),'Thresholded Ct'!I19)</f>
        <v>No sample</v>
      </c>
      <c r="J19" s="7">
        <f>IFERROR(IF('Thresholded Ct'!J19="","No sample", VLOOKUP('IPC Normalized Ct'!B19,'Thresholded Ct'!$B$3:$O$98,9)-'Thresholded Ct'!AB$11),'Thresholded Ct'!J19)</f>
        <v>30.030999999999999</v>
      </c>
      <c r="K19" s="7" t="str">
        <f>IFERROR(IF('Thresholded Ct'!K19="","No sample", VLOOKUP('IPC Normalized Ct'!B19,'Thresholded Ct'!$B$3:$O$98,10)-'Thresholded Ct'!AC$11),'Thresholded Ct'!K19)</f>
        <v>No sample</v>
      </c>
      <c r="L19" s="7" t="str">
        <f>IFERROR(IF('Thresholded Ct'!L19="","No sample", VLOOKUP('IPC Normalized Ct'!B19,'Thresholded Ct'!$B$3:$O$98,11)-'Thresholded Ct'!AD$11),'Thresholded Ct'!L19)</f>
        <v>No sample</v>
      </c>
      <c r="M19" s="7" t="str">
        <f>IFERROR(IF('Thresholded Ct'!M19="","No sample", VLOOKUP('IPC Normalized Ct'!B19,'Thresholded Ct'!$B$3:$O$98,12)-'Thresholded Ct'!AE$11),'Thresholded Ct'!M19)</f>
        <v>No sample</v>
      </c>
      <c r="N19" s="7" t="str">
        <f>IFERROR(IF('Thresholded Ct'!N19="","No sample", VLOOKUP('IPC Normalized Ct'!B19,'Thresholded Ct'!$B$3:$O$98,13)-'Thresholded Ct'!AF$11),'Thresholded Ct'!N19)</f>
        <v>No sample</v>
      </c>
      <c r="O19" s="7" t="str">
        <f>IFERROR(IF('Thresholded Ct'!O19="","No sample", VLOOKUP('IPC Normalized Ct'!B19,'Thresholded Ct'!$B$3:$O$98,14)-'Thresholded Ct'!AG$11),'Thresholded Ct'!O19)</f>
        <v>No sample</v>
      </c>
      <c r="Q19" s="146"/>
      <c r="R19" s="26" t="s">
        <v>59</v>
      </c>
      <c r="S19" s="18" t="str">
        <f>IFERROR(AVERAGE(S17:S18), "")</f>
        <v/>
      </c>
      <c r="T19" s="18" t="str">
        <f t="shared" ref="T19:AD19" si="15">IFERROR(AVERAGE(T17:T18), "")</f>
        <v/>
      </c>
      <c r="U19" s="18" t="str">
        <f t="shared" si="15"/>
        <v/>
      </c>
      <c r="V19" s="18" t="str">
        <f t="shared" si="15"/>
        <v/>
      </c>
      <c r="W19" s="18" t="str">
        <f t="shared" si="15"/>
        <v/>
      </c>
      <c r="X19" s="18" t="str">
        <f t="shared" si="15"/>
        <v/>
      </c>
      <c r="Y19" s="18" t="str">
        <f t="shared" si="15"/>
        <v/>
      </c>
      <c r="Z19" s="18" t="str">
        <f t="shared" si="15"/>
        <v/>
      </c>
      <c r="AA19" s="18" t="str">
        <f t="shared" si="15"/>
        <v/>
      </c>
      <c r="AB19" s="18" t="str">
        <f t="shared" si="15"/>
        <v/>
      </c>
      <c r="AC19" s="18" t="str">
        <f t="shared" si="15"/>
        <v/>
      </c>
      <c r="AD19" s="18" t="str">
        <f t="shared" si="15"/>
        <v/>
      </c>
    </row>
    <row r="20" spans="1:30" x14ac:dyDescent="0.25">
      <c r="A20" s="133"/>
      <c r="B20" s="13" t="s">
        <v>2300</v>
      </c>
      <c r="C20" s="6" t="str">
        <f>IFERROR(IF('Thresholded Ct'!C20="","No sample", VLOOKUP('IPC Normalized Ct'!$B20,'Thresholded Ct'!$B$3:$O$98,3)-'Thresholded Ct'!U$11),'Thresholded Ct'!C20)</f>
        <v>hsa-miR-138-5p</v>
      </c>
      <c r="D20" s="7">
        <f>IFERROR(IF('Thresholded Ct'!D20="","No sample", VLOOKUP('IPC Normalized Ct'!$B20,'Thresholded Ct'!$B$3:$O$98,3)-'Thresholded Ct'!V$11),'Thresholded Ct'!D20)</f>
        <v>31.122</v>
      </c>
      <c r="E20" s="7" t="str">
        <f>IFERROR(IF('Thresholded Ct'!E20="","No sample", VLOOKUP('IPC Normalized Ct'!B20,'Thresholded Ct'!$B$3:$O$98,4)-'Thresholded Ct'!W$11),'Thresholded Ct'!E20)</f>
        <v>No sample</v>
      </c>
      <c r="F20" s="7" t="str">
        <f>IFERROR(IF('Thresholded Ct'!F20="","No sample", VLOOKUP('IPC Normalized Ct'!B20,'Thresholded Ct'!$B$3:$O$98,5)-'Thresholded Ct'!X$11),'Thresholded Ct'!F20)</f>
        <v>No sample</v>
      </c>
      <c r="G20" s="7" t="str">
        <f>IFERROR(IF('Thresholded Ct'!G20="","No sample", VLOOKUP('IPC Normalized Ct'!B20,'Thresholded Ct'!$B$3:$O$98,6)-'Thresholded Ct'!Y$11),'Thresholded Ct'!G20)</f>
        <v>No sample</v>
      </c>
      <c r="H20" s="7" t="str">
        <f>IFERROR(IF('Thresholded Ct'!H20="","No sample", VLOOKUP('IPC Normalized Ct'!B20,'Thresholded Ct'!$B$3:$O$98,7)-'Thresholded Ct'!Z$11),'Thresholded Ct'!H20)</f>
        <v>No sample</v>
      </c>
      <c r="I20" s="7" t="str">
        <f>IFERROR(IF('Thresholded Ct'!I20="","No sample", VLOOKUP('IPC Normalized Ct'!B20,'Thresholded Ct'!$B$3:$O$98,8)-'Thresholded Ct'!AA$11),'Thresholded Ct'!I20)</f>
        <v>No sample</v>
      </c>
      <c r="J20" s="7" t="str">
        <f>IFERROR(IF('Thresholded Ct'!J20="","No sample", VLOOKUP('IPC Normalized Ct'!B20,'Thresholded Ct'!$B$3:$O$98,9)-'Thresholded Ct'!AB$11),'Thresholded Ct'!J20)</f>
        <v>Excluded</v>
      </c>
      <c r="K20" s="7" t="str">
        <f>IFERROR(IF('Thresholded Ct'!K20="","No sample", VLOOKUP('IPC Normalized Ct'!B20,'Thresholded Ct'!$B$3:$O$98,10)-'Thresholded Ct'!AC$11),'Thresholded Ct'!K20)</f>
        <v>No sample</v>
      </c>
      <c r="L20" s="7" t="str">
        <f>IFERROR(IF('Thresholded Ct'!L20="","No sample", VLOOKUP('IPC Normalized Ct'!B20,'Thresholded Ct'!$B$3:$O$98,11)-'Thresholded Ct'!AD$11),'Thresholded Ct'!L20)</f>
        <v>No sample</v>
      </c>
      <c r="M20" s="7" t="str">
        <f>IFERROR(IF('Thresholded Ct'!M20="","No sample", VLOOKUP('IPC Normalized Ct'!B20,'Thresholded Ct'!$B$3:$O$98,12)-'Thresholded Ct'!AE$11),'Thresholded Ct'!M20)</f>
        <v>No sample</v>
      </c>
      <c r="N20" s="7" t="str">
        <f>IFERROR(IF('Thresholded Ct'!N20="","No sample", VLOOKUP('IPC Normalized Ct'!B20,'Thresholded Ct'!$B$3:$O$98,13)-'Thresholded Ct'!AF$11),'Thresholded Ct'!N20)</f>
        <v>No sample</v>
      </c>
      <c r="O20" s="7" t="str">
        <f>IFERROR(IF('Thresholded Ct'!O20="","No sample", VLOOKUP('IPC Normalized Ct'!B20,'Thresholded Ct'!$B$3:$O$98,14)-'Thresholded Ct'!AG$11),'Thresholded Ct'!O20)</f>
        <v>No sample</v>
      </c>
      <c r="Q20" s="146"/>
      <c r="R20" s="26" t="s">
        <v>60</v>
      </c>
      <c r="S20" s="18" t="str">
        <f>IFERROR(STDEV(S17:S18),"")</f>
        <v/>
      </c>
      <c r="T20" s="18" t="str">
        <f t="shared" ref="T20:AD20" si="16">IFERROR(STDEV(T17:T18),"")</f>
        <v/>
      </c>
      <c r="U20" s="18" t="str">
        <f t="shared" si="16"/>
        <v/>
      </c>
      <c r="V20" s="18" t="str">
        <f t="shared" si="16"/>
        <v/>
      </c>
      <c r="W20" s="18" t="str">
        <f t="shared" si="16"/>
        <v/>
      </c>
      <c r="X20" s="18" t="str">
        <f t="shared" si="16"/>
        <v/>
      </c>
      <c r="Y20" s="18" t="str">
        <f t="shared" si="16"/>
        <v/>
      </c>
      <c r="Z20" s="18" t="str">
        <f t="shared" si="16"/>
        <v/>
      </c>
      <c r="AA20" s="18" t="str">
        <f t="shared" si="16"/>
        <v/>
      </c>
      <c r="AB20" s="18" t="str">
        <f t="shared" si="16"/>
        <v/>
      </c>
      <c r="AC20" s="18" t="str">
        <f t="shared" si="16"/>
        <v/>
      </c>
      <c r="AD20" s="18" t="str">
        <f t="shared" si="16"/>
        <v/>
      </c>
    </row>
    <row r="21" spans="1:30" ht="18.75" x14ac:dyDescent="0.3">
      <c r="A21" s="133"/>
      <c r="B21" s="13" t="s">
        <v>2301</v>
      </c>
      <c r="C21" s="6" t="str">
        <f>IFERROR(IF('Thresholded Ct'!C21="","No sample", VLOOKUP('IPC Normalized Ct'!$B21,'Thresholded Ct'!$B$3:$O$98,3)-'Thresholded Ct'!U$11),'Thresholded Ct'!C21)</f>
        <v>hsa-miR-184</v>
      </c>
      <c r="D21" s="7">
        <f>IFERROR(IF('Thresholded Ct'!D21="","No sample", VLOOKUP('IPC Normalized Ct'!$B21,'Thresholded Ct'!$B$3:$O$98,3)-'Thresholded Ct'!V$11),'Thresholded Ct'!D21)</f>
        <v>27.844000000000001</v>
      </c>
      <c r="E21" s="7" t="str">
        <f>IFERROR(IF('Thresholded Ct'!E21="","No sample", VLOOKUP('IPC Normalized Ct'!B21,'Thresholded Ct'!$B$3:$O$98,4)-'Thresholded Ct'!W$11),'Thresholded Ct'!E21)</f>
        <v>No sample</v>
      </c>
      <c r="F21" s="7" t="str">
        <f>IFERROR(IF('Thresholded Ct'!F21="","No sample", VLOOKUP('IPC Normalized Ct'!B21,'Thresholded Ct'!$B$3:$O$98,5)-'Thresholded Ct'!X$11),'Thresholded Ct'!F21)</f>
        <v>No sample</v>
      </c>
      <c r="G21" s="7" t="str">
        <f>IFERROR(IF('Thresholded Ct'!G21="","No sample", VLOOKUP('IPC Normalized Ct'!B21,'Thresholded Ct'!$B$3:$O$98,6)-'Thresholded Ct'!Y$11),'Thresholded Ct'!G21)</f>
        <v>No sample</v>
      </c>
      <c r="H21" s="7" t="str">
        <f>IFERROR(IF('Thresholded Ct'!H21="","No sample", VLOOKUP('IPC Normalized Ct'!B21,'Thresholded Ct'!$B$3:$O$98,7)-'Thresholded Ct'!Z$11),'Thresholded Ct'!H21)</f>
        <v>No sample</v>
      </c>
      <c r="I21" s="7" t="str">
        <f>IFERROR(IF('Thresholded Ct'!I21="","No sample", VLOOKUP('IPC Normalized Ct'!B21,'Thresholded Ct'!$B$3:$O$98,8)-'Thresholded Ct'!AA$11),'Thresholded Ct'!I21)</f>
        <v>No sample</v>
      </c>
      <c r="J21" s="7">
        <f>IFERROR(IF('Thresholded Ct'!J21="","No sample", VLOOKUP('IPC Normalized Ct'!B21,'Thresholded Ct'!$B$3:$O$98,9)-'Thresholded Ct'!AB$11),'Thresholded Ct'!J21)</f>
        <v>30.324999999999999</v>
      </c>
      <c r="K21" s="7" t="str">
        <f>IFERROR(IF('Thresholded Ct'!K21="","No sample", VLOOKUP('IPC Normalized Ct'!B21,'Thresholded Ct'!$B$3:$O$98,10)-'Thresholded Ct'!AC$11),'Thresholded Ct'!K21)</f>
        <v>No sample</v>
      </c>
      <c r="L21" s="7" t="str">
        <f>IFERROR(IF('Thresholded Ct'!L21="","No sample", VLOOKUP('IPC Normalized Ct'!B21,'Thresholded Ct'!$B$3:$O$98,11)-'Thresholded Ct'!AD$11),'Thresholded Ct'!L21)</f>
        <v>No sample</v>
      </c>
      <c r="M21" s="7" t="str">
        <f>IFERROR(IF('Thresholded Ct'!M21="","No sample", VLOOKUP('IPC Normalized Ct'!B21,'Thresholded Ct'!$B$3:$O$98,12)-'Thresholded Ct'!AE$11),'Thresholded Ct'!M21)</f>
        <v>No sample</v>
      </c>
      <c r="N21" s="7" t="str">
        <f>IFERROR(IF('Thresholded Ct'!N21="","No sample", VLOOKUP('IPC Normalized Ct'!B21,'Thresholded Ct'!$B$3:$O$98,13)-'Thresholded Ct'!AF$11),'Thresholded Ct'!N21)</f>
        <v>No sample</v>
      </c>
      <c r="O21" s="7" t="str">
        <f>IFERROR(IF('Thresholded Ct'!O21="","No sample", VLOOKUP('IPC Normalized Ct'!B21,'Thresholded Ct'!$B$3:$O$98,14)-'Thresholded Ct'!AG$11),'Thresholded Ct'!O21)</f>
        <v>No sample</v>
      </c>
      <c r="Q21" s="146"/>
      <c r="R21" s="24" t="s">
        <v>61</v>
      </c>
      <c r="S21" s="25" t="str">
        <f>IFERROR(AVERAGE((S15-$S15),(S19-$S19)),"0")</f>
        <v>0</v>
      </c>
      <c r="T21" s="25" t="str">
        <f t="shared" ref="T21:AD21" si="17">IFERROR(AVERAGE((T15-$S15),(T19-$S19)),"0")</f>
        <v>0</v>
      </c>
      <c r="U21" s="25" t="str">
        <f t="shared" si="17"/>
        <v>0</v>
      </c>
      <c r="V21" s="25" t="str">
        <f t="shared" si="17"/>
        <v>0</v>
      </c>
      <c r="W21" s="25" t="str">
        <f t="shared" si="17"/>
        <v>0</v>
      </c>
      <c r="X21" s="25" t="str">
        <f t="shared" si="17"/>
        <v>0</v>
      </c>
      <c r="Y21" s="25" t="str">
        <f t="shared" si="17"/>
        <v>0</v>
      </c>
      <c r="Z21" s="25" t="str">
        <f t="shared" si="17"/>
        <v>0</v>
      </c>
      <c r="AA21" s="25" t="str">
        <f t="shared" si="17"/>
        <v>0</v>
      </c>
      <c r="AB21" s="25" t="str">
        <f t="shared" si="17"/>
        <v>0</v>
      </c>
      <c r="AC21" s="25" t="str">
        <f t="shared" si="17"/>
        <v>0</v>
      </c>
      <c r="AD21" s="25" t="str">
        <f t="shared" si="17"/>
        <v>0</v>
      </c>
    </row>
    <row r="22" spans="1:30" x14ac:dyDescent="0.25">
      <c r="A22" s="133"/>
      <c r="B22" s="13" t="s">
        <v>2302</v>
      </c>
      <c r="C22" s="6" t="str">
        <f>IFERROR(IF('Thresholded Ct'!C22="","No sample", VLOOKUP('IPC Normalized Ct'!$B22,'Thresholded Ct'!$B$3:$O$98,3)-'Thresholded Ct'!U$11),'Thresholded Ct'!C22)</f>
        <v>hsa-miR-34c-5p</v>
      </c>
      <c r="D22" s="7" t="str">
        <f>IFERROR(IF('Thresholded Ct'!D22="","No sample", VLOOKUP('IPC Normalized Ct'!$B22,'Thresholded Ct'!$B$3:$O$98,3)-'Thresholded Ct'!V$11),'Thresholded Ct'!D22)</f>
        <v>Excluded</v>
      </c>
      <c r="E22" s="7" t="str">
        <f>IFERROR(IF('Thresholded Ct'!E22="","No sample", VLOOKUP('IPC Normalized Ct'!B22,'Thresholded Ct'!$B$3:$O$98,4)-'Thresholded Ct'!W$11),'Thresholded Ct'!E22)</f>
        <v>No sample</v>
      </c>
      <c r="F22" s="7" t="str">
        <f>IFERROR(IF('Thresholded Ct'!F22="","No sample", VLOOKUP('IPC Normalized Ct'!B22,'Thresholded Ct'!$B$3:$O$98,5)-'Thresholded Ct'!X$11),'Thresholded Ct'!F22)</f>
        <v>No sample</v>
      </c>
      <c r="G22" s="7" t="str">
        <f>IFERROR(IF('Thresholded Ct'!G22="","No sample", VLOOKUP('IPC Normalized Ct'!B22,'Thresholded Ct'!$B$3:$O$98,6)-'Thresholded Ct'!Y$11),'Thresholded Ct'!G22)</f>
        <v>No sample</v>
      </c>
      <c r="H22" s="7" t="str">
        <f>IFERROR(IF('Thresholded Ct'!H22="","No sample", VLOOKUP('IPC Normalized Ct'!B22,'Thresholded Ct'!$B$3:$O$98,7)-'Thresholded Ct'!Z$11),'Thresholded Ct'!H22)</f>
        <v>No sample</v>
      </c>
      <c r="I22" s="7" t="str">
        <f>IFERROR(IF('Thresholded Ct'!I22="","No sample", VLOOKUP('IPC Normalized Ct'!B22,'Thresholded Ct'!$B$3:$O$98,8)-'Thresholded Ct'!AA$11),'Thresholded Ct'!I22)</f>
        <v>No sample</v>
      </c>
      <c r="J22" s="7" t="str">
        <f>IFERROR(IF('Thresholded Ct'!J22="","No sample", VLOOKUP('IPC Normalized Ct'!B22,'Thresholded Ct'!$B$3:$O$98,9)-'Thresholded Ct'!AB$11),'Thresholded Ct'!J22)</f>
        <v>Excluded</v>
      </c>
      <c r="K22" s="7" t="str">
        <f>IFERROR(IF('Thresholded Ct'!K22="","No sample", VLOOKUP('IPC Normalized Ct'!B22,'Thresholded Ct'!$B$3:$O$98,10)-'Thresholded Ct'!AC$11),'Thresholded Ct'!K22)</f>
        <v>No sample</v>
      </c>
      <c r="L22" s="7" t="str">
        <f>IFERROR(IF('Thresholded Ct'!L22="","No sample", VLOOKUP('IPC Normalized Ct'!B22,'Thresholded Ct'!$B$3:$O$98,11)-'Thresholded Ct'!AD$11),'Thresholded Ct'!L22)</f>
        <v>No sample</v>
      </c>
      <c r="M22" s="7" t="str">
        <f>IFERROR(IF('Thresholded Ct'!M22="","No sample", VLOOKUP('IPC Normalized Ct'!B22,'Thresholded Ct'!$B$3:$O$98,12)-'Thresholded Ct'!AE$11),'Thresholded Ct'!M22)</f>
        <v>No sample</v>
      </c>
      <c r="N22" s="7" t="str">
        <f>IFERROR(IF('Thresholded Ct'!N22="","No sample", VLOOKUP('IPC Normalized Ct'!B22,'Thresholded Ct'!$B$3:$O$98,13)-'Thresholded Ct'!AF$11),'Thresholded Ct'!N22)</f>
        <v>No sample</v>
      </c>
      <c r="O22" s="7" t="str">
        <f>IFERROR(IF('Thresholded Ct'!O22="","No sample", VLOOKUP('IPC Normalized Ct'!B22,'Thresholded Ct'!$B$3:$O$98,14)-'Thresholded Ct'!AG$11),'Thresholded Ct'!O22)</f>
        <v>No sample</v>
      </c>
    </row>
    <row r="23" spans="1:30" x14ac:dyDescent="0.25">
      <c r="A23" s="133"/>
      <c r="B23" s="13" t="s">
        <v>2303</v>
      </c>
      <c r="C23" s="6" t="str">
        <f>IFERROR(IF('Thresholded Ct'!C23="","No sample", VLOOKUP('IPC Normalized Ct'!$B23,'Thresholded Ct'!$B$3:$O$98,3)-'Thresholded Ct'!U$11),'Thresholded Ct'!C23)</f>
        <v>hsa-miR-377-3p</v>
      </c>
      <c r="D23" s="7" t="str">
        <f>IFERROR(IF('Thresholded Ct'!D23="","No sample", VLOOKUP('IPC Normalized Ct'!$B23,'Thresholded Ct'!$B$3:$O$98,3)-'Thresholded Ct'!V$11),'Thresholded Ct'!D23)</f>
        <v>Excluded</v>
      </c>
      <c r="E23" s="7" t="str">
        <f>IFERROR(IF('Thresholded Ct'!E23="","No sample", VLOOKUP('IPC Normalized Ct'!B23,'Thresholded Ct'!$B$3:$O$98,4)-'Thresholded Ct'!W$11),'Thresholded Ct'!E23)</f>
        <v>No sample</v>
      </c>
      <c r="F23" s="7" t="str">
        <f>IFERROR(IF('Thresholded Ct'!F23="","No sample", VLOOKUP('IPC Normalized Ct'!B23,'Thresholded Ct'!$B$3:$O$98,5)-'Thresholded Ct'!X$11),'Thresholded Ct'!F23)</f>
        <v>No sample</v>
      </c>
      <c r="G23" s="7" t="str">
        <f>IFERROR(IF('Thresholded Ct'!G23="","No sample", VLOOKUP('IPC Normalized Ct'!B23,'Thresholded Ct'!$B$3:$O$98,6)-'Thresholded Ct'!Y$11),'Thresholded Ct'!G23)</f>
        <v>No sample</v>
      </c>
      <c r="H23" s="7" t="str">
        <f>IFERROR(IF('Thresholded Ct'!H23="","No sample", VLOOKUP('IPC Normalized Ct'!B23,'Thresholded Ct'!$B$3:$O$98,7)-'Thresholded Ct'!Z$11),'Thresholded Ct'!H23)</f>
        <v>No sample</v>
      </c>
      <c r="I23" s="7" t="str">
        <f>IFERROR(IF('Thresholded Ct'!I23="","No sample", VLOOKUP('IPC Normalized Ct'!B23,'Thresholded Ct'!$B$3:$O$98,8)-'Thresholded Ct'!AA$11),'Thresholded Ct'!I23)</f>
        <v>No sample</v>
      </c>
      <c r="J23" s="7" t="str">
        <f>IFERROR(IF('Thresholded Ct'!J23="","No sample", VLOOKUP('IPC Normalized Ct'!B23,'Thresholded Ct'!$B$3:$O$98,9)-'Thresholded Ct'!AB$11),'Thresholded Ct'!J23)</f>
        <v>Excluded</v>
      </c>
      <c r="K23" s="7" t="str">
        <f>IFERROR(IF('Thresholded Ct'!K23="","No sample", VLOOKUP('IPC Normalized Ct'!B23,'Thresholded Ct'!$B$3:$O$98,10)-'Thresholded Ct'!AC$11),'Thresholded Ct'!K23)</f>
        <v>No sample</v>
      </c>
      <c r="L23" s="7" t="str">
        <f>IFERROR(IF('Thresholded Ct'!L23="","No sample", VLOOKUP('IPC Normalized Ct'!B23,'Thresholded Ct'!$B$3:$O$98,11)-'Thresholded Ct'!AD$11),'Thresholded Ct'!L23)</f>
        <v>No sample</v>
      </c>
      <c r="M23" s="7" t="str">
        <f>IFERROR(IF('Thresholded Ct'!M23="","No sample", VLOOKUP('IPC Normalized Ct'!B23,'Thresholded Ct'!$B$3:$O$98,12)-'Thresholded Ct'!AE$11),'Thresholded Ct'!M23)</f>
        <v>No sample</v>
      </c>
      <c r="N23" s="7" t="str">
        <f>IFERROR(IF('Thresholded Ct'!N23="","No sample", VLOOKUP('IPC Normalized Ct'!B23,'Thresholded Ct'!$B$3:$O$98,13)-'Thresholded Ct'!AF$11),'Thresholded Ct'!N23)</f>
        <v>No sample</v>
      </c>
      <c r="O23" s="7" t="str">
        <f>IFERROR(IF('Thresholded Ct'!O23="","No sample", VLOOKUP('IPC Normalized Ct'!B23,'Thresholded Ct'!$B$3:$O$98,14)-'Thresholded Ct'!AG$11),'Thresholded Ct'!O23)</f>
        <v>No sample</v>
      </c>
    </row>
    <row r="24" spans="1:30" x14ac:dyDescent="0.25">
      <c r="A24" s="133"/>
      <c r="B24" s="13" t="s">
        <v>2304</v>
      </c>
      <c r="C24" s="6" t="str">
        <f>IFERROR(IF('Thresholded Ct'!C24="","No sample", VLOOKUP('IPC Normalized Ct'!$B24,'Thresholded Ct'!$B$3:$O$98,3)-'Thresholded Ct'!U$11),'Thresholded Ct'!C24)</f>
        <v>hsa-miR-450a-5p</v>
      </c>
      <c r="D24" s="7">
        <f>IFERROR(IF('Thresholded Ct'!D24="","No sample", VLOOKUP('IPC Normalized Ct'!$B24,'Thresholded Ct'!$B$3:$O$98,3)-'Thresholded Ct'!V$11),'Thresholded Ct'!D24)</f>
        <v>30.864999999999998</v>
      </c>
      <c r="E24" s="7" t="str">
        <f>IFERROR(IF('Thresholded Ct'!E24="","No sample", VLOOKUP('IPC Normalized Ct'!B24,'Thresholded Ct'!$B$3:$O$98,4)-'Thresholded Ct'!W$11),'Thresholded Ct'!E24)</f>
        <v>No sample</v>
      </c>
      <c r="F24" s="7" t="str">
        <f>IFERROR(IF('Thresholded Ct'!F24="","No sample", VLOOKUP('IPC Normalized Ct'!B24,'Thresholded Ct'!$B$3:$O$98,5)-'Thresholded Ct'!X$11),'Thresholded Ct'!F24)</f>
        <v>No sample</v>
      </c>
      <c r="G24" s="7" t="str">
        <f>IFERROR(IF('Thresholded Ct'!G24="","No sample", VLOOKUP('IPC Normalized Ct'!B24,'Thresholded Ct'!$B$3:$O$98,6)-'Thresholded Ct'!Y$11),'Thresholded Ct'!G24)</f>
        <v>No sample</v>
      </c>
      <c r="H24" s="7" t="str">
        <f>IFERROR(IF('Thresholded Ct'!H24="","No sample", VLOOKUP('IPC Normalized Ct'!B24,'Thresholded Ct'!$B$3:$O$98,7)-'Thresholded Ct'!Z$11),'Thresholded Ct'!H24)</f>
        <v>No sample</v>
      </c>
      <c r="I24" s="7" t="str">
        <f>IFERROR(IF('Thresholded Ct'!I24="","No sample", VLOOKUP('IPC Normalized Ct'!B24,'Thresholded Ct'!$B$3:$O$98,8)-'Thresholded Ct'!AA$11),'Thresholded Ct'!I24)</f>
        <v>No sample</v>
      </c>
      <c r="J24" s="7">
        <f>IFERROR(IF('Thresholded Ct'!J24="","No sample", VLOOKUP('IPC Normalized Ct'!B24,'Thresholded Ct'!$B$3:$O$98,9)-'Thresholded Ct'!AB$11),'Thresholded Ct'!J24)</f>
        <v>30.869</v>
      </c>
      <c r="K24" s="7" t="str">
        <f>IFERROR(IF('Thresholded Ct'!K24="","No sample", VLOOKUP('IPC Normalized Ct'!B24,'Thresholded Ct'!$B$3:$O$98,10)-'Thresholded Ct'!AC$11),'Thresholded Ct'!K24)</f>
        <v>No sample</v>
      </c>
      <c r="L24" s="7" t="str">
        <f>IFERROR(IF('Thresholded Ct'!L24="","No sample", VLOOKUP('IPC Normalized Ct'!B24,'Thresholded Ct'!$B$3:$O$98,11)-'Thresholded Ct'!AD$11),'Thresholded Ct'!L24)</f>
        <v>No sample</v>
      </c>
      <c r="M24" s="7" t="str">
        <f>IFERROR(IF('Thresholded Ct'!M24="","No sample", VLOOKUP('IPC Normalized Ct'!B24,'Thresholded Ct'!$B$3:$O$98,12)-'Thresholded Ct'!AE$11),'Thresholded Ct'!M24)</f>
        <v>No sample</v>
      </c>
      <c r="N24" s="7" t="str">
        <f>IFERROR(IF('Thresholded Ct'!N24="","No sample", VLOOKUP('IPC Normalized Ct'!B24,'Thresholded Ct'!$B$3:$O$98,13)-'Thresholded Ct'!AF$11),'Thresholded Ct'!N24)</f>
        <v>No sample</v>
      </c>
      <c r="O24" s="7" t="str">
        <f>IFERROR(IF('Thresholded Ct'!O24="","No sample", VLOOKUP('IPC Normalized Ct'!B24,'Thresholded Ct'!$B$3:$O$98,14)-'Thresholded Ct'!AG$11),'Thresholded Ct'!O24)</f>
        <v>No sample</v>
      </c>
    </row>
    <row r="25" spans="1:30" x14ac:dyDescent="0.25">
      <c r="A25" s="133"/>
      <c r="B25" s="13" t="s">
        <v>2305</v>
      </c>
      <c r="C25" s="6" t="str">
        <f>IFERROR(IF('Thresholded Ct'!C25="","No sample", VLOOKUP('IPC Normalized Ct'!$B25,'Thresholded Ct'!$B$3:$O$98,3)-'Thresholded Ct'!U$11),'Thresholded Ct'!C25)</f>
        <v>hsa-miR-608</v>
      </c>
      <c r="D25" s="7" t="str">
        <f>IFERROR(IF('Thresholded Ct'!D25="","No sample", VLOOKUP('IPC Normalized Ct'!$B25,'Thresholded Ct'!$B$3:$O$98,3)-'Thresholded Ct'!V$11),'Thresholded Ct'!D25)</f>
        <v>Excluded</v>
      </c>
      <c r="E25" s="7" t="str">
        <f>IFERROR(IF('Thresholded Ct'!E25="","No sample", VLOOKUP('IPC Normalized Ct'!B25,'Thresholded Ct'!$B$3:$O$98,4)-'Thresholded Ct'!W$11),'Thresholded Ct'!E25)</f>
        <v>No sample</v>
      </c>
      <c r="F25" s="7" t="str">
        <f>IFERROR(IF('Thresholded Ct'!F25="","No sample", VLOOKUP('IPC Normalized Ct'!B25,'Thresholded Ct'!$B$3:$O$98,5)-'Thresholded Ct'!X$11),'Thresholded Ct'!F25)</f>
        <v>No sample</v>
      </c>
      <c r="G25" s="7" t="str">
        <f>IFERROR(IF('Thresholded Ct'!G25="","No sample", VLOOKUP('IPC Normalized Ct'!B25,'Thresholded Ct'!$B$3:$O$98,6)-'Thresholded Ct'!Y$11),'Thresholded Ct'!G25)</f>
        <v>No sample</v>
      </c>
      <c r="H25" s="7" t="str">
        <f>IFERROR(IF('Thresholded Ct'!H25="","No sample", VLOOKUP('IPC Normalized Ct'!B25,'Thresholded Ct'!$B$3:$O$98,7)-'Thresholded Ct'!Z$11),'Thresholded Ct'!H25)</f>
        <v>No sample</v>
      </c>
      <c r="I25" s="7" t="str">
        <f>IFERROR(IF('Thresholded Ct'!I25="","No sample", VLOOKUP('IPC Normalized Ct'!B25,'Thresholded Ct'!$B$3:$O$98,8)-'Thresholded Ct'!AA$11),'Thresholded Ct'!I25)</f>
        <v>No sample</v>
      </c>
      <c r="J25" s="7">
        <f>IFERROR(IF('Thresholded Ct'!J25="","No sample", VLOOKUP('IPC Normalized Ct'!B25,'Thresholded Ct'!$B$3:$O$98,9)-'Thresholded Ct'!AB$11),'Thresholded Ct'!J25)</f>
        <v>30.934999999999999</v>
      </c>
      <c r="K25" s="7" t="str">
        <f>IFERROR(IF('Thresholded Ct'!K25="","No sample", VLOOKUP('IPC Normalized Ct'!B25,'Thresholded Ct'!$B$3:$O$98,10)-'Thresholded Ct'!AC$11),'Thresholded Ct'!K25)</f>
        <v>No sample</v>
      </c>
      <c r="L25" s="7" t="str">
        <f>IFERROR(IF('Thresholded Ct'!L25="","No sample", VLOOKUP('IPC Normalized Ct'!B25,'Thresholded Ct'!$B$3:$O$98,11)-'Thresholded Ct'!AD$11),'Thresholded Ct'!L25)</f>
        <v>No sample</v>
      </c>
      <c r="M25" s="7" t="str">
        <f>IFERROR(IF('Thresholded Ct'!M25="","No sample", VLOOKUP('IPC Normalized Ct'!B25,'Thresholded Ct'!$B$3:$O$98,12)-'Thresholded Ct'!AE$11),'Thresholded Ct'!M25)</f>
        <v>No sample</v>
      </c>
      <c r="N25" s="7" t="str">
        <f>IFERROR(IF('Thresholded Ct'!N25="","No sample", VLOOKUP('IPC Normalized Ct'!B25,'Thresholded Ct'!$B$3:$O$98,13)-'Thresholded Ct'!AF$11),'Thresholded Ct'!N25)</f>
        <v>No sample</v>
      </c>
      <c r="O25" s="7" t="str">
        <f>IFERROR(IF('Thresholded Ct'!O25="","No sample", VLOOKUP('IPC Normalized Ct'!B25,'Thresholded Ct'!$B$3:$O$98,14)-'Thresholded Ct'!AG$11),'Thresholded Ct'!O25)</f>
        <v>No sample</v>
      </c>
    </row>
    <row r="26" spans="1:30" x14ac:dyDescent="0.25">
      <c r="A26" s="133"/>
      <c r="B26" s="92" t="s">
        <v>2306</v>
      </c>
      <c r="C26" s="92" t="str">
        <f>IFERROR(IF('Thresholded Ct'!C26="","No sample", VLOOKUP('IPC Normalized Ct'!$B26,'Thresholded Ct'!$B$3:$O$98,3)-'Thresholded Ct'!U$11),'Thresholded Ct'!C26)</f>
        <v>Spike-in RNA Ctr 1</v>
      </c>
      <c r="D26" s="7" t="str">
        <f>IFERROR(IF('Thresholded Ct'!D26="","No sample", VLOOKUP('IPC Normalized Ct'!$B26,'Thresholded Ct'!$B$3:$O$98,3)-'Thresholded Ct'!V$11),'Thresholded Ct'!D26)</f>
        <v>Excluded</v>
      </c>
      <c r="E26" s="7" t="str">
        <f>IFERROR(IF('Thresholded Ct'!E26="","No sample", VLOOKUP('IPC Normalized Ct'!B26,'Thresholded Ct'!$B$3:$O$98,4)-'Thresholded Ct'!W$11),'Thresholded Ct'!E26)</f>
        <v>No sample</v>
      </c>
      <c r="F26" s="7" t="str">
        <f>IFERROR(IF('Thresholded Ct'!F26="","No sample", VLOOKUP('IPC Normalized Ct'!B26,'Thresholded Ct'!$B$3:$O$98,5)-'Thresholded Ct'!X$11),'Thresholded Ct'!F26)</f>
        <v>No sample</v>
      </c>
      <c r="G26" s="7" t="str">
        <f>IFERROR(IF('Thresholded Ct'!G26="","No sample", VLOOKUP('IPC Normalized Ct'!B26,'Thresholded Ct'!$B$3:$O$98,6)-'Thresholded Ct'!Y$11),'Thresholded Ct'!G26)</f>
        <v>No sample</v>
      </c>
      <c r="H26" s="7" t="str">
        <f>IFERROR(IF('Thresholded Ct'!H26="","No sample", VLOOKUP('IPC Normalized Ct'!B26,'Thresholded Ct'!$B$3:$O$98,7)-'Thresholded Ct'!Z$11),'Thresholded Ct'!H26)</f>
        <v>No sample</v>
      </c>
      <c r="I26" s="7" t="str">
        <f>IFERROR(IF('Thresholded Ct'!I26="","No sample", VLOOKUP('IPC Normalized Ct'!B26,'Thresholded Ct'!$B$3:$O$98,8)-'Thresholded Ct'!AA$11),'Thresholded Ct'!I26)</f>
        <v>No sample</v>
      </c>
      <c r="J26" s="7" t="str">
        <f>IFERROR(IF('Thresholded Ct'!J26="","No sample", VLOOKUP('IPC Normalized Ct'!B26,'Thresholded Ct'!$B$3:$O$98,9)-'Thresholded Ct'!AB$11),'Thresholded Ct'!J26)</f>
        <v>Excluded</v>
      </c>
      <c r="K26" s="7" t="str">
        <f>IFERROR(IF('Thresholded Ct'!K26="","No sample", VLOOKUP('IPC Normalized Ct'!B26,'Thresholded Ct'!$B$3:$O$98,10)-'Thresholded Ct'!AC$11),'Thresholded Ct'!K26)</f>
        <v>No sample</v>
      </c>
      <c r="L26" s="7" t="str">
        <f>IFERROR(IF('Thresholded Ct'!L26="","No sample", VLOOKUP('IPC Normalized Ct'!B26,'Thresholded Ct'!$B$3:$O$98,11)-'Thresholded Ct'!AD$11),'Thresholded Ct'!L26)</f>
        <v>No sample</v>
      </c>
      <c r="M26" s="7" t="str">
        <f>IFERROR(IF('Thresholded Ct'!M26="","No sample", VLOOKUP('IPC Normalized Ct'!B26,'Thresholded Ct'!$B$3:$O$98,12)-'Thresholded Ct'!AE$11),'Thresholded Ct'!M26)</f>
        <v>No sample</v>
      </c>
      <c r="N26" s="7" t="str">
        <f>IFERROR(IF('Thresholded Ct'!N26="","No sample", VLOOKUP('IPC Normalized Ct'!B26,'Thresholded Ct'!$B$3:$O$98,13)-'Thresholded Ct'!AF$11),'Thresholded Ct'!N26)</f>
        <v>No sample</v>
      </c>
      <c r="O26" s="7" t="str">
        <f>IFERROR(IF('Thresholded Ct'!O26="","No sample", VLOOKUP('IPC Normalized Ct'!B26,'Thresholded Ct'!$B$3:$O$98,14)-'Thresholded Ct'!AG$11),'Thresholded Ct'!O26)</f>
        <v>No sample</v>
      </c>
    </row>
    <row r="27" spans="1:30" x14ac:dyDescent="0.25">
      <c r="A27" s="133"/>
      <c r="B27" s="13" t="s">
        <v>2307</v>
      </c>
      <c r="C27" s="6" t="str">
        <f>IFERROR(IF('Thresholded Ct'!C27="","No sample", VLOOKUP('IPC Normalized Ct'!$B27,'Thresholded Ct'!$B$3:$O$98,3)-'Thresholded Ct'!U$11),'Thresholded Ct'!C27)</f>
        <v>hsa-miR-16-5p</v>
      </c>
      <c r="D27" s="7">
        <f>IFERROR(IF('Thresholded Ct'!D27="","No sample", VLOOKUP('IPC Normalized Ct'!$B27,'Thresholded Ct'!$B$3:$O$98,3)-'Thresholded Ct'!V$11),'Thresholded Ct'!D27)</f>
        <v>23.891999999999999</v>
      </c>
      <c r="E27" s="7" t="str">
        <f>IFERROR(IF('Thresholded Ct'!E27="","No sample", VLOOKUP('IPC Normalized Ct'!B27,'Thresholded Ct'!$B$3:$O$98,4)-'Thresholded Ct'!W$11),'Thresholded Ct'!E27)</f>
        <v>No sample</v>
      </c>
      <c r="F27" s="7" t="str">
        <f>IFERROR(IF('Thresholded Ct'!F27="","No sample", VLOOKUP('IPC Normalized Ct'!B27,'Thresholded Ct'!$B$3:$O$98,5)-'Thresholded Ct'!X$11),'Thresholded Ct'!F27)</f>
        <v>No sample</v>
      </c>
      <c r="G27" s="7" t="str">
        <f>IFERROR(IF('Thresholded Ct'!G27="","No sample", VLOOKUP('IPC Normalized Ct'!B27,'Thresholded Ct'!$B$3:$O$98,6)-'Thresholded Ct'!Y$11),'Thresholded Ct'!G27)</f>
        <v>No sample</v>
      </c>
      <c r="H27" s="7" t="str">
        <f>IFERROR(IF('Thresholded Ct'!H27="","No sample", VLOOKUP('IPC Normalized Ct'!B27,'Thresholded Ct'!$B$3:$O$98,7)-'Thresholded Ct'!Z$11),'Thresholded Ct'!H27)</f>
        <v>No sample</v>
      </c>
      <c r="I27" s="7" t="str">
        <f>IFERROR(IF('Thresholded Ct'!I27="","No sample", VLOOKUP('IPC Normalized Ct'!B27,'Thresholded Ct'!$B$3:$O$98,8)-'Thresholded Ct'!AA$11),'Thresholded Ct'!I27)</f>
        <v>No sample</v>
      </c>
      <c r="J27" s="7">
        <f>IFERROR(IF('Thresholded Ct'!J27="","No sample", VLOOKUP('IPC Normalized Ct'!B27,'Thresholded Ct'!$B$3:$O$98,9)-'Thresholded Ct'!AB$11),'Thresholded Ct'!J27)</f>
        <v>23.170999999999999</v>
      </c>
      <c r="K27" s="7" t="str">
        <f>IFERROR(IF('Thresholded Ct'!K27="","No sample", VLOOKUP('IPC Normalized Ct'!B27,'Thresholded Ct'!$B$3:$O$98,10)-'Thresholded Ct'!AC$11),'Thresholded Ct'!K27)</f>
        <v>No sample</v>
      </c>
      <c r="L27" s="7" t="str">
        <f>IFERROR(IF('Thresholded Ct'!L27="","No sample", VLOOKUP('IPC Normalized Ct'!B27,'Thresholded Ct'!$B$3:$O$98,11)-'Thresholded Ct'!AD$11),'Thresholded Ct'!L27)</f>
        <v>No sample</v>
      </c>
      <c r="M27" s="7" t="str">
        <f>IFERROR(IF('Thresholded Ct'!M27="","No sample", VLOOKUP('IPC Normalized Ct'!B27,'Thresholded Ct'!$B$3:$O$98,12)-'Thresholded Ct'!AE$11),'Thresholded Ct'!M27)</f>
        <v>No sample</v>
      </c>
      <c r="N27" s="7" t="str">
        <f>IFERROR(IF('Thresholded Ct'!N27="","No sample", VLOOKUP('IPC Normalized Ct'!B27,'Thresholded Ct'!$B$3:$O$98,13)-'Thresholded Ct'!AF$11),'Thresholded Ct'!N27)</f>
        <v>No sample</v>
      </c>
      <c r="O27" s="7" t="str">
        <f>IFERROR(IF('Thresholded Ct'!O27="","No sample", VLOOKUP('IPC Normalized Ct'!B27,'Thresholded Ct'!$B$3:$O$98,14)-'Thresholded Ct'!AG$11),'Thresholded Ct'!O27)</f>
        <v>No sample</v>
      </c>
    </row>
    <row r="28" spans="1:30" x14ac:dyDescent="0.25">
      <c r="A28" s="133"/>
      <c r="B28" s="13" t="s">
        <v>2308</v>
      </c>
      <c r="C28" s="6" t="str">
        <f>IFERROR(IF('Thresholded Ct'!C28="","No sample", VLOOKUP('IPC Normalized Ct'!$B28,'Thresholded Ct'!$B$3:$O$98,3)-'Thresholded Ct'!U$11),'Thresholded Ct'!C28)</f>
        <v>hsa-miR-28-5p</v>
      </c>
      <c r="D28" s="7">
        <f>IFERROR(IF('Thresholded Ct'!D28="","No sample", VLOOKUP('IPC Normalized Ct'!$B28,'Thresholded Ct'!$B$3:$O$98,3)-'Thresholded Ct'!V$11),'Thresholded Ct'!D28)</f>
        <v>22.224</v>
      </c>
      <c r="E28" s="7" t="str">
        <f>IFERROR(IF('Thresholded Ct'!E28="","No sample", VLOOKUP('IPC Normalized Ct'!B28,'Thresholded Ct'!$B$3:$O$98,4)-'Thresholded Ct'!W$11),'Thresholded Ct'!E28)</f>
        <v>No sample</v>
      </c>
      <c r="F28" s="7" t="str">
        <f>IFERROR(IF('Thresholded Ct'!F28="","No sample", VLOOKUP('IPC Normalized Ct'!B28,'Thresholded Ct'!$B$3:$O$98,5)-'Thresholded Ct'!X$11),'Thresholded Ct'!F28)</f>
        <v>No sample</v>
      </c>
      <c r="G28" s="7" t="str">
        <f>IFERROR(IF('Thresholded Ct'!G28="","No sample", VLOOKUP('IPC Normalized Ct'!B28,'Thresholded Ct'!$B$3:$O$98,6)-'Thresholded Ct'!Y$11),'Thresholded Ct'!G28)</f>
        <v>No sample</v>
      </c>
      <c r="H28" s="7" t="str">
        <f>IFERROR(IF('Thresholded Ct'!H28="","No sample", VLOOKUP('IPC Normalized Ct'!B28,'Thresholded Ct'!$B$3:$O$98,7)-'Thresholded Ct'!Z$11),'Thresholded Ct'!H28)</f>
        <v>No sample</v>
      </c>
      <c r="I28" s="7" t="str">
        <f>IFERROR(IF('Thresholded Ct'!I28="","No sample", VLOOKUP('IPC Normalized Ct'!B28,'Thresholded Ct'!$B$3:$O$98,8)-'Thresholded Ct'!AA$11),'Thresholded Ct'!I28)</f>
        <v>No sample</v>
      </c>
      <c r="J28" s="7">
        <f>IFERROR(IF('Thresholded Ct'!J28="","No sample", VLOOKUP('IPC Normalized Ct'!B28,'Thresholded Ct'!$B$3:$O$98,9)-'Thresholded Ct'!AB$11),'Thresholded Ct'!J28)</f>
        <v>31.664000000000001</v>
      </c>
      <c r="K28" s="7" t="str">
        <f>IFERROR(IF('Thresholded Ct'!K28="","No sample", VLOOKUP('IPC Normalized Ct'!B28,'Thresholded Ct'!$B$3:$O$98,10)-'Thresholded Ct'!AC$11),'Thresholded Ct'!K28)</f>
        <v>No sample</v>
      </c>
      <c r="L28" s="7" t="str">
        <f>IFERROR(IF('Thresholded Ct'!L28="","No sample", VLOOKUP('IPC Normalized Ct'!B28,'Thresholded Ct'!$B$3:$O$98,11)-'Thresholded Ct'!AD$11),'Thresholded Ct'!L28)</f>
        <v>No sample</v>
      </c>
      <c r="M28" s="7" t="str">
        <f>IFERROR(IF('Thresholded Ct'!M28="","No sample", VLOOKUP('IPC Normalized Ct'!B28,'Thresholded Ct'!$B$3:$O$98,12)-'Thresholded Ct'!AE$11),'Thresholded Ct'!M28)</f>
        <v>No sample</v>
      </c>
      <c r="N28" s="7" t="str">
        <f>IFERROR(IF('Thresholded Ct'!N28="","No sample", VLOOKUP('IPC Normalized Ct'!B28,'Thresholded Ct'!$B$3:$O$98,13)-'Thresholded Ct'!AF$11),'Thresholded Ct'!N28)</f>
        <v>No sample</v>
      </c>
      <c r="O28" s="7" t="str">
        <f>IFERROR(IF('Thresholded Ct'!O28="","No sample", VLOOKUP('IPC Normalized Ct'!B28,'Thresholded Ct'!$B$3:$O$98,14)-'Thresholded Ct'!AG$11),'Thresholded Ct'!O28)</f>
        <v>No sample</v>
      </c>
    </row>
    <row r="29" spans="1:30" x14ac:dyDescent="0.25">
      <c r="A29" s="133"/>
      <c r="B29" s="13" t="s">
        <v>2309</v>
      </c>
      <c r="C29" s="6" t="str">
        <f>IFERROR(IF('Thresholded Ct'!C29="","No sample", VLOOKUP('IPC Normalized Ct'!$B29,'Thresholded Ct'!$B$3:$O$98,3)-'Thresholded Ct'!U$11),'Thresholded Ct'!C29)</f>
        <v>hsa-miR-29b-3p</v>
      </c>
      <c r="D29" s="7">
        <f>IFERROR(IF('Thresholded Ct'!D29="","No sample", VLOOKUP('IPC Normalized Ct'!$B29,'Thresholded Ct'!$B$3:$O$98,3)-'Thresholded Ct'!V$11),'Thresholded Ct'!D29)</f>
        <v>23.742999999999999</v>
      </c>
      <c r="E29" s="7" t="str">
        <f>IFERROR(IF('Thresholded Ct'!E29="","No sample", VLOOKUP('IPC Normalized Ct'!B29,'Thresholded Ct'!$B$3:$O$98,4)-'Thresholded Ct'!W$11),'Thresholded Ct'!E29)</f>
        <v>No sample</v>
      </c>
      <c r="F29" s="7" t="str">
        <f>IFERROR(IF('Thresholded Ct'!F29="","No sample", VLOOKUP('IPC Normalized Ct'!B29,'Thresholded Ct'!$B$3:$O$98,5)-'Thresholded Ct'!X$11),'Thresholded Ct'!F29)</f>
        <v>No sample</v>
      </c>
      <c r="G29" s="7" t="str">
        <f>IFERROR(IF('Thresholded Ct'!G29="","No sample", VLOOKUP('IPC Normalized Ct'!B29,'Thresholded Ct'!$B$3:$O$98,6)-'Thresholded Ct'!Y$11),'Thresholded Ct'!G29)</f>
        <v>No sample</v>
      </c>
      <c r="H29" s="7" t="str">
        <f>IFERROR(IF('Thresholded Ct'!H29="","No sample", VLOOKUP('IPC Normalized Ct'!B29,'Thresholded Ct'!$B$3:$O$98,7)-'Thresholded Ct'!Z$11),'Thresholded Ct'!H29)</f>
        <v>No sample</v>
      </c>
      <c r="I29" s="7" t="str">
        <f>IFERROR(IF('Thresholded Ct'!I29="","No sample", VLOOKUP('IPC Normalized Ct'!B29,'Thresholded Ct'!$B$3:$O$98,8)-'Thresholded Ct'!AA$11),'Thresholded Ct'!I29)</f>
        <v>No sample</v>
      </c>
      <c r="J29" s="7">
        <f>IFERROR(IF('Thresholded Ct'!J29="","No sample", VLOOKUP('IPC Normalized Ct'!B29,'Thresholded Ct'!$B$3:$O$98,9)-'Thresholded Ct'!AB$11),'Thresholded Ct'!J29)</f>
        <v>22.783999999999999</v>
      </c>
      <c r="K29" s="7" t="str">
        <f>IFERROR(IF('Thresholded Ct'!K29="","No sample", VLOOKUP('IPC Normalized Ct'!B29,'Thresholded Ct'!$B$3:$O$98,10)-'Thresholded Ct'!AC$11),'Thresholded Ct'!K29)</f>
        <v>No sample</v>
      </c>
      <c r="L29" s="7" t="str">
        <f>IFERROR(IF('Thresholded Ct'!L29="","No sample", VLOOKUP('IPC Normalized Ct'!B29,'Thresholded Ct'!$B$3:$O$98,11)-'Thresholded Ct'!AD$11),'Thresholded Ct'!L29)</f>
        <v>No sample</v>
      </c>
      <c r="M29" s="7" t="str">
        <f>IFERROR(IF('Thresholded Ct'!M29="","No sample", VLOOKUP('IPC Normalized Ct'!B29,'Thresholded Ct'!$B$3:$O$98,12)-'Thresholded Ct'!AE$11),'Thresholded Ct'!M29)</f>
        <v>No sample</v>
      </c>
      <c r="N29" s="7" t="str">
        <f>IFERROR(IF('Thresholded Ct'!N29="","No sample", VLOOKUP('IPC Normalized Ct'!B29,'Thresholded Ct'!$B$3:$O$98,13)-'Thresholded Ct'!AF$11),'Thresholded Ct'!N29)</f>
        <v>No sample</v>
      </c>
      <c r="O29" s="7" t="str">
        <f>IFERROR(IF('Thresholded Ct'!O29="","No sample", VLOOKUP('IPC Normalized Ct'!B29,'Thresholded Ct'!$B$3:$O$98,14)-'Thresholded Ct'!AG$11),'Thresholded Ct'!O29)</f>
        <v>No sample</v>
      </c>
    </row>
    <row r="30" spans="1:30" x14ac:dyDescent="0.25">
      <c r="A30" s="133"/>
      <c r="B30" s="13" t="s">
        <v>2310</v>
      </c>
      <c r="C30" s="6" t="str">
        <f>IFERROR(IF('Thresholded Ct'!C30="","No sample", VLOOKUP('IPC Normalized Ct'!$B30,'Thresholded Ct'!$B$3:$O$98,3)-'Thresholded Ct'!U$11),'Thresholded Ct'!C30)</f>
        <v>hsa-miR-181c-5p</v>
      </c>
      <c r="D30" s="7">
        <f>IFERROR(IF('Thresholded Ct'!D30="","No sample", VLOOKUP('IPC Normalized Ct'!$B30,'Thresholded Ct'!$B$3:$O$98,3)-'Thresholded Ct'!V$11),'Thresholded Ct'!D30)</f>
        <v>19.291</v>
      </c>
      <c r="E30" s="7" t="str">
        <f>IFERROR(IF('Thresholded Ct'!E30="","No sample", VLOOKUP('IPC Normalized Ct'!B30,'Thresholded Ct'!$B$3:$O$98,4)-'Thresholded Ct'!W$11),'Thresholded Ct'!E30)</f>
        <v>No sample</v>
      </c>
      <c r="F30" s="7" t="str">
        <f>IFERROR(IF('Thresholded Ct'!F30="","No sample", VLOOKUP('IPC Normalized Ct'!B30,'Thresholded Ct'!$B$3:$O$98,5)-'Thresholded Ct'!X$11),'Thresholded Ct'!F30)</f>
        <v>No sample</v>
      </c>
      <c r="G30" s="7" t="str">
        <f>IFERROR(IF('Thresholded Ct'!G30="","No sample", VLOOKUP('IPC Normalized Ct'!B30,'Thresholded Ct'!$B$3:$O$98,6)-'Thresholded Ct'!Y$11),'Thresholded Ct'!G30)</f>
        <v>No sample</v>
      </c>
      <c r="H30" s="7" t="str">
        <f>IFERROR(IF('Thresholded Ct'!H30="","No sample", VLOOKUP('IPC Normalized Ct'!B30,'Thresholded Ct'!$B$3:$O$98,7)-'Thresholded Ct'!Z$11),'Thresholded Ct'!H30)</f>
        <v>No sample</v>
      </c>
      <c r="I30" s="7" t="str">
        <f>IFERROR(IF('Thresholded Ct'!I30="","No sample", VLOOKUP('IPC Normalized Ct'!B30,'Thresholded Ct'!$B$3:$O$98,8)-'Thresholded Ct'!AA$11),'Thresholded Ct'!I30)</f>
        <v>No sample</v>
      </c>
      <c r="J30" s="7">
        <f>IFERROR(IF('Thresholded Ct'!J30="","No sample", VLOOKUP('IPC Normalized Ct'!B30,'Thresholded Ct'!$B$3:$O$98,9)-'Thresholded Ct'!AB$11),'Thresholded Ct'!J30)</f>
        <v>20.064</v>
      </c>
      <c r="K30" s="7" t="str">
        <f>IFERROR(IF('Thresholded Ct'!K30="","No sample", VLOOKUP('IPC Normalized Ct'!B30,'Thresholded Ct'!$B$3:$O$98,10)-'Thresholded Ct'!AC$11),'Thresholded Ct'!K30)</f>
        <v>No sample</v>
      </c>
      <c r="L30" s="7" t="str">
        <f>IFERROR(IF('Thresholded Ct'!L30="","No sample", VLOOKUP('IPC Normalized Ct'!B30,'Thresholded Ct'!$B$3:$O$98,11)-'Thresholded Ct'!AD$11),'Thresholded Ct'!L30)</f>
        <v>No sample</v>
      </c>
      <c r="M30" s="7" t="str">
        <f>IFERROR(IF('Thresholded Ct'!M30="","No sample", VLOOKUP('IPC Normalized Ct'!B30,'Thresholded Ct'!$B$3:$O$98,12)-'Thresholded Ct'!AE$11),'Thresholded Ct'!M30)</f>
        <v>No sample</v>
      </c>
      <c r="N30" s="7" t="str">
        <f>IFERROR(IF('Thresholded Ct'!N30="","No sample", VLOOKUP('IPC Normalized Ct'!B30,'Thresholded Ct'!$B$3:$O$98,13)-'Thresholded Ct'!AF$11),'Thresholded Ct'!N30)</f>
        <v>No sample</v>
      </c>
      <c r="O30" s="7" t="str">
        <f>IFERROR(IF('Thresholded Ct'!O30="","No sample", VLOOKUP('IPC Normalized Ct'!B30,'Thresholded Ct'!$B$3:$O$98,14)-'Thresholded Ct'!AG$11),'Thresholded Ct'!O30)</f>
        <v>No sample</v>
      </c>
    </row>
    <row r="31" spans="1:30" x14ac:dyDescent="0.25">
      <c r="A31" s="133"/>
      <c r="B31" s="13" t="s">
        <v>2311</v>
      </c>
      <c r="C31" s="6" t="str">
        <f>IFERROR(IF('Thresholded Ct'!C31="","No sample", VLOOKUP('IPC Normalized Ct'!$B31,'Thresholded Ct'!$B$3:$O$98,3)-'Thresholded Ct'!U$11),'Thresholded Ct'!C31)</f>
        <v>hsa-miR-1-3p</v>
      </c>
      <c r="D31" s="7" t="str">
        <f>IFERROR(IF('Thresholded Ct'!D31="","No sample", VLOOKUP('IPC Normalized Ct'!$B31,'Thresholded Ct'!$B$3:$O$98,3)-'Thresholded Ct'!V$11),'Thresholded Ct'!D31)</f>
        <v>Excluded</v>
      </c>
      <c r="E31" s="7" t="str">
        <f>IFERROR(IF('Thresholded Ct'!E31="","No sample", VLOOKUP('IPC Normalized Ct'!B31,'Thresholded Ct'!$B$3:$O$98,4)-'Thresholded Ct'!W$11),'Thresholded Ct'!E31)</f>
        <v>No sample</v>
      </c>
      <c r="F31" s="7" t="str">
        <f>IFERROR(IF('Thresholded Ct'!F31="","No sample", VLOOKUP('IPC Normalized Ct'!B31,'Thresholded Ct'!$B$3:$O$98,5)-'Thresholded Ct'!X$11),'Thresholded Ct'!F31)</f>
        <v>No sample</v>
      </c>
      <c r="G31" s="7" t="str">
        <f>IFERROR(IF('Thresholded Ct'!G31="","No sample", VLOOKUP('IPC Normalized Ct'!B31,'Thresholded Ct'!$B$3:$O$98,6)-'Thresholded Ct'!Y$11),'Thresholded Ct'!G31)</f>
        <v>No sample</v>
      </c>
      <c r="H31" s="7" t="str">
        <f>IFERROR(IF('Thresholded Ct'!H31="","No sample", VLOOKUP('IPC Normalized Ct'!B31,'Thresholded Ct'!$B$3:$O$98,7)-'Thresholded Ct'!Z$11),'Thresholded Ct'!H31)</f>
        <v>No sample</v>
      </c>
      <c r="I31" s="7" t="str">
        <f>IFERROR(IF('Thresholded Ct'!I31="","No sample", VLOOKUP('IPC Normalized Ct'!B31,'Thresholded Ct'!$B$3:$O$98,8)-'Thresholded Ct'!AA$11),'Thresholded Ct'!I31)</f>
        <v>No sample</v>
      </c>
      <c r="J31" s="7" t="str">
        <f>IFERROR(IF('Thresholded Ct'!J31="","No sample", VLOOKUP('IPC Normalized Ct'!B31,'Thresholded Ct'!$B$3:$O$98,9)-'Thresholded Ct'!AB$11),'Thresholded Ct'!J31)</f>
        <v>Excluded</v>
      </c>
      <c r="K31" s="7" t="str">
        <f>IFERROR(IF('Thresholded Ct'!K31="","No sample", VLOOKUP('IPC Normalized Ct'!B31,'Thresholded Ct'!$B$3:$O$98,10)-'Thresholded Ct'!AC$11),'Thresholded Ct'!K31)</f>
        <v>No sample</v>
      </c>
      <c r="L31" s="7" t="str">
        <f>IFERROR(IF('Thresholded Ct'!L31="","No sample", VLOOKUP('IPC Normalized Ct'!B31,'Thresholded Ct'!$B$3:$O$98,11)-'Thresholded Ct'!AD$11),'Thresholded Ct'!L31)</f>
        <v>No sample</v>
      </c>
      <c r="M31" s="7" t="str">
        <f>IFERROR(IF('Thresholded Ct'!M31="","No sample", VLOOKUP('IPC Normalized Ct'!B31,'Thresholded Ct'!$B$3:$O$98,12)-'Thresholded Ct'!AE$11),'Thresholded Ct'!M31)</f>
        <v>No sample</v>
      </c>
      <c r="N31" s="7" t="str">
        <f>IFERROR(IF('Thresholded Ct'!N31="","No sample", VLOOKUP('IPC Normalized Ct'!B31,'Thresholded Ct'!$B$3:$O$98,13)-'Thresholded Ct'!AF$11),'Thresholded Ct'!N31)</f>
        <v>No sample</v>
      </c>
      <c r="O31" s="7" t="str">
        <f>IFERROR(IF('Thresholded Ct'!O31="","No sample", VLOOKUP('IPC Normalized Ct'!B31,'Thresholded Ct'!$B$3:$O$98,14)-'Thresholded Ct'!AG$11),'Thresholded Ct'!O31)</f>
        <v>No sample</v>
      </c>
    </row>
    <row r="32" spans="1:30" x14ac:dyDescent="0.25">
      <c r="A32" s="133"/>
      <c r="B32" s="13" t="s">
        <v>2312</v>
      </c>
      <c r="C32" s="6" t="str">
        <f>IFERROR(IF('Thresholded Ct'!C32="","No sample", VLOOKUP('IPC Normalized Ct'!$B32,'Thresholded Ct'!$B$3:$O$98,3)-'Thresholded Ct'!U$11),'Thresholded Ct'!C32)</f>
        <v>hsa-miR-142-5p</v>
      </c>
      <c r="D32" s="7">
        <f>IFERROR(IF('Thresholded Ct'!D32="","No sample", VLOOKUP('IPC Normalized Ct'!$B32,'Thresholded Ct'!$B$3:$O$98,3)-'Thresholded Ct'!V$11),'Thresholded Ct'!D32)</f>
        <v>28.18</v>
      </c>
      <c r="E32" s="7" t="str">
        <f>IFERROR(IF('Thresholded Ct'!E32="","No sample", VLOOKUP('IPC Normalized Ct'!B32,'Thresholded Ct'!$B$3:$O$98,4)-'Thresholded Ct'!W$11),'Thresholded Ct'!E32)</f>
        <v>No sample</v>
      </c>
      <c r="F32" s="7" t="str">
        <f>IFERROR(IF('Thresholded Ct'!F32="","No sample", VLOOKUP('IPC Normalized Ct'!B32,'Thresholded Ct'!$B$3:$O$98,5)-'Thresholded Ct'!X$11),'Thresholded Ct'!F32)</f>
        <v>No sample</v>
      </c>
      <c r="G32" s="7" t="str">
        <f>IFERROR(IF('Thresholded Ct'!G32="","No sample", VLOOKUP('IPC Normalized Ct'!B32,'Thresholded Ct'!$B$3:$O$98,6)-'Thresholded Ct'!Y$11),'Thresholded Ct'!G32)</f>
        <v>No sample</v>
      </c>
      <c r="H32" s="7" t="str">
        <f>IFERROR(IF('Thresholded Ct'!H32="","No sample", VLOOKUP('IPC Normalized Ct'!B32,'Thresholded Ct'!$B$3:$O$98,7)-'Thresholded Ct'!Z$11),'Thresholded Ct'!H32)</f>
        <v>No sample</v>
      </c>
      <c r="I32" s="7" t="str">
        <f>IFERROR(IF('Thresholded Ct'!I32="","No sample", VLOOKUP('IPC Normalized Ct'!B32,'Thresholded Ct'!$B$3:$O$98,8)-'Thresholded Ct'!AA$11),'Thresholded Ct'!I32)</f>
        <v>No sample</v>
      </c>
      <c r="J32" s="7">
        <f>IFERROR(IF('Thresholded Ct'!J32="","No sample", VLOOKUP('IPC Normalized Ct'!B32,'Thresholded Ct'!$B$3:$O$98,9)-'Thresholded Ct'!AB$11),'Thresholded Ct'!J32)</f>
        <v>25.8</v>
      </c>
      <c r="K32" s="7" t="str">
        <f>IFERROR(IF('Thresholded Ct'!K32="","No sample", VLOOKUP('IPC Normalized Ct'!B32,'Thresholded Ct'!$B$3:$O$98,10)-'Thresholded Ct'!AC$11),'Thresholded Ct'!K32)</f>
        <v>No sample</v>
      </c>
      <c r="L32" s="7" t="str">
        <f>IFERROR(IF('Thresholded Ct'!L32="","No sample", VLOOKUP('IPC Normalized Ct'!B32,'Thresholded Ct'!$B$3:$O$98,11)-'Thresholded Ct'!AD$11),'Thresholded Ct'!L32)</f>
        <v>No sample</v>
      </c>
      <c r="M32" s="7" t="str">
        <f>IFERROR(IF('Thresholded Ct'!M32="","No sample", VLOOKUP('IPC Normalized Ct'!B32,'Thresholded Ct'!$B$3:$O$98,12)-'Thresholded Ct'!AE$11),'Thresholded Ct'!M32)</f>
        <v>No sample</v>
      </c>
      <c r="N32" s="7" t="str">
        <f>IFERROR(IF('Thresholded Ct'!N32="","No sample", VLOOKUP('IPC Normalized Ct'!B32,'Thresholded Ct'!$B$3:$O$98,13)-'Thresholded Ct'!AF$11),'Thresholded Ct'!N32)</f>
        <v>No sample</v>
      </c>
      <c r="O32" s="7" t="str">
        <f>IFERROR(IF('Thresholded Ct'!O32="","No sample", VLOOKUP('IPC Normalized Ct'!B32,'Thresholded Ct'!$B$3:$O$98,14)-'Thresholded Ct'!AG$11),'Thresholded Ct'!O32)</f>
        <v>No sample</v>
      </c>
    </row>
    <row r="33" spans="1:15" x14ac:dyDescent="0.25">
      <c r="A33" s="133"/>
      <c r="B33" s="13" t="s">
        <v>2313</v>
      </c>
      <c r="C33" s="6" t="str">
        <f>IFERROR(IF('Thresholded Ct'!C33="","No sample", VLOOKUP('IPC Normalized Ct'!$B33,'Thresholded Ct'!$B$3:$O$98,3)-'Thresholded Ct'!U$11),'Thresholded Ct'!C33)</f>
        <v>hsa-miR-193a-3p</v>
      </c>
      <c r="D33" s="7">
        <f>IFERROR(IF('Thresholded Ct'!D33="","No sample", VLOOKUP('IPC Normalized Ct'!$B33,'Thresholded Ct'!$B$3:$O$98,3)-'Thresholded Ct'!V$11),'Thresholded Ct'!D33)</f>
        <v>25.79</v>
      </c>
      <c r="E33" s="7" t="str">
        <f>IFERROR(IF('Thresholded Ct'!E33="","No sample", VLOOKUP('IPC Normalized Ct'!B33,'Thresholded Ct'!$B$3:$O$98,4)-'Thresholded Ct'!W$11),'Thresholded Ct'!E33)</f>
        <v>No sample</v>
      </c>
      <c r="F33" s="7" t="str">
        <f>IFERROR(IF('Thresholded Ct'!F33="","No sample", VLOOKUP('IPC Normalized Ct'!B33,'Thresholded Ct'!$B$3:$O$98,5)-'Thresholded Ct'!X$11),'Thresholded Ct'!F33)</f>
        <v>No sample</v>
      </c>
      <c r="G33" s="7" t="str">
        <f>IFERROR(IF('Thresholded Ct'!G33="","No sample", VLOOKUP('IPC Normalized Ct'!B33,'Thresholded Ct'!$B$3:$O$98,6)-'Thresholded Ct'!Y$11),'Thresholded Ct'!G33)</f>
        <v>No sample</v>
      </c>
      <c r="H33" s="7" t="str">
        <f>IFERROR(IF('Thresholded Ct'!H33="","No sample", VLOOKUP('IPC Normalized Ct'!B33,'Thresholded Ct'!$B$3:$O$98,7)-'Thresholded Ct'!Z$11),'Thresholded Ct'!H33)</f>
        <v>No sample</v>
      </c>
      <c r="I33" s="7" t="str">
        <f>IFERROR(IF('Thresholded Ct'!I33="","No sample", VLOOKUP('IPC Normalized Ct'!B33,'Thresholded Ct'!$B$3:$O$98,8)-'Thresholded Ct'!AA$11),'Thresholded Ct'!I33)</f>
        <v>No sample</v>
      </c>
      <c r="J33" s="7">
        <f>IFERROR(IF('Thresholded Ct'!J33="","No sample", VLOOKUP('IPC Normalized Ct'!B33,'Thresholded Ct'!$B$3:$O$98,9)-'Thresholded Ct'!AB$11),'Thresholded Ct'!J33)</f>
        <v>26.693999999999999</v>
      </c>
      <c r="K33" s="7" t="str">
        <f>IFERROR(IF('Thresholded Ct'!K33="","No sample", VLOOKUP('IPC Normalized Ct'!B33,'Thresholded Ct'!$B$3:$O$98,10)-'Thresholded Ct'!AC$11),'Thresholded Ct'!K33)</f>
        <v>No sample</v>
      </c>
      <c r="L33" s="7" t="str">
        <f>IFERROR(IF('Thresholded Ct'!L33="","No sample", VLOOKUP('IPC Normalized Ct'!B33,'Thresholded Ct'!$B$3:$O$98,11)-'Thresholded Ct'!AD$11),'Thresholded Ct'!L33)</f>
        <v>No sample</v>
      </c>
      <c r="M33" s="7" t="str">
        <f>IFERROR(IF('Thresholded Ct'!M33="","No sample", VLOOKUP('IPC Normalized Ct'!B33,'Thresholded Ct'!$B$3:$O$98,12)-'Thresholded Ct'!AE$11),'Thresholded Ct'!M33)</f>
        <v>No sample</v>
      </c>
      <c r="N33" s="7" t="str">
        <f>IFERROR(IF('Thresholded Ct'!N33="","No sample", VLOOKUP('IPC Normalized Ct'!B33,'Thresholded Ct'!$B$3:$O$98,13)-'Thresholded Ct'!AF$11),'Thresholded Ct'!N33)</f>
        <v>No sample</v>
      </c>
      <c r="O33" s="7" t="str">
        <f>IFERROR(IF('Thresholded Ct'!O33="","No sample", VLOOKUP('IPC Normalized Ct'!B33,'Thresholded Ct'!$B$3:$O$98,14)-'Thresholded Ct'!AG$11),'Thresholded Ct'!O33)</f>
        <v>No sample</v>
      </c>
    </row>
    <row r="34" spans="1:15" x14ac:dyDescent="0.25">
      <c r="A34" s="133"/>
      <c r="B34" s="13" t="s">
        <v>2314</v>
      </c>
      <c r="C34" s="6" t="str">
        <f>IFERROR(IF('Thresholded Ct'!C34="","No sample", VLOOKUP('IPC Normalized Ct'!$B34,'Thresholded Ct'!$B$3:$O$98,3)-'Thresholded Ct'!U$11),'Thresholded Ct'!C34)</f>
        <v>hsa-miR-30e-3p</v>
      </c>
      <c r="D34" s="7" t="str">
        <f>IFERROR(IF('Thresholded Ct'!D34="","No sample", VLOOKUP('IPC Normalized Ct'!$B34,'Thresholded Ct'!$B$3:$O$98,3)-'Thresholded Ct'!V$11),'Thresholded Ct'!D34)</f>
        <v>Excluded</v>
      </c>
      <c r="E34" s="7" t="str">
        <f>IFERROR(IF('Thresholded Ct'!E34="","No sample", VLOOKUP('IPC Normalized Ct'!B34,'Thresholded Ct'!$B$3:$O$98,4)-'Thresholded Ct'!W$11),'Thresholded Ct'!E34)</f>
        <v>No sample</v>
      </c>
      <c r="F34" s="7" t="str">
        <f>IFERROR(IF('Thresholded Ct'!F34="","No sample", VLOOKUP('IPC Normalized Ct'!B34,'Thresholded Ct'!$B$3:$O$98,5)-'Thresholded Ct'!X$11),'Thresholded Ct'!F34)</f>
        <v>No sample</v>
      </c>
      <c r="G34" s="7" t="str">
        <f>IFERROR(IF('Thresholded Ct'!G34="","No sample", VLOOKUP('IPC Normalized Ct'!B34,'Thresholded Ct'!$B$3:$O$98,6)-'Thresholded Ct'!Y$11),'Thresholded Ct'!G34)</f>
        <v>No sample</v>
      </c>
      <c r="H34" s="7" t="str">
        <f>IFERROR(IF('Thresholded Ct'!H34="","No sample", VLOOKUP('IPC Normalized Ct'!B34,'Thresholded Ct'!$B$3:$O$98,7)-'Thresholded Ct'!Z$11),'Thresholded Ct'!H34)</f>
        <v>No sample</v>
      </c>
      <c r="I34" s="7" t="str">
        <f>IFERROR(IF('Thresholded Ct'!I34="","No sample", VLOOKUP('IPC Normalized Ct'!B34,'Thresholded Ct'!$B$3:$O$98,8)-'Thresholded Ct'!AA$11),'Thresholded Ct'!I34)</f>
        <v>No sample</v>
      </c>
      <c r="J34" s="7" t="str">
        <f>IFERROR(IF('Thresholded Ct'!J34="","No sample", VLOOKUP('IPC Normalized Ct'!B34,'Thresholded Ct'!$B$3:$O$98,9)-'Thresholded Ct'!AB$11),'Thresholded Ct'!J34)</f>
        <v>Excluded</v>
      </c>
      <c r="K34" s="7" t="str">
        <f>IFERROR(IF('Thresholded Ct'!K34="","No sample", VLOOKUP('IPC Normalized Ct'!B34,'Thresholded Ct'!$B$3:$O$98,10)-'Thresholded Ct'!AC$11),'Thresholded Ct'!K34)</f>
        <v>No sample</v>
      </c>
      <c r="L34" s="7" t="str">
        <f>IFERROR(IF('Thresholded Ct'!L34="","No sample", VLOOKUP('IPC Normalized Ct'!B34,'Thresholded Ct'!$B$3:$O$98,11)-'Thresholded Ct'!AD$11),'Thresholded Ct'!L34)</f>
        <v>No sample</v>
      </c>
      <c r="M34" s="7" t="str">
        <f>IFERROR(IF('Thresholded Ct'!M34="","No sample", VLOOKUP('IPC Normalized Ct'!B34,'Thresholded Ct'!$B$3:$O$98,12)-'Thresholded Ct'!AE$11),'Thresholded Ct'!M34)</f>
        <v>No sample</v>
      </c>
      <c r="N34" s="7" t="str">
        <f>IFERROR(IF('Thresholded Ct'!N34="","No sample", VLOOKUP('IPC Normalized Ct'!B34,'Thresholded Ct'!$B$3:$O$98,13)-'Thresholded Ct'!AF$11),'Thresholded Ct'!N34)</f>
        <v>No sample</v>
      </c>
      <c r="O34" s="7" t="str">
        <f>IFERROR(IF('Thresholded Ct'!O34="","No sample", VLOOKUP('IPC Normalized Ct'!B34,'Thresholded Ct'!$B$3:$O$98,14)-'Thresholded Ct'!AG$11),'Thresholded Ct'!O34)</f>
        <v>No sample</v>
      </c>
    </row>
    <row r="35" spans="1:15" x14ac:dyDescent="0.25">
      <c r="A35" s="133"/>
      <c r="B35" s="13" t="s">
        <v>2315</v>
      </c>
      <c r="C35" s="6" t="str">
        <f>IFERROR(IF('Thresholded Ct'!C35="","No sample", VLOOKUP('IPC Normalized Ct'!$B35,'Thresholded Ct'!$B$3:$O$98,3)-'Thresholded Ct'!U$11),'Thresholded Ct'!C35)</f>
        <v>hsa-miR-378a-3p</v>
      </c>
      <c r="D35" s="7" t="str">
        <f>IFERROR(IF('Thresholded Ct'!D35="","No sample", VLOOKUP('IPC Normalized Ct'!$B35,'Thresholded Ct'!$B$3:$O$98,3)-'Thresholded Ct'!V$11),'Thresholded Ct'!D35)</f>
        <v>Excluded</v>
      </c>
      <c r="E35" s="7" t="str">
        <f>IFERROR(IF('Thresholded Ct'!E35="","No sample", VLOOKUP('IPC Normalized Ct'!B35,'Thresholded Ct'!$B$3:$O$98,4)-'Thresholded Ct'!W$11),'Thresholded Ct'!E35)</f>
        <v>No sample</v>
      </c>
      <c r="F35" s="7" t="str">
        <f>IFERROR(IF('Thresholded Ct'!F35="","No sample", VLOOKUP('IPC Normalized Ct'!B35,'Thresholded Ct'!$B$3:$O$98,5)-'Thresholded Ct'!X$11),'Thresholded Ct'!F35)</f>
        <v>No sample</v>
      </c>
      <c r="G35" s="7" t="str">
        <f>IFERROR(IF('Thresholded Ct'!G35="","No sample", VLOOKUP('IPC Normalized Ct'!B35,'Thresholded Ct'!$B$3:$O$98,6)-'Thresholded Ct'!Y$11),'Thresholded Ct'!G35)</f>
        <v>No sample</v>
      </c>
      <c r="H35" s="7" t="str">
        <f>IFERROR(IF('Thresholded Ct'!H35="","No sample", VLOOKUP('IPC Normalized Ct'!B35,'Thresholded Ct'!$B$3:$O$98,7)-'Thresholded Ct'!Z$11),'Thresholded Ct'!H35)</f>
        <v>No sample</v>
      </c>
      <c r="I35" s="7" t="str">
        <f>IFERROR(IF('Thresholded Ct'!I35="","No sample", VLOOKUP('IPC Normalized Ct'!B35,'Thresholded Ct'!$B$3:$O$98,8)-'Thresholded Ct'!AA$11),'Thresholded Ct'!I35)</f>
        <v>No sample</v>
      </c>
      <c r="J35" s="7" t="str">
        <f>IFERROR(IF('Thresholded Ct'!J35="","No sample", VLOOKUP('IPC Normalized Ct'!B35,'Thresholded Ct'!$B$3:$O$98,9)-'Thresholded Ct'!AB$11),'Thresholded Ct'!J35)</f>
        <v>Excluded</v>
      </c>
      <c r="K35" s="7" t="str">
        <f>IFERROR(IF('Thresholded Ct'!K35="","No sample", VLOOKUP('IPC Normalized Ct'!B35,'Thresholded Ct'!$B$3:$O$98,10)-'Thresholded Ct'!AC$11),'Thresholded Ct'!K35)</f>
        <v>No sample</v>
      </c>
      <c r="L35" s="7" t="str">
        <f>IFERROR(IF('Thresholded Ct'!L35="","No sample", VLOOKUP('IPC Normalized Ct'!B35,'Thresholded Ct'!$B$3:$O$98,11)-'Thresholded Ct'!AD$11),'Thresholded Ct'!L35)</f>
        <v>No sample</v>
      </c>
      <c r="M35" s="7" t="str">
        <f>IFERROR(IF('Thresholded Ct'!M35="","No sample", VLOOKUP('IPC Normalized Ct'!B35,'Thresholded Ct'!$B$3:$O$98,12)-'Thresholded Ct'!AE$11),'Thresholded Ct'!M35)</f>
        <v>No sample</v>
      </c>
      <c r="N35" s="7" t="str">
        <f>IFERROR(IF('Thresholded Ct'!N35="","No sample", VLOOKUP('IPC Normalized Ct'!B35,'Thresholded Ct'!$B$3:$O$98,13)-'Thresholded Ct'!AF$11),'Thresholded Ct'!N35)</f>
        <v>No sample</v>
      </c>
      <c r="O35" s="7" t="str">
        <f>IFERROR(IF('Thresholded Ct'!O35="","No sample", VLOOKUP('IPC Normalized Ct'!B35,'Thresholded Ct'!$B$3:$O$98,14)-'Thresholded Ct'!AG$11),'Thresholded Ct'!O35)</f>
        <v>No sample</v>
      </c>
    </row>
    <row r="36" spans="1:15" x14ac:dyDescent="0.25">
      <c r="A36" s="133"/>
      <c r="B36" s="13" t="s">
        <v>2316</v>
      </c>
      <c r="C36" s="6" t="str">
        <f>IFERROR(IF('Thresholded Ct'!C36="","No sample", VLOOKUP('IPC Normalized Ct'!$B36,'Thresholded Ct'!$B$3:$O$98,3)-'Thresholded Ct'!U$11),'Thresholded Ct'!C36)</f>
        <v>hsa-miR-409-3p</v>
      </c>
      <c r="D36" s="7">
        <f>IFERROR(IF('Thresholded Ct'!D36="","No sample", VLOOKUP('IPC Normalized Ct'!$B36,'Thresholded Ct'!$B$3:$O$98,3)-'Thresholded Ct'!V$11),'Thresholded Ct'!D36)</f>
        <v>31.033999999999999</v>
      </c>
      <c r="E36" s="7" t="str">
        <f>IFERROR(IF('Thresholded Ct'!E36="","No sample", VLOOKUP('IPC Normalized Ct'!B36,'Thresholded Ct'!$B$3:$O$98,4)-'Thresholded Ct'!W$11),'Thresholded Ct'!E36)</f>
        <v>No sample</v>
      </c>
      <c r="F36" s="7" t="str">
        <f>IFERROR(IF('Thresholded Ct'!F36="","No sample", VLOOKUP('IPC Normalized Ct'!B36,'Thresholded Ct'!$B$3:$O$98,5)-'Thresholded Ct'!X$11),'Thresholded Ct'!F36)</f>
        <v>No sample</v>
      </c>
      <c r="G36" s="7" t="str">
        <f>IFERROR(IF('Thresholded Ct'!G36="","No sample", VLOOKUP('IPC Normalized Ct'!B36,'Thresholded Ct'!$B$3:$O$98,6)-'Thresholded Ct'!Y$11),'Thresholded Ct'!G36)</f>
        <v>No sample</v>
      </c>
      <c r="H36" s="7" t="str">
        <f>IFERROR(IF('Thresholded Ct'!H36="","No sample", VLOOKUP('IPC Normalized Ct'!B36,'Thresholded Ct'!$B$3:$O$98,7)-'Thresholded Ct'!Z$11),'Thresholded Ct'!H36)</f>
        <v>No sample</v>
      </c>
      <c r="I36" s="7" t="str">
        <f>IFERROR(IF('Thresholded Ct'!I36="","No sample", VLOOKUP('IPC Normalized Ct'!B36,'Thresholded Ct'!$B$3:$O$98,8)-'Thresholded Ct'!AA$11),'Thresholded Ct'!I36)</f>
        <v>No sample</v>
      </c>
      <c r="J36" s="7" t="str">
        <f>IFERROR(IF('Thresholded Ct'!J36="","No sample", VLOOKUP('IPC Normalized Ct'!B36,'Thresholded Ct'!$B$3:$O$98,9)-'Thresholded Ct'!AB$11),'Thresholded Ct'!J36)</f>
        <v>Excluded</v>
      </c>
      <c r="K36" s="7" t="str">
        <f>IFERROR(IF('Thresholded Ct'!K36="","No sample", VLOOKUP('IPC Normalized Ct'!B36,'Thresholded Ct'!$B$3:$O$98,10)-'Thresholded Ct'!AC$11),'Thresholded Ct'!K36)</f>
        <v>No sample</v>
      </c>
      <c r="L36" s="7" t="str">
        <f>IFERROR(IF('Thresholded Ct'!L36="","No sample", VLOOKUP('IPC Normalized Ct'!B36,'Thresholded Ct'!$B$3:$O$98,11)-'Thresholded Ct'!AD$11),'Thresholded Ct'!L36)</f>
        <v>No sample</v>
      </c>
      <c r="M36" s="7" t="str">
        <f>IFERROR(IF('Thresholded Ct'!M36="","No sample", VLOOKUP('IPC Normalized Ct'!B36,'Thresholded Ct'!$B$3:$O$98,12)-'Thresholded Ct'!AE$11),'Thresholded Ct'!M36)</f>
        <v>No sample</v>
      </c>
      <c r="N36" s="7" t="str">
        <f>IFERROR(IF('Thresholded Ct'!N36="","No sample", VLOOKUP('IPC Normalized Ct'!B36,'Thresholded Ct'!$B$3:$O$98,13)-'Thresholded Ct'!AF$11),'Thresholded Ct'!N36)</f>
        <v>No sample</v>
      </c>
      <c r="O36" s="7" t="str">
        <f>IFERROR(IF('Thresholded Ct'!O36="","No sample", VLOOKUP('IPC Normalized Ct'!B36,'Thresholded Ct'!$B$3:$O$98,14)-'Thresholded Ct'!AG$11),'Thresholded Ct'!O36)</f>
        <v>No sample</v>
      </c>
    </row>
    <row r="37" spans="1:15" x14ac:dyDescent="0.25">
      <c r="A37" s="133"/>
      <c r="B37" s="13" t="s">
        <v>2317</v>
      </c>
      <c r="C37" s="6" t="str">
        <f>IFERROR(IF('Thresholded Ct'!C37="","No sample", VLOOKUP('IPC Normalized Ct'!$B37,'Thresholded Ct'!$B$3:$O$98,3)-'Thresholded Ct'!U$11),'Thresholded Ct'!C37)</f>
        <v>hsa-miR-630</v>
      </c>
      <c r="D37" s="7">
        <f>IFERROR(IF('Thresholded Ct'!D37="","No sample", VLOOKUP('IPC Normalized Ct'!$B37,'Thresholded Ct'!$B$3:$O$98,3)-'Thresholded Ct'!V$11),'Thresholded Ct'!D37)</f>
        <v>31.579000000000001</v>
      </c>
      <c r="E37" s="7" t="str">
        <f>IFERROR(IF('Thresholded Ct'!E37="","No sample", VLOOKUP('IPC Normalized Ct'!B37,'Thresholded Ct'!$B$3:$O$98,4)-'Thresholded Ct'!W$11),'Thresholded Ct'!E37)</f>
        <v>No sample</v>
      </c>
      <c r="F37" s="7" t="str">
        <f>IFERROR(IF('Thresholded Ct'!F37="","No sample", VLOOKUP('IPC Normalized Ct'!B37,'Thresholded Ct'!$B$3:$O$98,5)-'Thresholded Ct'!X$11),'Thresholded Ct'!F37)</f>
        <v>No sample</v>
      </c>
      <c r="G37" s="7" t="str">
        <f>IFERROR(IF('Thresholded Ct'!G37="","No sample", VLOOKUP('IPC Normalized Ct'!B37,'Thresholded Ct'!$B$3:$O$98,6)-'Thresholded Ct'!Y$11),'Thresholded Ct'!G37)</f>
        <v>No sample</v>
      </c>
      <c r="H37" s="7" t="str">
        <f>IFERROR(IF('Thresholded Ct'!H37="","No sample", VLOOKUP('IPC Normalized Ct'!B37,'Thresholded Ct'!$B$3:$O$98,7)-'Thresholded Ct'!Z$11),'Thresholded Ct'!H37)</f>
        <v>No sample</v>
      </c>
      <c r="I37" s="7" t="str">
        <f>IFERROR(IF('Thresholded Ct'!I37="","No sample", VLOOKUP('IPC Normalized Ct'!B37,'Thresholded Ct'!$B$3:$O$98,8)-'Thresholded Ct'!AA$11),'Thresholded Ct'!I37)</f>
        <v>No sample</v>
      </c>
      <c r="J37" s="7">
        <f>IFERROR(IF('Thresholded Ct'!J37="","No sample", VLOOKUP('IPC Normalized Ct'!B37,'Thresholded Ct'!$B$3:$O$98,9)-'Thresholded Ct'!AB$11),'Thresholded Ct'!J37)</f>
        <v>31.001999999999999</v>
      </c>
      <c r="K37" s="7" t="str">
        <f>IFERROR(IF('Thresholded Ct'!K37="","No sample", VLOOKUP('IPC Normalized Ct'!B37,'Thresholded Ct'!$B$3:$O$98,10)-'Thresholded Ct'!AC$11),'Thresholded Ct'!K37)</f>
        <v>No sample</v>
      </c>
      <c r="L37" s="7" t="str">
        <f>IFERROR(IF('Thresholded Ct'!L37="","No sample", VLOOKUP('IPC Normalized Ct'!B37,'Thresholded Ct'!$B$3:$O$98,11)-'Thresholded Ct'!AD$11),'Thresholded Ct'!L37)</f>
        <v>No sample</v>
      </c>
      <c r="M37" s="7" t="str">
        <f>IFERROR(IF('Thresholded Ct'!M37="","No sample", VLOOKUP('IPC Normalized Ct'!B37,'Thresholded Ct'!$B$3:$O$98,12)-'Thresholded Ct'!AE$11),'Thresholded Ct'!M37)</f>
        <v>No sample</v>
      </c>
      <c r="N37" s="7" t="str">
        <f>IFERROR(IF('Thresholded Ct'!N37="","No sample", VLOOKUP('IPC Normalized Ct'!B37,'Thresholded Ct'!$B$3:$O$98,13)-'Thresholded Ct'!AF$11),'Thresholded Ct'!N37)</f>
        <v>No sample</v>
      </c>
      <c r="O37" s="7" t="str">
        <f>IFERROR(IF('Thresholded Ct'!O37="","No sample", VLOOKUP('IPC Normalized Ct'!B37,'Thresholded Ct'!$B$3:$O$98,14)-'Thresholded Ct'!AG$11),'Thresholded Ct'!O37)</f>
        <v>No sample</v>
      </c>
    </row>
    <row r="38" spans="1:15" x14ac:dyDescent="0.25">
      <c r="A38" s="133"/>
      <c r="B38" s="92" t="s">
        <v>2318</v>
      </c>
      <c r="C38" s="92" t="str">
        <f>IFERROR(IF('Thresholded Ct'!C38="","No sample", VLOOKUP('IPC Normalized Ct'!$B38,'Thresholded Ct'!$B$3:$O$98,3)-'Thresholded Ct'!U$11),'Thresholded Ct'!C38)</f>
        <v>Spike-in RNA Ctr 2</v>
      </c>
      <c r="D38" s="7" t="str">
        <f>IFERROR(IF('Thresholded Ct'!D38="","No sample", VLOOKUP('IPC Normalized Ct'!$B38,'Thresholded Ct'!$B$3:$O$98,3)-'Thresholded Ct'!V$11),'Thresholded Ct'!D38)</f>
        <v>Excluded</v>
      </c>
      <c r="E38" s="7" t="str">
        <f>IFERROR(IF('Thresholded Ct'!E38="","No sample", VLOOKUP('IPC Normalized Ct'!B38,'Thresholded Ct'!$B$3:$O$98,4)-'Thresholded Ct'!W$11),'Thresholded Ct'!E38)</f>
        <v>No sample</v>
      </c>
      <c r="F38" s="7" t="str">
        <f>IFERROR(IF('Thresholded Ct'!F38="","No sample", VLOOKUP('IPC Normalized Ct'!B38,'Thresholded Ct'!$B$3:$O$98,5)-'Thresholded Ct'!X$11),'Thresholded Ct'!F38)</f>
        <v>No sample</v>
      </c>
      <c r="G38" s="7" t="str">
        <f>IFERROR(IF('Thresholded Ct'!G38="","No sample", VLOOKUP('IPC Normalized Ct'!B38,'Thresholded Ct'!$B$3:$O$98,6)-'Thresholded Ct'!Y$11),'Thresholded Ct'!G38)</f>
        <v>No sample</v>
      </c>
      <c r="H38" s="7" t="str">
        <f>IFERROR(IF('Thresholded Ct'!H38="","No sample", VLOOKUP('IPC Normalized Ct'!B38,'Thresholded Ct'!$B$3:$O$98,7)-'Thresholded Ct'!Z$11),'Thresholded Ct'!H38)</f>
        <v>No sample</v>
      </c>
      <c r="I38" s="7" t="str">
        <f>IFERROR(IF('Thresholded Ct'!I38="","No sample", VLOOKUP('IPC Normalized Ct'!B38,'Thresholded Ct'!$B$3:$O$98,8)-'Thresholded Ct'!AA$11),'Thresholded Ct'!I38)</f>
        <v>No sample</v>
      </c>
      <c r="J38" s="7" t="str">
        <f>IFERROR(IF('Thresholded Ct'!J38="","No sample", VLOOKUP('IPC Normalized Ct'!B38,'Thresholded Ct'!$B$3:$O$98,9)-'Thresholded Ct'!AB$11),'Thresholded Ct'!J38)</f>
        <v>Excluded</v>
      </c>
      <c r="K38" s="7" t="str">
        <f>IFERROR(IF('Thresholded Ct'!K38="","No sample", VLOOKUP('IPC Normalized Ct'!B38,'Thresholded Ct'!$B$3:$O$98,10)-'Thresholded Ct'!AC$11),'Thresholded Ct'!K38)</f>
        <v>No sample</v>
      </c>
      <c r="L38" s="7" t="str">
        <f>IFERROR(IF('Thresholded Ct'!L38="","No sample", VLOOKUP('IPC Normalized Ct'!B38,'Thresholded Ct'!$B$3:$O$98,11)-'Thresholded Ct'!AD$11),'Thresholded Ct'!L38)</f>
        <v>No sample</v>
      </c>
      <c r="M38" s="7" t="str">
        <f>IFERROR(IF('Thresholded Ct'!M38="","No sample", VLOOKUP('IPC Normalized Ct'!B38,'Thresholded Ct'!$B$3:$O$98,12)-'Thresholded Ct'!AE$11),'Thresholded Ct'!M38)</f>
        <v>No sample</v>
      </c>
      <c r="N38" s="7" t="str">
        <f>IFERROR(IF('Thresholded Ct'!N38="","No sample", VLOOKUP('IPC Normalized Ct'!B38,'Thresholded Ct'!$B$3:$O$98,13)-'Thresholded Ct'!AF$11),'Thresholded Ct'!N38)</f>
        <v>No sample</v>
      </c>
      <c r="O38" s="7" t="str">
        <f>IFERROR(IF('Thresholded Ct'!O38="","No sample", VLOOKUP('IPC Normalized Ct'!B38,'Thresholded Ct'!$B$3:$O$98,14)-'Thresholded Ct'!AG$11),'Thresholded Ct'!O38)</f>
        <v>No sample</v>
      </c>
    </row>
    <row r="39" spans="1:15" x14ac:dyDescent="0.25">
      <c r="A39" s="133"/>
      <c r="B39" s="13" t="s">
        <v>2319</v>
      </c>
      <c r="C39" s="6" t="str">
        <f>IFERROR(IF('Thresholded Ct'!C39="","No sample", VLOOKUP('IPC Normalized Ct'!$B39,'Thresholded Ct'!$B$3:$O$98,3)-'Thresholded Ct'!U$11),'Thresholded Ct'!C39)</f>
        <v>hsa-miR-181a-5p</v>
      </c>
      <c r="D39" s="7">
        <f>IFERROR(IF('Thresholded Ct'!D39="","No sample", VLOOKUP('IPC Normalized Ct'!$B39,'Thresholded Ct'!$B$3:$O$98,3)-'Thresholded Ct'!V$11),'Thresholded Ct'!D39)</f>
        <v>23.931000000000001</v>
      </c>
      <c r="E39" s="7" t="str">
        <f>IFERROR(IF('Thresholded Ct'!E39="","No sample", VLOOKUP('IPC Normalized Ct'!B39,'Thresholded Ct'!$B$3:$O$98,4)-'Thresholded Ct'!W$11),'Thresholded Ct'!E39)</f>
        <v>No sample</v>
      </c>
      <c r="F39" s="7" t="str">
        <f>IFERROR(IF('Thresholded Ct'!F39="","No sample", VLOOKUP('IPC Normalized Ct'!B39,'Thresholded Ct'!$B$3:$O$98,5)-'Thresholded Ct'!X$11),'Thresholded Ct'!F39)</f>
        <v>No sample</v>
      </c>
      <c r="G39" s="7" t="str">
        <f>IFERROR(IF('Thresholded Ct'!G39="","No sample", VLOOKUP('IPC Normalized Ct'!B39,'Thresholded Ct'!$B$3:$O$98,6)-'Thresholded Ct'!Y$11),'Thresholded Ct'!G39)</f>
        <v>No sample</v>
      </c>
      <c r="H39" s="7" t="str">
        <f>IFERROR(IF('Thresholded Ct'!H39="","No sample", VLOOKUP('IPC Normalized Ct'!B39,'Thresholded Ct'!$B$3:$O$98,7)-'Thresholded Ct'!Z$11),'Thresholded Ct'!H39)</f>
        <v>No sample</v>
      </c>
      <c r="I39" s="7" t="str">
        <f>IFERROR(IF('Thresholded Ct'!I39="","No sample", VLOOKUP('IPC Normalized Ct'!B39,'Thresholded Ct'!$B$3:$O$98,8)-'Thresholded Ct'!AA$11),'Thresholded Ct'!I39)</f>
        <v>No sample</v>
      </c>
      <c r="J39" s="7">
        <f>IFERROR(IF('Thresholded Ct'!J39="","No sample", VLOOKUP('IPC Normalized Ct'!B39,'Thresholded Ct'!$B$3:$O$98,9)-'Thresholded Ct'!AB$11),'Thresholded Ct'!J39)</f>
        <v>24.751000000000001</v>
      </c>
      <c r="K39" s="7" t="str">
        <f>IFERROR(IF('Thresholded Ct'!K39="","No sample", VLOOKUP('IPC Normalized Ct'!B39,'Thresholded Ct'!$B$3:$O$98,10)-'Thresholded Ct'!AC$11),'Thresholded Ct'!K39)</f>
        <v>No sample</v>
      </c>
      <c r="L39" s="7" t="str">
        <f>IFERROR(IF('Thresholded Ct'!L39="","No sample", VLOOKUP('IPC Normalized Ct'!B39,'Thresholded Ct'!$B$3:$O$98,11)-'Thresholded Ct'!AD$11),'Thresholded Ct'!L39)</f>
        <v>No sample</v>
      </c>
      <c r="M39" s="7" t="str">
        <f>IFERROR(IF('Thresholded Ct'!M39="","No sample", VLOOKUP('IPC Normalized Ct'!B39,'Thresholded Ct'!$B$3:$O$98,12)-'Thresholded Ct'!AE$11),'Thresholded Ct'!M39)</f>
        <v>No sample</v>
      </c>
      <c r="N39" s="7" t="str">
        <f>IFERROR(IF('Thresholded Ct'!N39="","No sample", VLOOKUP('IPC Normalized Ct'!B39,'Thresholded Ct'!$B$3:$O$98,13)-'Thresholded Ct'!AF$11),'Thresholded Ct'!N39)</f>
        <v>No sample</v>
      </c>
      <c r="O39" s="7" t="str">
        <f>IFERROR(IF('Thresholded Ct'!O39="","No sample", VLOOKUP('IPC Normalized Ct'!B39,'Thresholded Ct'!$B$3:$O$98,14)-'Thresholded Ct'!AG$11),'Thresholded Ct'!O39)</f>
        <v>No sample</v>
      </c>
    </row>
    <row r="40" spans="1:15" x14ac:dyDescent="0.25">
      <c r="A40" s="133"/>
      <c r="B40" s="13" t="s">
        <v>2320</v>
      </c>
      <c r="C40" s="6" t="str">
        <f>IFERROR(IF('Thresholded Ct'!C40="","No sample", VLOOKUP('IPC Normalized Ct'!$B40,'Thresholded Ct'!$B$3:$O$98,3)-'Thresholded Ct'!U$11),'Thresholded Ct'!C40)</f>
        <v>hsa-miR-29a-3p</v>
      </c>
      <c r="D40" s="7">
        <f>IFERROR(IF('Thresholded Ct'!D40="","No sample", VLOOKUP('IPC Normalized Ct'!$B40,'Thresholded Ct'!$B$3:$O$98,3)-'Thresholded Ct'!V$11),'Thresholded Ct'!D40)</f>
        <v>20.196000000000002</v>
      </c>
      <c r="E40" s="7" t="str">
        <f>IFERROR(IF('Thresholded Ct'!E40="","No sample", VLOOKUP('IPC Normalized Ct'!B40,'Thresholded Ct'!$B$3:$O$98,4)-'Thresholded Ct'!W$11),'Thresholded Ct'!E40)</f>
        <v>No sample</v>
      </c>
      <c r="F40" s="7" t="str">
        <f>IFERROR(IF('Thresholded Ct'!F40="","No sample", VLOOKUP('IPC Normalized Ct'!B40,'Thresholded Ct'!$B$3:$O$98,5)-'Thresholded Ct'!X$11),'Thresholded Ct'!F40)</f>
        <v>No sample</v>
      </c>
      <c r="G40" s="7" t="str">
        <f>IFERROR(IF('Thresholded Ct'!G40="","No sample", VLOOKUP('IPC Normalized Ct'!B40,'Thresholded Ct'!$B$3:$O$98,6)-'Thresholded Ct'!Y$11),'Thresholded Ct'!G40)</f>
        <v>No sample</v>
      </c>
      <c r="H40" s="7" t="str">
        <f>IFERROR(IF('Thresholded Ct'!H40="","No sample", VLOOKUP('IPC Normalized Ct'!B40,'Thresholded Ct'!$B$3:$O$98,7)-'Thresholded Ct'!Z$11),'Thresholded Ct'!H40)</f>
        <v>No sample</v>
      </c>
      <c r="I40" s="7" t="str">
        <f>IFERROR(IF('Thresholded Ct'!I40="","No sample", VLOOKUP('IPC Normalized Ct'!B40,'Thresholded Ct'!$B$3:$O$98,8)-'Thresholded Ct'!AA$11),'Thresholded Ct'!I40)</f>
        <v>No sample</v>
      </c>
      <c r="J40" s="7">
        <f>IFERROR(IF('Thresholded Ct'!J40="","No sample", VLOOKUP('IPC Normalized Ct'!B40,'Thresholded Ct'!$B$3:$O$98,9)-'Thresholded Ct'!AB$11),'Thresholded Ct'!J40)</f>
        <v>31.762</v>
      </c>
      <c r="K40" s="7" t="str">
        <f>IFERROR(IF('Thresholded Ct'!K40="","No sample", VLOOKUP('IPC Normalized Ct'!B40,'Thresholded Ct'!$B$3:$O$98,10)-'Thresholded Ct'!AC$11),'Thresholded Ct'!K40)</f>
        <v>No sample</v>
      </c>
      <c r="L40" s="7" t="str">
        <f>IFERROR(IF('Thresholded Ct'!L40="","No sample", VLOOKUP('IPC Normalized Ct'!B40,'Thresholded Ct'!$B$3:$O$98,11)-'Thresholded Ct'!AD$11),'Thresholded Ct'!L40)</f>
        <v>No sample</v>
      </c>
      <c r="M40" s="7" t="str">
        <f>IFERROR(IF('Thresholded Ct'!M40="","No sample", VLOOKUP('IPC Normalized Ct'!B40,'Thresholded Ct'!$B$3:$O$98,12)-'Thresholded Ct'!AE$11),'Thresholded Ct'!M40)</f>
        <v>No sample</v>
      </c>
      <c r="N40" s="7" t="str">
        <f>IFERROR(IF('Thresholded Ct'!N40="","No sample", VLOOKUP('IPC Normalized Ct'!B40,'Thresholded Ct'!$B$3:$O$98,13)-'Thresholded Ct'!AF$11),'Thresholded Ct'!N40)</f>
        <v>No sample</v>
      </c>
      <c r="O40" s="7" t="str">
        <f>IFERROR(IF('Thresholded Ct'!O40="","No sample", VLOOKUP('IPC Normalized Ct'!B40,'Thresholded Ct'!$B$3:$O$98,14)-'Thresholded Ct'!AG$11),'Thresholded Ct'!O40)</f>
        <v>No sample</v>
      </c>
    </row>
    <row r="41" spans="1:15" x14ac:dyDescent="0.25">
      <c r="A41" s="133"/>
      <c r="B41" s="13" t="s">
        <v>2321</v>
      </c>
      <c r="C41" s="6" t="str">
        <f>IFERROR(IF('Thresholded Ct'!C41="","No sample", VLOOKUP('IPC Normalized Ct'!$B41,'Thresholded Ct'!$B$3:$O$98,3)-'Thresholded Ct'!U$11),'Thresholded Ct'!C41)</f>
        <v>hsa-miR-192-5p</v>
      </c>
      <c r="D41" s="7">
        <f>IFERROR(IF('Thresholded Ct'!D41="","No sample", VLOOKUP('IPC Normalized Ct'!$B41,'Thresholded Ct'!$B$3:$O$98,3)-'Thresholded Ct'!V$11),'Thresholded Ct'!D41)</f>
        <v>22.547000000000001</v>
      </c>
      <c r="E41" s="7" t="str">
        <f>IFERROR(IF('Thresholded Ct'!E41="","No sample", VLOOKUP('IPC Normalized Ct'!B41,'Thresholded Ct'!$B$3:$O$98,4)-'Thresholded Ct'!W$11),'Thresholded Ct'!E41)</f>
        <v>No sample</v>
      </c>
      <c r="F41" s="7" t="str">
        <f>IFERROR(IF('Thresholded Ct'!F41="","No sample", VLOOKUP('IPC Normalized Ct'!B41,'Thresholded Ct'!$B$3:$O$98,5)-'Thresholded Ct'!X$11),'Thresholded Ct'!F41)</f>
        <v>No sample</v>
      </c>
      <c r="G41" s="7" t="str">
        <f>IFERROR(IF('Thresholded Ct'!G41="","No sample", VLOOKUP('IPC Normalized Ct'!B41,'Thresholded Ct'!$B$3:$O$98,6)-'Thresholded Ct'!Y$11),'Thresholded Ct'!G41)</f>
        <v>No sample</v>
      </c>
      <c r="H41" s="7" t="str">
        <f>IFERROR(IF('Thresholded Ct'!H41="","No sample", VLOOKUP('IPC Normalized Ct'!B41,'Thresholded Ct'!$B$3:$O$98,7)-'Thresholded Ct'!Z$11),'Thresholded Ct'!H41)</f>
        <v>No sample</v>
      </c>
      <c r="I41" s="7" t="str">
        <f>IFERROR(IF('Thresholded Ct'!I41="","No sample", VLOOKUP('IPC Normalized Ct'!B41,'Thresholded Ct'!$B$3:$O$98,8)-'Thresholded Ct'!AA$11),'Thresholded Ct'!I41)</f>
        <v>No sample</v>
      </c>
      <c r="J41" s="7">
        <f>IFERROR(IF('Thresholded Ct'!J41="","No sample", VLOOKUP('IPC Normalized Ct'!B41,'Thresholded Ct'!$B$3:$O$98,9)-'Thresholded Ct'!AB$11),'Thresholded Ct'!J41)</f>
        <v>21.774000000000001</v>
      </c>
      <c r="K41" s="7" t="str">
        <f>IFERROR(IF('Thresholded Ct'!K41="","No sample", VLOOKUP('IPC Normalized Ct'!B41,'Thresholded Ct'!$B$3:$O$98,10)-'Thresholded Ct'!AC$11),'Thresholded Ct'!K41)</f>
        <v>No sample</v>
      </c>
      <c r="L41" s="7" t="str">
        <f>IFERROR(IF('Thresholded Ct'!L41="","No sample", VLOOKUP('IPC Normalized Ct'!B41,'Thresholded Ct'!$B$3:$O$98,11)-'Thresholded Ct'!AD$11),'Thresholded Ct'!L41)</f>
        <v>No sample</v>
      </c>
      <c r="M41" s="7" t="str">
        <f>IFERROR(IF('Thresholded Ct'!M41="","No sample", VLOOKUP('IPC Normalized Ct'!B41,'Thresholded Ct'!$B$3:$O$98,12)-'Thresholded Ct'!AE$11),'Thresholded Ct'!M41)</f>
        <v>No sample</v>
      </c>
      <c r="N41" s="7" t="str">
        <f>IFERROR(IF('Thresholded Ct'!N41="","No sample", VLOOKUP('IPC Normalized Ct'!B41,'Thresholded Ct'!$B$3:$O$98,13)-'Thresholded Ct'!AF$11),'Thresholded Ct'!N41)</f>
        <v>No sample</v>
      </c>
      <c r="O41" s="7" t="str">
        <f>IFERROR(IF('Thresholded Ct'!O41="","No sample", VLOOKUP('IPC Normalized Ct'!B41,'Thresholded Ct'!$B$3:$O$98,14)-'Thresholded Ct'!AG$11),'Thresholded Ct'!O41)</f>
        <v>No sample</v>
      </c>
    </row>
    <row r="42" spans="1:15" x14ac:dyDescent="0.25">
      <c r="A42" s="133"/>
      <c r="B42" s="13" t="s">
        <v>2322</v>
      </c>
      <c r="C42" s="6" t="str">
        <f>IFERROR(IF('Thresholded Ct'!C42="","No sample", VLOOKUP('IPC Normalized Ct'!$B42,'Thresholded Ct'!$B$3:$O$98,3)-'Thresholded Ct'!U$11),'Thresholded Ct'!C42)</f>
        <v>hsa-miR-182-5p</v>
      </c>
      <c r="D42" s="7">
        <f>IFERROR(IF('Thresholded Ct'!D42="","No sample", VLOOKUP('IPC Normalized Ct'!$B42,'Thresholded Ct'!$B$3:$O$98,3)-'Thresholded Ct'!V$11),'Thresholded Ct'!D42)</f>
        <v>29.148</v>
      </c>
      <c r="E42" s="7" t="str">
        <f>IFERROR(IF('Thresholded Ct'!E42="","No sample", VLOOKUP('IPC Normalized Ct'!B42,'Thresholded Ct'!$B$3:$O$98,4)-'Thresholded Ct'!W$11),'Thresholded Ct'!E42)</f>
        <v>No sample</v>
      </c>
      <c r="F42" s="7" t="str">
        <f>IFERROR(IF('Thresholded Ct'!F42="","No sample", VLOOKUP('IPC Normalized Ct'!B42,'Thresholded Ct'!$B$3:$O$98,5)-'Thresholded Ct'!X$11),'Thresholded Ct'!F42)</f>
        <v>No sample</v>
      </c>
      <c r="G42" s="7" t="str">
        <f>IFERROR(IF('Thresholded Ct'!G42="","No sample", VLOOKUP('IPC Normalized Ct'!B42,'Thresholded Ct'!$B$3:$O$98,6)-'Thresholded Ct'!Y$11),'Thresholded Ct'!G42)</f>
        <v>No sample</v>
      </c>
      <c r="H42" s="7" t="str">
        <f>IFERROR(IF('Thresholded Ct'!H42="","No sample", VLOOKUP('IPC Normalized Ct'!B42,'Thresholded Ct'!$B$3:$O$98,7)-'Thresholded Ct'!Z$11),'Thresholded Ct'!H42)</f>
        <v>No sample</v>
      </c>
      <c r="I42" s="7" t="str">
        <f>IFERROR(IF('Thresholded Ct'!I42="","No sample", VLOOKUP('IPC Normalized Ct'!B42,'Thresholded Ct'!$B$3:$O$98,8)-'Thresholded Ct'!AA$11),'Thresholded Ct'!I42)</f>
        <v>No sample</v>
      </c>
      <c r="J42" s="7">
        <f>IFERROR(IF('Thresholded Ct'!J42="","No sample", VLOOKUP('IPC Normalized Ct'!B42,'Thresholded Ct'!$B$3:$O$98,9)-'Thresholded Ct'!AB$11),'Thresholded Ct'!J42)</f>
        <v>29.837</v>
      </c>
      <c r="K42" s="7" t="str">
        <f>IFERROR(IF('Thresholded Ct'!K42="","No sample", VLOOKUP('IPC Normalized Ct'!B42,'Thresholded Ct'!$B$3:$O$98,10)-'Thresholded Ct'!AC$11),'Thresholded Ct'!K42)</f>
        <v>No sample</v>
      </c>
      <c r="L42" s="7" t="str">
        <f>IFERROR(IF('Thresholded Ct'!L42="","No sample", VLOOKUP('IPC Normalized Ct'!B42,'Thresholded Ct'!$B$3:$O$98,11)-'Thresholded Ct'!AD$11),'Thresholded Ct'!L42)</f>
        <v>No sample</v>
      </c>
      <c r="M42" s="7" t="str">
        <f>IFERROR(IF('Thresholded Ct'!M42="","No sample", VLOOKUP('IPC Normalized Ct'!B42,'Thresholded Ct'!$B$3:$O$98,12)-'Thresholded Ct'!AE$11),'Thresholded Ct'!M42)</f>
        <v>No sample</v>
      </c>
      <c r="N42" s="7" t="str">
        <f>IFERROR(IF('Thresholded Ct'!N42="","No sample", VLOOKUP('IPC Normalized Ct'!B42,'Thresholded Ct'!$B$3:$O$98,13)-'Thresholded Ct'!AF$11),'Thresholded Ct'!N42)</f>
        <v>No sample</v>
      </c>
      <c r="O42" s="7" t="str">
        <f>IFERROR(IF('Thresholded Ct'!O42="","No sample", VLOOKUP('IPC Normalized Ct'!B42,'Thresholded Ct'!$B$3:$O$98,14)-'Thresholded Ct'!AG$11),'Thresholded Ct'!O42)</f>
        <v>No sample</v>
      </c>
    </row>
    <row r="43" spans="1:15" x14ac:dyDescent="0.25">
      <c r="A43" s="133"/>
      <c r="B43" s="13" t="s">
        <v>2323</v>
      </c>
      <c r="C43" s="6" t="str">
        <f>IFERROR(IF('Thresholded Ct'!C43="","No sample", VLOOKUP('IPC Normalized Ct'!$B43,'Thresholded Ct'!$B$3:$O$98,3)-'Thresholded Ct'!U$11),'Thresholded Ct'!C43)</f>
        <v>hsa-miR-15b-5p</v>
      </c>
      <c r="D43" s="7">
        <f>IFERROR(IF('Thresholded Ct'!D43="","No sample", VLOOKUP('IPC Normalized Ct'!$B43,'Thresholded Ct'!$B$3:$O$98,3)-'Thresholded Ct'!V$11),'Thresholded Ct'!D43)</f>
        <v>31.89</v>
      </c>
      <c r="E43" s="7" t="str">
        <f>IFERROR(IF('Thresholded Ct'!E43="","No sample", VLOOKUP('IPC Normalized Ct'!B43,'Thresholded Ct'!$B$3:$O$98,4)-'Thresholded Ct'!W$11),'Thresholded Ct'!E43)</f>
        <v>No sample</v>
      </c>
      <c r="F43" s="7" t="str">
        <f>IFERROR(IF('Thresholded Ct'!F43="","No sample", VLOOKUP('IPC Normalized Ct'!B43,'Thresholded Ct'!$B$3:$O$98,5)-'Thresholded Ct'!X$11),'Thresholded Ct'!F43)</f>
        <v>No sample</v>
      </c>
      <c r="G43" s="7" t="str">
        <f>IFERROR(IF('Thresholded Ct'!G43="","No sample", VLOOKUP('IPC Normalized Ct'!B43,'Thresholded Ct'!$B$3:$O$98,6)-'Thresholded Ct'!Y$11),'Thresholded Ct'!G43)</f>
        <v>No sample</v>
      </c>
      <c r="H43" s="7" t="str">
        <f>IFERROR(IF('Thresholded Ct'!H43="","No sample", VLOOKUP('IPC Normalized Ct'!B43,'Thresholded Ct'!$B$3:$O$98,7)-'Thresholded Ct'!Z$11),'Thresholded Ct'!H43)</f>
        <v>No sample</v>
      </c>
      <c r="I43" s="7" t="str">
        <f>IFERROR(IF('Thresholded Ct'!I43="","No sample", VLOOKUP('IPC Normalized Ct'!B43,'Thresholded Ct'!$B$3:$O$98,8)-'Thresholded Ct'!AA$11),'Thresholded Ct'!I43)</f>
        <v>No sample</v>
      </c>
      <c r="J43" s="7" t="str">
        <f>IFERROR(IF('Thresholded Ct'!J43="","No sample", VLOOKUP('IPC Normalized Ct'!B43,'Thresholded Ct'!$B$3:$O$98,9)-'Thresholded Ct'!AB$11),'Thresholded Ct'!J43)</f>
        <v>Excluded</v>
      </c>
      <c r="K43" s="7" t="str">
        <f>IFERROR(IF('Thresholded Ct'!K43="","No sample", VLOOKUP('IPC Normalized Ct'!B43,'Thresholded Ct'!$B$3:$O$98,10)-'Thresholded Ct'!AC$11),'Thresholded Ct'!K43)</f>
        <v>No sample</v>
      </c>
      <c r="L43" s="7" t="str">
        <f>IFERROR(IF('Thresholded Ct'!L43="","No sample", VLOOKUP('IPC Normalized Ct'!B43,'Thresholded Ct'!$B$3:$O$98,11)-'Thresholded Ct'!AD$11),'Thresholded Ct'!L43)</f>
        <v>No sample</v>
      </c>
      <c r="M43" s="7" t="str">
        <f>IFERROR(IF('Thresholded Ct'!M43="","No sample", VLOOKUP('IPC Normalized Ct'!B43,'Thresholded Ct'!$B$3:$O$98,12)-'Thresholded Ct'!AE$11),'Thresholded Ct'!M43)</f>
        <v>No sample</v>
      </c>
      <c r="N43" s="7" t="str">
        <f>IFERROR(IF('Thresholded Ct'!N43="","No sample", VLOOKUP('IPC Normalized Ct'!B43,'Thresholded Ct'!$B$3:$O$98,13)-'Thresholded Ct'!AF$11),'Thresholded Ct'!N43)</f>
        <v>No sample</v>
      </c>
      <c r="O43" s="7" t="str">
        <f>IFERROR(IF('Thresholded Ct'!O43="","No sample", VLOOKUP('IPC Normalized Ct'!B43,'Thresholded Ct'!$B$3:$O$98,14)-'Thresholded Ct'!AG$11),'Thresholded Ct'!O43)</f>
        <v>No sample</v>
      </c>
    </row>
    <row r="44" spans="1:15" x14ac:dyDescent="0.25">
      <c r="A44" s="133"/>
      <c r="B44" s="13" t="s">
        <v>2324</v>
      </c>
      <c r="C44" s="6" t="str">
        <f>IFERROR(IF('Thresholded Ct'!C44="","No sample", VLOOKUP('IPC Normalized Ct'!$B44,'Thresholded Ct'!$B$3:$O$98,3)-'Thresholded Ct'!U$11),'Thresholded Ct'!C44)</f>
        <v>hsa-miR-143-3p</v>
      </c>
      <c r="D44" s="7">
        <f>IFERROR(IF('Thresholded Ct'!D44="","No sample", VLOOKUP('IPC Normalized Ct'!$B44,'Thresholded Ct'!$B$3:$O$98,3)-'Thresholded Ct'!V$11),'Thresholded Ct'!D44)</f>
        <v>31.664999999999999</v>
      </c>
      <c r="E44" s="7" t="str">
        <f>IFERROR(IF('Thresholded Ct'!E44="","No sample", VLOOKUP('IPC Normalized Ct'!B44,'Thresholded Ct'!$B$3:$O$98,4)-'Thresholded Ct'!W$11),'Thresholded Ct'!E44)</f>
        <v>No sample</v>
      </c>
      <c r="F44" s="7" t="str">
        <f>IFERROR(IF('Thresholded Ct'!F44="","No sample", VLOOKUP('IPC Normalized Ct'!B44,'Thresholded Ct'!$B$3:$O$98,5)-'Thresholded Ct'!X$11),'Thresholded Ct'!F44)</f>
        <v>No sample</v>
      </c>
      <c r="G44" s="7" t="str">
        <f>IFERROR(IF('Thresholded Ct'!G44="","No sample", VLOOKUP('IPC Normalized Ct'!B44,'Thresholded Ct'!$B$3:$O$98,6)-'Thresholded Ct'!Y$11),'Thresholded Ct'!G44)</f>
        <v>No sample</v>
      </c>
      <c r="H44" s="7" t="str">
        <f>IFERROR(IF('Thresholded Ct'!H44="","No sample", VLOOKUP('IPC Normalized Ct'!B44,'Thresholded Ct'!$B$3:$O$98,7)-'Thresholded Ct'!Z$11),'Thresholded Ct'!H44)</f>
        <v>No sample</v>
      </c>
      <c r="I44" s="7" t="str">
        <f>IFERROR(IF('Thresholded Ct'!I44="","No sample", VLOOKUP('IPC Normalized Ct'!B44,'Thresholded Ct'!$B$3:$O$98,8)-'Thresholded Ct'!AA$11),'Thresholded Ct'!I44)</f>
        <v>No sample</v>
      </c>
      <c r="J44" s="7">
        <f>IFERROR(IF('Thresholded Ct'!J44="","No sample", VLOOKUP('IPC Normalized Ct'!B44,'Thresholded Ct'!$B$3:$O$98,9)-'Thresholded Ct'!AB$11),'Thresholded Ct'!J44)</f>
        <v>29.922999999999998</v>
      </c>
      <c r="K44" s="7" t="str">
        <f>IFERROR(IF('Thresholded Ct'!K44="","No sample", VLOOKUP('IPC Normalized Ct'!B44,'Thresholded Ct'!$B$3:$O$98,10)-'Thresholded Ct'!AC$11),'Thresholded Ct'!K44)</f>
        <v>No sample</v>
      </c>
      <c r="L44" s="7" t="str">
        <f>IFERROR(IF('Thresholded Ct'!L44="","No sample", VLOOKUP('IPC Normalized Ct'!B44,'Thresholded Ct'!$B$3:$O$98,11)-'Thresholded Ct'!AD$11),'Thresholded Ct'!L44)</f>
        <v>No sample</v>
      </c>
      <c r="M44" s="7" t="str">
        <f>IFERROR(IF('Thresholded Ct'!M44="","No sample", VLOOKUP('IPC Normalized Ct'!B44,'Thresholded Ct'!$B$3:$O$98,12)-'Thresholded Ct'!AE$11),'Thresholded Ct'!M44)</f>
        <v>No sample</v>
      </c>
      <c r="N44" s="7" t="str">
        <f>IFERROR(IF('Thresholded Ct'!N44="","No sample", VLOOKUP('IPC Normalized Ct'!B44,'Thresholded Ct'!$B$3:$O$98,13)-'Thresholded Ct'!AF$11),'Thresholded Ct'!N44)</f>
        <v>No sample</v>
      </c>
      <c r="O44" s="7" t="str">
        <f>IFERROR(IF('Thresholded Ct'!O44="","No sample", VLOOKUP('IPC Normalized Ct'!B44,'Thresholded Ct'!$B$3:$O$98,14)-'Thresholded Ct'!AG$11),'Thresholded Ct'!O44)</f>
        <v>No sample</v>
      </c>
    </row>
    <row r="45" spans="1:15" x14ac:dyDescent="0.25">
      <c r="A45" s="133"/>
      <c r="B45" s="13" t="s">
        <v>2325</v>
      </c>
      <c r="C45" s="6" t="str">
        <f>IFERROR(IF('Thresholded Ct'!C45="","No sample", VLOOKUP('IPC Normalized Ct'!$B45,'Thresholded Ct'!$B$3:$O$98,3)-'Thresholded Ct'!U$11),'Thresholded Ct'!C45)</f>
        <v>hsa-miR-194-5p</v>
      </c>
      <c r="D45" s="7">
        <f>IFERROR(IF('Thresholded Ct'!D45="","No sample", VLOOKUP('IPC Normalized Ct'!$B45,'Thresholded Ct'!$B$3:$O$98,3)-'Thresholded Ct'!V$11),'Thresholded Ct'!D45)</f>
        <v>25.446999999999999</v>
      </c>
      <c r="E45" s="7" t="str">
        <f>IFERROR(IF('Thresholded Ct'!E45="","No sample", VLOOKUP('IPC Normalized Ct'!B45,'Thresholded Ct'!$B$3:$O$98,4)-'Thresholded Ct'!W$11),'Thresholded Ct'!E45)</f>
        <v>No sample</v>
      </c>
      <c r="F45" s="7" t="str">
        <f>IFERROR(IF('Thresholded Ct'!F45="","No sample", VLOOKUP('IPC Normalized Ct'!B45,'Thresholded Ct'!$B$3:$O$98,5)-'Thresholded Ct'!X$11),'Thresholded Ct'!F45)</f>
        <v>No sample</v>
      </c>
      <c r="G45" s="7" t="str">
        <f>IFERROR(IF('Thresholded Ct'!G45="","No sample", VLOOKUP('IPC Normalized Ct'!B45,'Thresholded Ct'!$B$3:$O$98,6)-'Thresholded Ct'!Y$11),'Thresholded Ct'!G45)</f>
        <v>No sample</v>
      </c>
      <c r="H45" s="7" t="str">
        <f>IFERROR(IF('Thresholded Ct'!H45="","No sample", VLOOKUP('IPC Normalized Ct'!B45,'Thresholded Ct'!$B$3:$O$98,7)-'Thresholded Ct'!Z$11),'Thresholded Ct'!H45)</f>
        <v>No sample</v>
      </c>
      <c r="I45" s="7" t="str">
        <f>IFERROR(IF('Thresholded Ct'!I45="","No sample", VLOOKUP('IPC Normalized Ct'!B45,'Thresholded Ct'!$B$3:$O$98,8)-'Thresholded Ct'!AA$11),'Thresholded Ct'!I45)</f>
        <v>No sample</v>
      </c>
      <c r="J45" s="7">
        <f>IFERROR(IF('Thresholded Ct'!J45="","No sample", VLOOKUP('IPC Normalized Ct'!B45,'Thresholded Ct'!$B$3:$O$98,9)-'Thresholded Ct'!AB$11),'Thresholded Ct'!J45)</f>
        <v>26.614999999999998</v>
      </c>
      <c r="K45" s="7" t="str">
        <f>IFERROR(IF('Thresholded Ct'!K45="","No sample", VLOOKUP('IPC Normalized Ct'!B45,'Thresholded Ct'!$B$3:$O$98,10)-'Thresholded Ct'!AC$11),'Thresholded Ct'!K45)</f>
        <v>No sample</v>
      </c>
      <c r="L45" s="7" t="str">
        <f>IFERROR(IF('Thresholded Ct'!L45="","No sample", VLOOKUP('IPC Normalized Ct'!B45,'Thresholded Ct'!$B$3:$O$98,11)-'Thresholded Ct'!AD$11),'Thresholded Ct'!L45)</f>
        <v>No sample</v>
      </c>
      <c r="M45" s="7" t="str">
        <f>IFERROR(IF('Thresholded Ct'!M45="","No sample", VLOOKUP('IPC Normalized Ct'!B45,'Thresholded Ct'!$B$3:$O$98,12)-'Thresholded Ct'!AE$11),'Thresholded Ct'!M45)</f>
        <v>No sample</v>
      </c>
      <c r="N45" s="7" t="str">
        <f>IFERROR(IF('Thresholded Ct'!N45="","No sample", VLOOKUP('IPC Normalized Ct'!B45,'Thresholded Ct'!$B$3:$O$98,13)-'Thresholded Ct'!AF$11),'Thresholded Ct'!N45)</f>
        <v>No sample</v>
      </c>
      <c r="O45" s="7" t="str">
        <f>IFERROR(IF('Thresholded Ct'!O45="","No sample", VLOOKUP('IPC Normalized Ct'!B45,'Thresholded Ct'!$B$3:$O$98,14)-'Thresholded Ct'!AG$11),'Thresholded Ct'!O45)</f>
        <v>No sample</v>
      </c>
    </row>
    <row r="46" spans="1:15" x14ac:dyDescent="0.25">
      <c r="A46" s="133"/>
      <c r="B46" s="13" t="s">
        <v>2326</v>
      </c>
      <c r="C46" s="6" t="str">
        <f>IFERROR(IF('Thresholded Ct'!C46="","No sample", VLOOKUP('IPC Normalized Ct'!$B46,'Thresholded Ct'!$B$3:$O$98,3)-'Thresholded Ct'!U$11),'Thresholded Ct'!C46)</f>
        <v>hsa-miR-363-3p</v>
      </c>
      <c r="D46" s="7" t="str">
        <f>IFERROR(IF('Thresholded Ct'!D46="","No sample", VLOOKUP('IPC Normalized Ct'!$B46,'Thresholded Ct'!$B$3:$O$98,3)-'Thresholded Ct'!V$11),'Thresholded Ct'!D46)</f>
        <v>Excluded</v>
      </c>
      <c r="E46" s="7" t="str">
        <f>IFERROR(IF('Thresholded Ct'!E46="","No sample", VLOOKUP('IPC Normalized Ct'!B46,'Thresholded Ct'!$B$3:$O$98,4)-'Thresholded Ct'!W$11),'Thresholded Ct'!E46)</f>
        <v>No sample</v>
      </c>
      <c r="F46" s="7" t="str">
        <f>IFERROR(IF('Thresholded Ct'!F46="","No sample", VLOOKUP('IPC Normalized Ct'!B46,'Thresholded Ct'!$B$3:$O$98,5)-'Thresholded Ct'!X$11),'Thresholded Ct'!F46)</f>
        <v>No sample</v>
      </c>
      <c r="G46" s="7" t="str">
        <f>IFERROR(IF('Thresholded Ct'!G46="","No sample", VLOOKUP('IPC Normalized Ct'!B46,'Thresholded Ct'!$B$3:$O$98,6)-'Thresholded Ct'!Y$11),'Thresholded Ct'!G46)</f>
        <v>No sample</v>
      </c>
      <c r="H46" s="7" t="str">
        <f>IFERROR(IF('Thresholded Ct'!H46="","No sample", VLOOKUP('IPC Normalized Ct'!B46,'Thresholded Ct'!$B$3:$O$98,7)-'Thresholded Ct'!Z$11),'Thresholded Ct'!H46)</f>
        <v>No sample</v>
      </c>
      <c r="I46" s="7" t="str">
        <f>IFERROR(IF('Thresholded Ct'!I46="","No sample", VLOOKUP('IPC Normalized Ct'!B46,'Thresholded Ct'!$B$3:$O$98,8)-'Thresholded Ct'!AA$11),'Thresholded Ct'!I46)</f>
        <v>No sample</v>
      </c>
      <c r="J46" s="7" t="str">
        <f>IFERROR(IF('Thresholded Ct'!J46="","No sample", VLOOKUP('IPC Normalized Ct'!B46,'Thresholded Ct'!$B$3:$O$98,9)-'Thresholded Ct'!AB$11),'Thresholded Ct'!J46)</f>
        <v>Excluded</v>
      </c>
      <c r="K46" s="7" t="str">
        <f>IFERROR(IF('Thresholded Ct'!K46="","No sample", VLOOKUP('IPC Normalized Ct'!B46,'Thresholded Ct'!$B$3:$O$98,10)-'Thresholded Ct'!AC$11),'Thresholded Ct'!K46)</f>
        <v>No sample</v>
      </c>
      <c r="L46" s="7" t="str">
        <f>IFERROR(IF('Thresholded Ct'!L46="","No sample", VLOOKUP('IPC Normalized Ct'!B46,'Thresholded Ct'!$B$3:$O$98,11)-'Thresholded Ct'!AD$11),'Thresholded Ct'!L46)</f>
        <v>No sample</v>
      </c>
      <c r="M46" s="7" t="str">
        <f>IFERROR(IF('Thresholded Ct'!M46="","No sample", VLOOKUP('IPC Normalized Ct'!B46,'Thresholded Ct'!$B$3:$O$98,12)-'Thresholded Ct'!AE$11),'Thresholded Ct'!M46)</f>
        <v>No sample</v>
      </c>
      <c r="N46" s="7" t="str">
        <f>IFERROR(IF('Thresholded Ct'!N46="","No sample", VLOOKUP('IPC Normalized Ct'!B46,'Thresholded Ct'!$B$3:$O$98,13)-'Thresholded Ct'!AF$11),'Thresholded Ct'!N46)</f>
        <v>No sample</v>
      </c>
      <c r="O46" s="7" t="str">
        <f>IFERROR(IF('Thresholded Ct'!O46="","No sample", VLOOKUP('IPC Normalized Ct'!B46,'Thresholded Ct'!$B$3:$O$98,14)-'Thresholded Ct'!AG$11),'Thresholded Ct'!O46)</f>
        <v>No sample</v>
      </c>
    </row>
    <row r="47" spans="1:15" x14ac:dyDescent="0.25">
      <c r="A47" s="133"/>
      <c r="B47" s="13" t="s">
        <v>2327</v>
      </c>
      <c r="C47" s="6" t="str">
        <f>IFERROR(IF('Thresholded Ct'!C47="","No sample", VLOOKUP('IPC Normalized Ct'!$B47,'Thresholded Ct'!$B$3:$O$98,3)-'Thresholded Ct'!U$11),'Thresholded Ct'!C47)</f>
        <v>hsa-miR-379-5p</v>
      </c>
      <c r="D47" s="7">
        <f>IFERROR(IF('Thresholded Ct'!D47="","No sample", VLOOKUP('IPC Normalized Ct'!$B47,'Thresholded Ct'!$B$3:$O$98,3)-'Thresholded Ct'!V$11),'Thresholded Ct'!D47)</f>
        <v>30.742000000000001</v>
      </c>
      <c r="E47" s="7" t="str">
        <f>IFERROR(IF('Thresholded Ct'!E47="","No sample", VLOOKUP('IPC Normalized Ct'!B47,'Thresholded Ct'!$B$3:$O$98,4)-'Thresholded Ct'!W$11),'Thresholded Ct'!E47)</f>
        <v>No sample</v>
      </c>
      <c r="F47" s="7" t="str">
        <f>IFERROR(IF('Thresholded Ct'!F47="","No sample", VLOOKUP('IPC Normalized Ct'!B47,'Thresholded Ct'!$B$3:$O$98,5)-'Thresholded Ct'!X$11),'Thresholded Ct'!F47)</f>
        <v>No sample</v>
      </c>
      <c r="G47" s="7" t="str">
        <f>IFERROR(IF('Thresholded Ct'!G47="","No sample", VLOOKUP('IPC Normalized Ct'!B47,'Thresholded Ct'!$B$3:$O$98,6)-'Thresholded Ct'!Y$11),'Thresholded Ct'!G47)</f>
        <v>No sample</v>
      </c>
      <c r="H47" s="7" t="str">
        <f>IFERROR(IF('Thresholded Ct'!H47="","No sample", VLOOKUP('IPC Normalized Ct'!B47,'Thresholded Ct'!$B$3:$O$98,7)-'Thresholded Ct'!Z$11),'Thresholded Ct'!H47)</f>
        <v>No sample</v>
      </c>
      <c r="I47" s="7" t="str">
        <f>IFERROR(IF('Thresholded Ct'!I47="","No sample", VLOOKUP('IPC Normalized Ct'!B47,'Thresholded Ct'!$B$3:$O$98,8)-'Thresholded Ct'!AA$11),'Thresholded Ct'!I47)</f>
        <v>No sample</v>
      </c>
      <c r="J47" s="7">
        <f>IFERROR(IF('Thresholded Ct'!J47="","No sample", VLOOKUP('IPC Normalized Ct'!B47,'Thresholded Ct'!$B$3:$O$98,9)-'Thresholded Ct'!AB$11),'Thresholded Ct'!J47)</f>
        <v>30.817</v>
      </c>
      <c r="K47" s="7" t="str">
        <f>IFERROR(IF('Thresholded Ct'!K47="","No sample", VLOOKUP('IPC Normalized Ct'!B47,'Thresholded Ct'!$B$3:$O$98,10)-'Thresholded Ct'!AC$11),'Thresholded Ct'!K47)</f>
        <v>No sample</v>
      </c>
      <c r="L47" s="7" t="str">
        <f>IFERROR(IF('Thresholded Ct'!L47="","No sample", VLOOKUP('IPC Normalized Ct'!B47,'Thresholded Ct'!$B$3:$O$98,11)-'Thresholded Ct'!AD$11),'Thresholded Ct'!L47)</f>
        <v>No sample</v>
      </c>
      <c r="M47" s="7" t="str">
        <f>IFERROR(IF('Thresholded Ct'!M47="","No sample", VLOOKUP('IPC Normalized Ct'!B47,'Thresholded Ct'!$B$3:$O$98,12)-'Thresholded Ct'!AE$11),'Thresholded Ct'!M47)</f>
        <v>No sample</v>
      </c>
      <c r="N47" s="7" t="str">
        <f>IFERROR(IF('Thresholded Ct'!N47="","No sample", VLOOKUP('IPC Normalized Ct'!B47,'Thresholded Ct'!$B$3:$O$98,13)-'Thresholded Ct'!AF$11),'Thresholded Ct'!N47)</f>
        <v>No sample</v>
      </c>
      <c r="O47" s="7" t="str">
        <f>IFERROR(IF('Thresholded Ct'!O47="","No sample", VLOOKUP('IPC Normalized Ct'!B47,'Thresholded Ct'!$B$3:$O$98,14)-'Thresholded Ct'!AG$11),'Thresholded Ct'!O47)</f>
        <v>No sample</v>
      </c>
    </row>
    <row r="48" spans="1:15" x14ac:dyDescent="0.25">
      <c r="A48" s="133"/>
      <c r="B48" s="13" t="s">
        <v>2328</v>
      </c>
      <c r="C48" s="6" t="str">
        <f>IFERROR(IF('Thresholded Ct'!C48="","No sample", VLOOKUP('IPC Normalized Ct'!$B48,'Thresholded Ct'!$B$3:$O$98,3)-'Thresholded Ct'!U$11),'Thresholded Ct'!C48)</f>
        <v>hsa-miR-483-3p</v>
      </c>
      <c r="D48" s="7" t="str">
        <f>IFERROR(IF('Thresholded Ct'!D48="","No sample", VLOOKUP('IPC Normalized Ct'!$B48,'Thresholded Ct'!$B$3:$O$98,3)-'Thresholded Ct'!V$11),'Thresholded Ct'!D48)</f>
        <v>Excluded</v>
      </c>
      <c r="E48" s="7" t="str">
        <f>IFERROR(IF('Thresholded Ct'!E48="","No sample", VLOOKUP('IPC Normalized Ct'!B48,'Thresholded Ct'!$B$3:$O$98,4)-'Thresholded Ct'!W$11),'Thresholded Ct'!E48)</f>
        <v>No sample</v>
      </c>
      <c r="F48" s="7" t="str">
        <f>IFERROR(IF('Thresholded Ct'!F48="","No sample", VLOOKUP('IPC Normalized Ct'!B48,'Thresholded Ct'!$B$3:$O$98,5)-'Thresholded Ct'!X$11),'Thresholded Ct'!F48)</f>
        <v>No sample</v>
      </c>
      <c r="G48" s="7" t="str">
        <f>IFERROR(IF('Thresholded Ct'!G48="","No sample", VLOOKUP('IPC Normalized Ct'!B48,'Thresholded Ct'!$B$3:$O$98,6)-'Thresholded Ct'!Y$11),'Thresholded Ct'!G48)</f>
        <v>No sample</v>
      </c>
      <c r="H48" s="7" t="str">
        <f>IFERROR(IF('Thresholded Ct'!H48="","No sample", VLOOKUP('IPC Normalized Ct'!B48,'Thresholded Ct'!$B$3:$O$98,7)-'Thresholded Ct'!Z$11),'Thresholded Ct'!H48)</f>
        <v>No sample</v>
      </c>
      <c r="I48" s="7" t="str">
        <f>IFERROR(IF('Thresholded Ct'!I48="","No sample", VLOOKUP('IPC Normalized Ct'!B48,'Thresholded Ct'!$B$3:$O$98,8)-'Thresholded Ct'!AA$11),'Thresholded Ct'!I48)</f>
        <v>No sample</v>
      </c>
      <c r="J48" s="7" t="str">
        <f>IFERROR(IF('Thresholded Ct'!J48="","No sample", VLOOKUP('IPC Normalized Ct'!B48,'Thresholded Ct'!$B$3:$O$98,9)-'Thresholded Ct'!AB$11),'Thresholded Ct'!J48)</f>
        <v>Excluded</v>
      </c>
      <c r="K48" s="7" t="str">
        <f>IFERROR(IF('Thresholded Ct'!K48="","No sample", VLOOKUP('IPC Normalized Ct'!B48,'Thresholded Ct'!$B$3:$O$98,10)-'Thresholded Ct'!AC$11),'Thresholded Ct'!K48)</f>
        <v>No sample</v>
      </c>
      <c r="L48" s="7" t="str">
        <f>IFERROR(IF('Thresholded Ct'!L48="","No sample", VLOOKUP('IPC Normalized Ct'!B48,'Thresholded Ct'!$B$3:$O$98,11)-'Thresholded Ct'!AD$11),'Thresholded Ct'!L48)</f>
        <v>No sample</v>
      </c>
      <c r="M48" s="7" t="str">
        <f>IFERROR(IF('Thresholded Ct'!M48="","No sample", VLOOKUP('IPC Normalized Ct'!B48,'Thresholded Ct'!$B$3:$O$98,12)-'Thresholded Ct'!AE$11),'Thresholded Ct'!M48)</f>
        <v>No sample</v>
      </c>
      <c r="N48" s="7" t="str">
        <f>IFERROR(IF('Thresholded Ct'!N48="","No sample", VLOOKUP('IPC Normalized Ct'!B48,'Thresholded Ct'!$B$3:$O$98,13)-'Thresholded Ct'!AF$11),'Thresholded Ct'!N48)</f>
        <v>No sample</v>
      </c>
      <c r="O48" s="7" t="str">
        <f>IFERROR(IF('Thresholded Ct'!O48="","No sample", VLOOKUP('IPC Normalized Ct'!B48,'Thresholded Ct'!$B$3:$O$98,14)-'Thresholded Ct'!AG$11),'Thresholded Ct'!O48)</f>
        <v>No sample</v>
      </c>
    </row>
    <row r="49" spans="1:15" x14ac:dyDescent="0.25">
      <c r="A49" s="133"/>
      <c r="B49" s="13" t="s">
        <v>2329</v>
      </c>
      <c r="C49" s="6" t="str">
        <f>IFERROR(IF('Thresholded Ct'!C49="","No sample", VLOOKUP('IPC Normalized Ct'!$B49,'Thresholded Ct'!$B$3:$O$98,3)-'Thresholded Ct'!U$11),'Thresholded Ct'!C49)</f>
        <v>hsa-miR-7-1-3p</v>
      </c>
      <c r="D49" s="7" t="str">
        <f>IFERROR(IF('Thresholded Ct'!D49="","No sample", VLOOKUP('IPC Normalized Ct'!$B49,'Thresholded Ct'!$B$3:$O$98,3)-'Thresholded Ct'!V$11),'Thresholded Ct'!D49)</f>
        <v>Excluded</v>
      </c>
      <c r="E49" s="7" t="str">
        <f>IFERROR(IF('Thresholded Ct'!E49="","No sample", VLOOKUP('IPC Normalized Ct'!B49,'Thresholded Ct'!$B$3:$O$98,4)-'Thresholded Ct'!W$11),'Thresholded Ct'!E49)</f>
        <v>No sample</v>
      </c>
      <c r="F49" s="7" t="str">
        <f>IFERROR(IF('Thresholded Ct'!F49="","No sample", VLOOKUP('IPC Normalized Ct'!B49,'Thresholded Ct'!$B$3:$O$98,5)-'Thresholded Ct'!X$11),'Thresholded Ct'!F49)</f>
        <v>No sample</v>
      </c>
      <c r="G49" s="7" t="str">
        <f>IFERROR(IF('Thresholded Ct'!G49="","No sample", VLOOKUP('IPC Normalized Ct'!B49,'Thresholded Ct'!$B$3:$O$98,6)-'Thresholded Ct'!Y$11),'Thresholded Ct'!G49)</f>
        <v>No sample</v>
      </c>
      <c r="H49" s="7" t="str">
        <f>IFERROR(IF('Thresholded Ct'!H49="","No sample", VLOOKUP('IPC Normalized Ct'!B49,'Thresholded Ct'!$B$3:$O$98,7)-'Thresholded Ct'!Z$11),'Thresholded Ct'!H49)</f>
        <v>No sample</v>
      </c>
      <c r="I49" s="7" t="str">
        <f>IFERROR(IF('Thresholded Ct'!I49="","No sample", VLOOKUP('IPC Normalized Ct'!B49,'Thresholded Ct'!$B$3:$O$98,8)-'Thresholded Ct'!AA$11),'Thresholded Ct'!I49)</f>
        <v>No sample</v>
      </c>
      <c r="J49" s="7" t="str">
        <f>IFERROR(IF('Thresholded Ct'!J49="","No sample", VLOOKUP('IPC Normalized Ct'!B49,'Thresholded Ct'!$B$3:$O$98,9)-'Thresholded Ct'!AB$11),'Thresholded Ct'!J49)</f>
        <v>Excluded</v>
      </c>
      <c r="K49" s="7" t="str">
        <f>IFERROR(IF('Thresholded Ct'!K49="","No sample", VLOOKUP('IPC Normalized Ct'!B49,'Thresholded Ct'!$B$3:$O$98,10)-'Thresholded Ct'!AC$11),'Thresholded Ct'!K49)</f>
        <v>No sample</v>
      </c>
      <c r="L49" s="7" t="str">
        <f>IFERROR(IF('Thresholded Ct'!L49="","No sample", VLOOKUP('IPC Normalized Ct'!B49,'Thresholded Ct'!$B$3:$O$98,11)-'Thresholded Ct'!AD$11),'Thresholded Ct'!L49)</f>
        <v>No sample</v>
      </c>
      <c r="M49" s="7" t="str">
        <f>IFERROR(IF('Thresholded Ct'!M49="","No sample", VLOOKUP('IPC Normalized Ct'!B49,'Thresholded Ct'!$B$3:$O$98,12)-'Thresholded Ct'!AE$11),'Thresholded Ct'!M49)</f>
        <v>No sample</v>
      </c>
      <c r="N49" s="7" t="str">
        <f>IFERROR(IF('Thresholded Ct'!N49="","No sample", VLOOKUP('IPC Normalized Ct'!B49,'Thresholded Ct'!$B$3:$O$98,13)-'Thresholded Ct'!AF$11),'Thresholded Ct'!N49)</f>
        <v>No sample</v>
      </c>
      <c r="O49" s="7" t="str">
        <f>IFERROR(IF('Thresholded Ct'!O49="","No sample", VLOOKUP('IPC Normalized Ct'!B49,'Thresholded Ct'!$B$3:$O$98,14)-'Thresholded Ct'!AG$11),'Thresholded Ct'!O49)</f>
        <v>No sample</v>
      </c>
    </row>
    <row r="50" spans="1:15" x14ac:dyDescent="0.25">
      <c r="A50" s="133"/>
      <c r="B50" s="92" t="s">
        <v>2330</v>
      </c>
      <c r="C50" s="92" t="str">
        <f>IFERROR(IF('Thresholded Ct'!C50="","No sample", VLOOKUP('IPC Normalized Ct'!$B50,'Thresholded Ct'!$B$3:$O$98,3)-'Thresholded Ct'!U$11),'Thresholded Ct'!C50)</f>
        <v>Spike-in RNA Ctr 2</v>
      </c>
      <c r="D50" s="7" t="str">
        <f>IFERROR(IF('Thresholded Ct'!D50="","No sample", VLOOKUP('IPC Normalized Ct'!$B50,'Thresholded Ct'!$B$3:$O$98,3)-'Thresholded Ct'!V$11),'Thresholded Ct'!D50)</f>
        <v>Excluded</v>
      </c>
      <c r="E50" s="7" t="str">
        <f>IFERROR(IF('Thresholded Ct'!E50="","No sample", VLOOKUP('IPC Normalized Ct'!B50,'Thresholded Ct'!$B$3:$O$98,4)-'Thresholded Ct'!W$11),'Thresholded Ct'!E50)</f>
        <v>No sample</v>
      </c>
      <c r="F50" s="7" t="str">
        <f>IFERROR(IF('Thresholded Ct'!F50="","No sample", VLOOKUP('IPC Normalized Ct'!B50,'Thresholded Ct'!$B$3:$O$98,5)-'Thresholded Ct'!X$11),'Thresholded Ct'!F50)</f>
        <v>No sample</v>
      </c>
      <c r="G50" s="7" t="str">
        <f>IFERROR(IF('Thresholded Ct'!G50="","No sample", VLOOKUP('IPC Normalized Ct'!B50,'Thresholded Ct'!$B$3:$O$98,6)-'Thresholded Ct'!Y$11),'Thresholded Ct'!G50)</f>
        <v>No sample</v>
      </c>
      <c r="H50" s="7" t="str">
        <f>IFERROR(IF('Thresholded Ct'!H50="","No sample", VLOOKUP('IPC Normalized Ct'!B50,'Thresholded Ct'!$B$3:$O$98,7)-'Thresholded Ct'!Z$11),'Thresholded Ct'!H50)</f>
        <v>No sample</v>
      </c>
      <c r="I50" s="7" t="str">
        <f>IFERROR(IF('Thresholded Ct'!I50="","No sample", VLOOKUP('IPC Normalized Ct'!B50,'Thresholded Ct'!$B$3:$O$98,8)-'Thresholded Ct'!AA$11),'Thresholded Ct'!I50)</f>
        <v>No sample</v>
      </c>
      <c r="J50" s="7" t="str">
        <f>IFERROR(IF('Thresholded Ct'!J50="","No sample", VLOOKUP('IPC Normalized Ct'!B50,'Thresholded Ct'!$B$3:$O$98,9)-'Thresholded Ct'!AB$11),'Thresholded Ct'!J50)</f>
        <v>Excluded</v>
      </c>
      <c r="K50" s="7" t="str">
        <f>IFERROR(IF('Thresholded Ct'!K50="","No sample", VLOOKUP('IPC Normalized Ct'!B50,'Thresholded Ct'!$B$3:$O$98,10)-'Thresholded Ct'!AC$11),'Thresholded Ct'!K50)</f>
        <v>No sample</v>
      </c>
      <c r="L50" s="7" t="str">
        <f>IFERROR(IF('Thresholded Ct'!L50="","No sample", VLOOKUP('IPC Normalized Ct'!B50,'Thresholded Ct'!$B$3:$O$98,11)-'Thresholded Ct'!AD$11),'Thresholded Ct'!L50)</f>
        <v>No sample</v>
      </c>
      <c r="M50" s="7" t="str">
        <f>IFERROR(IF('Thresholded Ct'!M50="","No sample", VLOOKUP('IPC Normalized Ct'!B50,'Thresholded Ct'!$B$3:$O$98,12)-'Thresholded Ct'!AE$11),'Thresholded Ct'!M50)</f>
        <v>No sample</v>
      </c>
      <c r="N50" s="7" t="str">
        <f>IFERROR(IF('Thresholded Ct'!N50="","No sample", VLOOKUP('IPC Normalized Ct'!B50,'Thresholded Ct'!$B$3:$O$98,13)-'Thresholded Ct'!AF$11),'Thresholded Ct'!N50)</f>
        <v>No sample</v>
      </c>
      <c r="O50" s="7" t="str">
        <f>IFERROR(IF('Thresholded Ct'!O50="","No sample", VLOOKUP('IPC Normalized Ct'!B50,'Thresholded Ct'!$B$3:$O$98,14)-'Thresholded Ct'!AG$11),'Thresholded Ct'!O50)</f>
        <v>No sample</v>
      </c>
    </row>
    <row r="51" spans="1:15" x14ac:dyDescent="0.25">
      <c r="A51" s="133"/>
      <c r="B51" s="13" t="s">
        <v>2331</v>
      </c>
      <c r="C51" s="6" t="str">
        <f>IFERROR(IF('Thresholded Ct'!C51="","No sample", VLOOKUP('IPC Normalized Ct'!$B51,'Thresholded Ct'!$B$3:$O$98,3)-'Thresholded Ct'!U$11),'Thresholded Ct'!C51)</f>
        <v>hsa-miR-19a-3p</v>
      </c>
      <c r="D51" s="7">
        <f>IFERROR(IF('Thresholded Ct'!D51="","No sample", VLOOKUP('IPC Normalized Ct'!$B51,'Thresholded Ct'!$B$3:$O$98,3)-'Thresholded Ct'!V$11),'Thresholded Ct'!D51)</f>
        <v>23.175999999999998</v>
      </c>
      <c r="E51" s="7" t="str">
        <f>IFERROR(IF('Thresholded Ct'!E51="","No sample", VLOOKUP('IPC Normalized Ct'!B51,'Thresholded Ct'!$B$3:$O$98,4)-'Thresholded Ct'!W$11),'Thresholded Ct'!E51)</f>
        <v>No sample</v>
      </c>
      <c r="F51" s="7" t="str">
        <f>IFERROR(IF('Thresholded Ct'!F51="","No sample", VLOOKUP('IPC Normalized Ct'!B51,'Thresholded Ct'!$B$3:$O$98,5)-'Thresholded Ct'!X$11),'Thresholded Ct'!F51)</f>
        <v>No sample</v>
      </c>
      <c r="G51" s="7" t="str">
        <f>IFERROR(IF('Thresholded Ct'!G51="","No sample", VLOOKUP('IPC Normalized Ct'!B51,'Thresholded Ct'!$B$3:$O$98,6)-'Thresholded Ct'!Y$11),'Thresholded Ct'!G51)</f>
        <v>No sample</v>
      </c>
      <c r="H51" s="7" t="str">
        <f>IFERROR(IF('Thresholded Ct'!H51="","No sample", VLOOKUP('IPC Normalized Ct'!B51,'Thresholded Ct'!$B$3:$O$98,7)-'Thresholded Ct'!Z$11),'Thresholded Ct'!H51)</f>
        <v>No sample</v>
      </c>
      <c r="I51" s="7" t="str">
        <f>IFERROR(IF('Thresholded Ct'!I51="","No sample", VLOOKUP('IPC Normalized Ct'!B51,'Thresholded Ct'!$B$3:$O$98,8)-'Thresholded Ct'!AA$11),'Thresholded Ct'!I51)</f>
        <v>No sample</v>
      </c>
      <c r="J51" s="7">
        <f>IFERROR(IF('Thresholded Ct'!J51="","No sample", VLOOKUP('IPC Normalized Ct'!B51,'Thresholded Ct'!$B$3:$O$98,9)-'Thresholded Ct'!AB$11),'Thresholded Ct'!J51)</f>
        <v>25.036000000000001</v>
      </c>
      <c r="K51" s="7" t="str">
        <f>IFERROR(IF('Thresholded Ct'!K51="","No sample", VLOOKUP('IPC Normalized Ct'!B51,'Thresholded Ct'!$B$3:$O$98,10)-'Thresholded Ct'!AC$11),'Thresholded Ct'!K51)</f>
        <v>No sample</v>
      </c>
      <c r="L51" s="7" t="str">
        <f>IFERROR(IF('Thresholded Ct'!L51="","No sample", VLOOKUP('IPC Normalized Ct'!B51,'Thresholded Ct'!$B$3:$O$98,11)-'Thresholded Ct'!AD$11),'Thresholded Ct'!L51)</f>
        <v>No sample</v>
      </c>
      <c r="M51" s="7" t="str">
        <f>IFERROR(IF('Thresholded Ct'!M51="","No sample", VLOOKUP('IPC Normalized Ct'!B51,'Thresholded Ct'!$B$3:$O$98,12)-'Thresholded Ct'!AE$11),'Thresholded Ct'!M51)</f>
        <v>No sample</v>
      </c>
      <c r="N51" s="7" t="str">
        <f>IFERROR(IF('Thresholded Ct'!N51="","No sample", VLOOKUP('IPC Normalized Ct'!B51,'Thresholded Ct'!$B$3:$O$98,13)-'Thresholded Ct'!AF$11),'Thresholded Ct'!N51)</f>
        <v>No sample</v>
      </c>
      <c r="O51" s="7" t="str">
        <f>IFERROR(IF('Thresholded Ct'!O51="","No sample", VLOOKUP('IPC Normalized Ct'!B51,'Thresholded Ct'!$B$3:$O$98,14)-'Thresholded Ct'!AG$11),'Thresholded Ct'!O51)</f>
        <v>No sample</v>
      </c>
    </row>
    <row r="52" spans="1:15" x14ac:dyDescent="0.25">
      <c r="A52" s="133"/>
      <c r="B52" s="13" t="s">
        <v>2332</v>
      </c>
      <c r="C52" s="6" t="str">
        <f>IFERROR(IF('Thresholded Ct'!C52="","No sample", VLOOKUP('IPC Normalized Ct'!$B52,'Thresholded Ct'!$B$3:$O$98,3)-'Thresholded Ct'!U$11),'Thresholded Ct'!C52)</f>
        <v>hsa-miR-30a-5p</v>
      </c>
      <c r="D52" s="7" t="str">
        <f>IFERROR(IF('Thresholded Ct'!D52="","No sample", VLOOKUP('IPC Normalized Ct'!$B52,'Thresholded Ct'!$B$3:$O$98,3)-'Thresholded Ct'!V$11),'Thresholded Ct'!D52)</f>
        <v>Excluded</v>
      </c>
      <c r="E52" s="7" t="str">
        <f>IFERROR(IF('Thresholded Ct'!E52="","No sample", VLOOKUP('IPC Normalized Ct'!B52,'Thresholded Ct'!$B$3:$O$98,4)-'Thresholded Ct'!W$11),'Thresholded Ct'!E52)</f>
        <v>No sample</v>
      </c>
      <c r="F52" s="7" t="str">
        <f>IFERROR(IF('Thresholded Ct'!F52="","No sample", VLOOKUP('IPC Normalized Ct'!B52,'Thresholded Ct'!$B$3:$O$98,5)-'Thresholded Ct'!X$11),'Thresholded Ct'!F52)</f>
        <v>No sample</v>
      </c>
      <c r="G52" s="7" t="str">
        <f>IFERROR(IF('Thresholded Ct'!G52="","No sample", VLOOKUP('IPC Normalized Ct'!B52,'Thresholded Ct'!$B$3:$O$98,6)-'Thresholded Ct'!Y$11),'Thresholded Ct'!G52)</f>
        <v>No sample</v>
      </c>
      <c r="H52" s="7" t="str">
        <f>IFERROR(IF('Thresholded Ct'!H52="","No sample", VLOOKUP('IPC Normalized Ct'!B52,'Thresholded Ct'!$B$3:$O$98,7)-'Thresholded Ct'!Z$11),'Thresholded Ct'!H52)</f>
        <v>No sample</v>
      </c>
      <c r="I52" s="7" t="str">
        <f>IFERROR(IF('Thresholded Ct'!I52="","No sample", VLOOKUP('IPC Normalized Ct'!B52,'Thresholded Ct'!$B$3:$O$98,8)-'Thresholded Ct'!AA$11),'Thresholded Ct'!I52)</f>
        <v>No sample</v>
      </c>
      <c r="J52" s="7" t="str">
        <f>IFERROR(IF('Thresholded Ct'!J52="","No sample", VLOOKUP('IPC Normalized Ct'!B52,'Thresholded Ct'!$B$3:$O$98,9)-'Thresholded Ct'!AB$11),'Thresholded Ct'!J52)</f>
        <v>Excluded</v>
      </c>
      <c r="K52" s="7" t="str">
        <f>IFERROR(IF('Thresholded Ct'!K52="","No sample", VLOOKUP('IPC Normalized Ct'!B52,'Thresholded Ct'!$B$3:$O$98,10)-'Thresholded Ct'!AC$11),'Thresholded Ct'!K52)</f>
        <v>No sample</v>
      </c>
      <c r="L52" s="7" t="str">
        <f>IFERROR(IF('Thresholded Ct'!L52="","No sample", VLOOKUP('IPC Normalized Ct'!B52,'Thresholded Ct'!$B$3:$O$98,11)-'Thresholded Ct'!AD$11),'Thresholded Ct'!L52)</f>
        <v>No sample</v>
      </c>
      <c r="M52" s="7" t="str">
        <f>IFERROR(IF('Thresholded Ct'!M52="","No sample", VLOOKUP('IPC Normalized Ct'!B52,'Thresholded Ct'!$B$3:$O$98,12)-'Thresholded Ct'!AE$11),'Thresholded Ct'!M52)</f>
        <v>No sample</v>
      </c>
      <c r="N52" s="7" t="str">
        <f>IFERROR(IF('Thresholded Ct'!N52="","No sample", VLOOKUP('IPC Normalized Ct'!B52,'Thresholded Ct'!$B$3:$O$98,13)-'Thresholded Ct'!AF$11),'Thresholded Ct'!N52)</f>
        <v>No sample</v>
      </c>
      <c r="O52" s="7" t="str">
        <f>IFERROR(IF('Thresholded Ct'!O52="","No sample", VLOOKUP('IPC Normalized Ct'!B52,'Thresholded Ct'!$B$3:$O$98,14)-'Thresholded Ct'!AG$11),'Thresholded Ct'!O52)</f>
        <v>No sample</v>
      </c>
    </row>
    <row r="53" spans="1:15" x14ac:dyDescent="0.25">
      <c r="A53" s="133"/>
      <c r="B53" s="13" t="s">
        <v>2333</v>
      </c>
      <c r="C53" s="6" t="str">
        <f>IFERROR(IF('Thresholded Ct'!C53="","No sample", VLOOKUP('IPC Normalized Ct'!$B53,'Thresholded Ct'!$B$3:$O$98,3)-'Thresholded Ct'!U$11),'Thresholded Ct'!C53)</f>
        <v>hsa-miR-196a-5p</v>
      </c>
      <c r="D53" s="7">
        <f>IFERROR(IF('Thresholded Ct'!D53="","No sample", VLOOKUP('IPC Normalized Ct'!$B53,'Thresholded Ct'!$B$3:$O$98,3)-'Thresholded Ct'!V$11),'Thresholded Ct'!D53)</f>
        <v>18.91</v>
      </c>
      <c r="E53" s="7" t="str">
        <f>IFERROR(IF('Thresholded Ct'!E53="","No sample", VLOOKUP('IPC Normalized Ct'!B53,'Thresholded Ct'!$B$3:$O$98,4)-'Thresholded Ct'!W$11),'Thresholded Ct'!E53)</f>
        <v>No sample</v>
      </c>
      <c r="F53" s="7" t="str">
        <f>IFERROR(IF('Thresholded Ct'!F53="","No sample", VLOOKUP('IPC Normalized Ct'!B53,'Thresholded Ct'!$B$3:$O$98,5)-'Thresholded Ct'!X$11),'Thresholded Ct'!F53)</f>
        <v>No sample</v>
      </c>
      <c r="G53" s="7" t="str">
        <f>IFERROR(IF('Thresholded Ct'!G53="","No sample", VLOOKUP('IPC Normalized Ct'!B53,'Thresholded Ct'!$B$3:$O$98,6)-'Thresholded Ct'!Y$11),'Thresholded Ct'!G53)</f>
        <v>No sample</v>
      </c>
      <c r="H53" s="7" t="str">
        <f>IFERROR(IF('Thresholded Ct'!H53="","No sample", VLOOKUP('IPC Normalized Ct'!B53,'Thresholded Ct'!$B$3:$O$98,7)-'Thresholded Ct'!Z$11),'Thresholded Ct'!H53)</f>
        <v>No sample</v>
      </c>
      <c r="I53" s="7" t="str">
        <f>IFERROR(IF('Thresholded Ct'!I53="","No sample", VLOOKUP('IPC Normalized Ct'!B53,'Thresholded Ct'!$B$3:$O$98,8)-'Thresholded Ct'!AA$11),'Thresholded Ct'!I53)</f>
        <v>No sample</v>
      </c>
      <c r="J53" s="7">
        <f>IFERROR(IF('Thresholded Ct'!J53="","No sample", VLOOKUP('IPC Normalized Ct'!B53,'Thresholded Ct'!$B$3:$O$98,9)-'Thresholded Ct'!AB$11),'Thresholded Ct'!J53)</f>
        <v>20.087</v>
      </c>
      <c r="K53" s="7" t="str">
        <f>IFERROR(IF('Thresholded Ct'!K53="","No sample", VLOOKUP('IPC Normalized Ct'!B53,'Thresholded Ct'!$B$3:$O$98,10)-'Thresholded Ct'!AC$11),'Thresholded Ct'!K53)</f>
        <v>No sample</v>
      </c>
      <c r="L53" s="7" t="str">
        <f>IFERROR(IF('Thresholded Ct'!L53="","No sample", VLOOKUP('IPC Normalized Ct'!B53,'Thresholded Ct'!$B$3:$O$98,11)-'Thresholded Ct'!AD$11),'Thresholded Ct'!L53)</f>
        <v>No sample</v>
      </c>
      <c r="M53" s="7" t="str">
        <f>IFERROR(IF('Thresholded Ct'!M53="","No sample", VLOOKUP('IPC Normalized Ct'!B53,'Thresholded Ct'!$B$3:$O$98,12)-'Thresholded Ct'!AE$11),'Thresholded Ct'!M53)</f>
        <v>No sample</v>
      </c>
      <c r="N53" s="7" t="str">
        <f>IFERROR(IF('Thresholded Ct'!N53="","No sample", VLOOKUP('IPC Normalized Ct'!B53,'Thresholded Ct'!$B$3:$O$98,13)-'Thresholded Ct'!AF$11),'Thresholded Ct'!N53)</f>
        <v>No sample</v>
      </c>
      <c r="O53" s="7" t="str">
        <f>IFERROR(IF('Thresholded Ct'!O53="","No sample", VLOOKUP('IPC Normalized Ct'!B53,'Thresholded Ct'!$B$3:$O$98,14)-'Thresholded Ct'!AG$11),'Thresholded Ct'!O53)</f>
        <v>No sample</v>
      </c>
    </row>
    <row r="54" spans="1:15" x14ac:dyDescent="0.25">
      <c r="A54" s="133"/>
      <c r="B54" s="13" t="s">
        <v>2334</v>
      </c>
      <c r="C54" s="6" t="str">
        <f>IFERROR(IF('Thresholded Ct'!C54="","No sample", VLOOKUP('IPC Normalized Ct'!$B54,'Thresholded Ct'!$B$3:$O$98,3)-'Thresholded Ct'!U$11),'Thresholded Ct'!C54)</f>
        <v>hsa-miR-187-3p</v>
      </c>
      <c r="D54" s="7">
        <f>IFERROR(IF('Thresholded Ct'!D54="","No sample", VLOOKUP('IPC Normalized Ct'!$B54,'Thresholded Ct'!$B$3:$O$98,3)-'Thresholded Ct'!V$11),'Thresholded Ct'!D54)</f>
        <v>28.181000000000001</v>
      </c>
      <c r="E54" s="7" t="str">
        <f>IFERROR(IF('Thresholded Ct'!E54="","No sample", VLOOKUP('IPC Normalized Ct'!B54,'Thresholded Ct'!$B$3:$O$98,4)-'Thresholded Ct'!W$11),'Thresholded Ct'!E54)</f>
        <v>No sample</v>
      </c>
      <c r="F54" s="7" t="str">
        <f>IFERROR(IF('Thresholded Ct'!F54="","No sample", VLOOKUP('IPC Normalized Ct'!B54,'Thresholded Ct'!$B$3:$O$98,5)-'Thresholded Ct'!X$11),'Thresholded Ct'!F54)</f>
        <v>No sample</v>
      </c>
      <c r="G54" s="7" t="str">
        <f>IFERROR(IF('Thresholded Ct'!G54="","No sample", VLOOKUP('IPC Normalized Ct'!B54,'Thresholded Ct'!$B$3:$O$98,6)-'Thresholded Ct'!Y$11),'Thresholded Ct'!G54)</f>
        <v>No sample</v>
      </c>
      <c r="H54" s="7" t="str">
        <f>IFERROR(IF('Thresholded Ct'!H54="","No sample", VLOOKUP('IPC Normalized Ct'!B54,'Thresholded Ct'!$B$3:$O$98,7)-'Thresholded Ct'!Z$11),'Thresholded Ct'!H54)</f>
        <v>No sample</v>
      </c>
      <c r="I54" s="7" t="str">
        <f>IFERROR(IF('Thresholded Ct'!I54="","No sample", VLOOKUP('IPC Normalized Ct'!B54,'Thresholded Ct'!$B$3:$O$98,8)-'Thresholded Ct'!AA$11),'Thresholded Ct'!I54)</f>
        <v>No sample</v>
      </c>
      <c r="J54" s="7">
        <f>IFERROR(IF('Thresholded Ct'!J54="","No sample", VLOOKUP('IPC Normalized Ct'!B54,'Thresholded Ct'!$B$3:$O$98,9)-'Thresholded Ct'!AB$11),'Thresholded Ct'!J54)</f>
        <v>28.884</v>
      </c>
      <c r="K54" s="7" t="str">
        <f>IFERROR(IF('Thresholded Ct'!K54="","No sample", VLOOKUP('IPC Normalized Ct'!B54,'Thresholded Ct'!$B$3:$O$98,10)-'Thresholded Ct'!AC$11),'Thresholded Ct'!K54)</f>
        <v>No sample</v>
      </c>
      <c r="L54" s="7" t="str">
        <f>IFERROR(IF('Thresholded Ct'!L54="","No sample", VLOOKUP('IPC Normalized Ct'!B54,'Thresholded Ct'!$B$3:$O$98,11)-'Thresholded Ct'!AD$11),'Thresholded Ct'!L54)</f>
        <v>No sample</v>
      </c>
      <c r="M54" s="7" t="str">
        <f>IFERROR(IF('Thresholded Ct'!M54="","No sample", VLOOKUP('IPC Normalized Ct'!B54,'Thresholded Ct'!$B$3:$O$98,12)-'Thresholded Ct'!AE$11),'Thresholded Ct'!M54)</f>
        <v>No sample</v>
      </c>
      <c r="N54" s="7" t="str">
        <f>IFERROR(IF('Thresholded Ct'!N54="","No sample", VLOOKUP('IPC Normalized Ct'!B54,'Thresholded Ct'!$B$3:$O$98,13)-'Thresholded Ct'!AF$11),'Thresholded Ct'!N54)</f>
        <v>No sample</v>
      </c>
      <c r="O54" s="7" t="str">
        <f>IFERROR(IF('Thresholded Ct'!O54="","No sample", VLOOKUP('IPC Normalized Ct'!B54,'Thresholded Ct'!$B$3:$O$98,14)-'Thresholded Ct'!AG$11),'Thresholded Ct'!O54)</f>
        <v>No sample</v>
      </c>
    </row>
    <row r="55" spans="1:15" x14ac:dyDescent="0.25">
      <c r="A55" s="133"/>
      <c r="B55" s="13" t="s">
        <v>2335</v>
      </c>
      <c r="C55" s="6" t="str">
        <f>IFERROR(IF('Thresholded Ct'!C55="","No sample", VLOOKUP('IPC Normalized Ct'!$B55,'Thresholded Ct'!$B$3:$O$98,3)-'Thresholded Ct'!U$11),'Thresholded Ct'!C55)</f>
        <v>hsa-miR-122-5p</v>
      </c>
      <c r="D55" s="7">
        <f>IFERROR(IF('Thresholded Ct'!D55="","No sample", VLOOKUP('IPC Normalized Ct'!$B55,'Thresholded Ct'!$B$3:$O$98,3)-'Thresholded Ct'!V$11),'Thresholded Ct'!D55)</f>
        <v>26.407</v>
      </c>
      <c r="E55" s="7" t="str">
        <f>IFERROR(IF('Thresholded Ct'!E55="","No sample", VLOOKUP('IPC Normalized Ct'!B55,'Thresholded Ct'!$B$3:$O$98,4)-'Thresholded Ct'!W$11),'Thresholded Ct'!E55)</f>
        <v>No sample</v>
      </c>
      <c r="F55" s="7" t="str">
        <f>IFERROR(IF('Thresholded Ct'!F55="","No sample", VLOOKUP('IPC Normalized Ct'!B55,'Thresholded Ct'!$B$3:$O$98,5)-'Thresholded Ct'!X$11),'Thresholded Ct'!F55)</f>
        <v>No sample</v>
      </c>
      <c r="G55" s="7" t="str">
        <f>IFERROR(IF('Thresholded Ct'!G55="","No sample", VLOOKUP('IPC Normalized Ct'!B55,'Thresholded Ct'!$B$3:$O$98,6)-'Thresholded Ct'!Y$11),'Thresholded Ct'!G55)</f>
        <v>No sample</v>
      </c>
      <c r="H55" s="7" t="str">
        <f>IFERROR(IF('Thresholded Ct'!H55="","No sample", VLOOKUP('IPC Normalized Ct'!B55,'Thresholded Ct'!$B$3:$O$98,7)-'Thresholded Ct'!Z$11),'Thresholded Ct'!H55)</f>
        <v>No sample</v>
      </c>
      <c r="I55" s="7" t="str">
        <f>IFERROR(IF('Thresholded Ct'!I55="","No sample", VLOOKUP('IPC Normalized Ct'!B55,'Thresholded Ct'!$B$3:$O$98,8)-'Thresholded Ct'!AA$11),'Thresholded Ct'!I55)</f>
        <v>No sample</v>
      </c>
      <c r="J55" s="7">
        <f>IFERROR(IF('Thresholded Ct'!J55="","No sample", VLOOKUP('IPC Normalized Ct'!B55,'Thresholded Ct'!$B$3:$O$98,9)-'Thresholded Ct'!AB$11),'Thresholded Ct'!J55)</f>
        <v>27.187000000000001</v>
      </c>
      <c r="K55" s="7" t="str">
        <f>IFERROR(IF('Thresholded Ct'!K55="","No sample", VLOOKUP('IPC Normalized Ct'!B55,'Thresholded Ct'!$B$3:$O$98,10)-'Thresholded Ct'!AC$11),'Thresholded Ct'!K55)</f>
        <v>No sample</v>
      </c>
      <c r="L55" s="7" t="str">
        <f>IFERROR(IF('Thresholded Ct'!L55="","No sample", VLOOKUP('IPC Normalized Ct'!B55,'Thresholded Ct'!$B$3:$O$98,11)-'Thresholded Ct'!AD$11),'Thresholded Ct'!L55)</f>
        <v>No sample</v>
      </c>
      <c r="M55" s="7" t="str">
        <f>IFERROR(IF('Thresholded Ct'!M55="","No sample", VLOOKUP('IPC Normalized Ct'!B55,'Thresholded Ct'!$B$3:$O$98,12)-'Thresholded Ct'!AE$11),'Thresholded Ct'!M55)</f>
        <v>No sample</v>
      </c>
      <c r="N55" s="7" t="str">
        <f>IFERROR(IF('Thresholded Ct'!N55="","No sample", VLOOKUP('IPC Normalized Ct'!B55,'Thresholded Ct'!$B$3:$O$98,13)-'Thresholded Ct'!AF$11),'Thresholded Ct'!N55)</f>
        <v>No sample</v>
      </c>
      <c r="O55" s="7" t="str">
        <f>IFERROR(IF('Thresholded Ct'!O55="","No sample", VLOOKUP('IPC Normalized Ct'!B55,'Thresholded Ct'!$B$3:$O$98,14)-'Thresholded Ct'!AG$11),'Thresholded Ct'!O55)</f>
        <v>No sample</v>
      </c>
    </row>
    <row r="56" spans="1:15" x14ac:dyDescent="0.25">
      <c r="A56" s="133"/>
      <c r="B56" s="13" t="s">
        <v>2336</v>
      </c>
      <c r="C56" s="6" t="str">
        <f>IFERROR(IF('Thresholded Ct'!C56="","No sample", VLOOKUP('IPC Normalized Ct'!$B56,'Thresholded Ct'!$B$3:$O$98,3)-'Thresholded Ct'!U$11),'Thresholded Ct'!C56)</f>
        <v>hsa-miR-145-5p</v>
      </c>
      <c r="D56" s="7">
        <f>IFERROR(IF('Thresholded Ct'!D56="","No sample", VLOOKUP('IPC Normalized Ct'!$B56,'Thresholded Ct'!$B$3:$O$98,3)-'Thresholded Ct'!V$11),'Thresholded Ct'!D56)</f>
        <v>31.209</v>
      </c>
      <c r="E56" s="7" t="str">
        <f>IFERROR(IF('Thresholded Ct'!E56="","No sample", VLOOKUP('IPC Normalized Ct'!B56,'Thresholded Ct'!$B$3:$O$98,4)-'Thresholded Ct'!W$11),'Thresholded Ct'!E56)</f>
        <v>No sample</v>
      </c>
      <c r="F56" s="7" t="str">
        <f>IFERROR(IF('Thresholded Ct'!F56="","No sample", VLOOKUP('IPC Normalized Ct'!B56,'Thresholded Ct'!$B$3:$O$98,5)-'Thresholded Ct'!X$11),'Thresholded Ct'!F56)</f>
        <v>No sample</v>
      </c>
      <c r="G56" s="7" t="str">
        <f>IFERROR(IF('Thresholded Ct'!G56="","No sample", VLOOKUP('IPC Normalized Ct'!B56,'Thresholded Ct'!$B$3:$O$98,6)-'Thresholded Ct'!Y$11),'Thresholded Ct'!G56)</f>
        <v>No sample</v>
      </c>
      <c r="H56" s="7" t="str">
        <f>IFERROR(IF('Thresholded Ct'!H56="","No sample", VLOOKUP('IPC Normalized Ct'!B56,'Thresholded Ct'!$B$3:$O$98,7)-'Thresholded Ct'!Z$11),'Thresholded Ct'!H56)</f>
        <v>No sample</v>
      </c>
      <c r="I56" s="7" t="str">
        <f>IFERROR(IF('Thresholded Ct'!I56="","No sample", VLOOKUP('IPC Normalized Ct'!B56,'Thresholded Ct'!$B$3:$O$98,8)-'Thresholded Ct'!AA$11),'Thresholded Ct'!I56)</f>
        <v>No sample</v>
      </c>
      <c r="J56" s="7" t="str">
        <f>IFERROR(IF('Thresholded Ct'!J56="","No sample", VLOOKUP('IPC Normalized Ct'!B56,'Thresholded Ct'!$B$3:$O$98,9)-'Thresholded Ct'!AB$11),'Thresholded Ct'!J56)</f>
        <v>Excluded</v>
      </c>
      <c r="K56" s="7" t="str">
        <f>IFERROR(IF('Thresholded Ct'!K56="","No sample", VLOOKUP('IPC Normalized Ct'!B56,'Thresholded Ct'!$B$3:$O$98,10)-'Thresholded Ct'!AC$11),'Thresholded Ct'!K56)</f>
        <v>No sample</v>
      </c>
      <c r="L56" s="7" t="str">
        <f>IFERROR(IF('Thresholded Ct'!L56="","No sample", VLOOKUP('IPC Normalized Ct'!B56,'Thresholded Ct'!$B$3:$O$98,11)-'Thresholded Ct'!AD$11),'Thresholded Ct'!L56)</f>
        <v>No sample</v>
      </c>
      <c r="M56" s="7" t="str">
        <f>IFERROR(IF('Thresholded Ct'!M56="","No sample", VLOOKUP('IPC Normalized Ct'!B56,'Thresholded Ct'!$B$3:$O$98,12)-'Thresholded Ct'!AE$11),'Thresholded Ct'!M56)</f>
        <v>No sample</v>
      </c>
      <c r="N56" s="7" t="str">
        <f>IFERROR(IF('Thresholded Ct'!N56="","No sample", VLOOKUP('IPC Normalized Ct'!B56,'Thresholded Ct'!$B$3:$O$98,13)-'Thresholded Ct'!AF$11),'Thresholded Ct'!N56)</f>
        <v>No sample</v>
      </c>
      <c r="O56" s="7" t="str">
        <f>IFERROR(IF('Thresholded Ct'!O56="","No sample", VLOOKUP('IPC Normalized Ct'!B56,'Thresholded Ct'!$B$3:$O$98,14)-'Thresholded Ct'!AG$11),'Thresholded Ct'!O56)</f>
        <v>No sample</v>
      </c>
    </row>
    <row r="57" spans="1:15" x14ac:dyDescent="0.25">
      <c r="A57" s="133"/>
      <c r="B57" s="13" t="s">
        <v>2337</v>
      </c>
      <c r="C57" s="6" t="str">
        <f>IFERROR(IF('Thresholded Ct'!C57="","No sample", VLOOKUP('IPC Normalized Ct'!$B57,'Thresholded Ct'!$B$3:$O$98,3)-'Thresholded Ct'!U$11),'Thresholded Ct'!C57)</f>
        <v>hsa-miR-206</v>
      </c>
      <c r="D57" s="7">
        <f>IFERROR(IF('Thresholded Ct'!D57="","No sample", VLOOKUP('IPC Normalized Ct'!$B57,'Thresholded Ct'!$B$3:$O$98,3)-'Thresholded Ct'!V$11),'Thresholded Ct'!D57)</f>
        <v>28.474</v>
      </c>
      <c r="E57" s="7" t="str">
        <f>IFERROR(IF('Thresholded Ct'!E57="","No sample", VLOOKUP('IPC Normalized Ct'!B57,'Thresholded Ct'!$B$3:$O$98,4)-'Thresholded Ct'!W$11),'Thresholded Ct'!E57)</f>
        <v>No sample</v>
      </c>
      <c r="F57" s="7" t="str">
        <f>IFERROR(IF('Thresholded Ct'!F57="","No sample", VLOOKUP('IPC Normalized Ct'!B57,'Thresholded Ct'!$B$3:$O$98,5)-'Thresholded Ct'!X$11),'Thresholded Ct'!F57)</f>
        <v>No sample</v>
      </c>
      <c r="G57" s="7" t="str">
        <f>IFERROR(IF('Thresholded Ct'!G57="","No sample", VLOOKUP('IPC Normalized Ct'!B57,'Thresholded Ct'!$B$3:$O$98,6)-'Thresholded Ct'!Y$11),'Thresholded Ct'!G57)</f>
        <v>No sample</v>
      </c>
      <c r="H57" s="7" t="str">
        <f>IFERROR(IF('Thresholded Ct'!H57="","No sample", VLOOKUP('IPC Normalized Ct'!B57,'Thresholded Ct'!$B$3:$O$98,7)-'Thresholded Ct'!Z$11),'Thresholded Ct'!H57)</f>
        <v>No sample</v>
      </c>
      <c r="I57" s="7" t="str">
        <f>IFERROR(IF('Thresholded Ct'!I57="","No sample", VLOOKUP('IPC Normalized Ct'!B57,'Thresholded Ct'!$B$3:$O$98,8)-'Thresholded Ct'!AA$11),'Thresholded Ct'!I57)</f>
        <v>No sample</v>
      </c>
      <c r="J57" s="7">
        <f>IFERROR(IF('Thresholded Ct'!J57="","No sample", VLOOKUP('IPC Normalized Ct'!B57,'Thresholded Ct'!$B$3:$O$98,9)-'Thresholded Ct'!AB$11),'Thresholded Ct'!J57)</f>
        <v>30.425999999999998</v>
      </c>
      <c r="K57" s="7" t="str">
        <f>IFERROR(IF('Thresholded Ct'!K57="","No sample", VLOOKUP('IPC Normalized Ct'!B57,'Thresholded Ct'!$B$3:$O$98,10)-'Thresholded Ct'!AC$11),'Thresholded Ct'!K57)</f>
        <v>No sample</v>
      </c>
      <c r="L57" s="7" t="str">
        <f>IFERROR(IF('Thresholded Ct'!L57="","No sample", VLOOKUP('IPC Normalized Ct'!B57,'Thresholded Ct'!$B$3:$O$98,11)-'Thresholded Ct'!AD$11),'Thresholded Ct'!L57)</f>
        <v>No sample</v>
      </c>
      <c r="M57" s="7" t="str">
        <f>IFERROR(IF('Thresholded Ct'!M57="","No sample", VLOOKUP('IPC Normalized Ct'!B57,'Thresholded Ct'!$B$3:$O$98,12)-'Thresholded Ct'!AE$11),'Thresholded Ct'!M57)</f>
        <v>No sample</v>
      </c>
      <c r="N57" s="7" t="str">
        <f>IFERROR(IF('Thresholded Ct'!N57="","No sample", VLOOKUP('IPC Normalized Ct'!B57,'Thresholded Ct'!$B$3:$O$98,13)-'Thresholded Ct'!AF$11),'Thresholded Ct'!N57)</f>
        <v>No sample</v>
      </c>
      <c r="O57" s="7" t="str">
        <f>IFERROR(IF('Thresholded Ct'!O57="","No sample", VLOOKUP('IPC Normalized Ct'!B57,'Thresholded Ct'!$B$3:$O$98,14)-'Thresholded Ct'!AG$11),'Thresholded Ct'!O57)</f>
        <v>No sample</v>
      </c>
    </row>
    <row r="58" spans="1:15" x14ac:dyDescent="0.25">
      <c r="A58" s="133"/>
      <c r="B58" s="13" t="s">
        <v>2338</v>
      </c>
      <c r="C58" s="6" t="str">
        <f>IFERROR(IF('Thresholded Ct'!C58="","No sample", VLOOKUP('IPC Normalized Ct'!$B58,'Thresholded Ct'!$B$3:$O$98,3)-'Thresholded Ct'!U$11),'Thresholded Ct'!C58)</f>
        <v>hsa-miR-365a-3p</v>
      </c>
      <c r="D58" s="7">
        <f>IFERROR(IF('Thresholded Ct'!D58="","No sample", VLOOKUP('IPC Normalized Ct'!$B58,'Thresholded Ct'!$B$3:$O$98,3)-'Thresholded Ct'!V$11),'Thresholded Ct'!D58)</f>
        <v>29.850999999999999</v>
      </c>
      <c r="E58" s="7" t="str">
        <f>IFERROR(IF('Thresholded Ct'!E58="","No sample", VLOOKUP('IPC Normalized Ct'!B58,'Thresholded Ct'!$B$3:$O$98,4)-'Thresholded Ct'!W$11),'Thresholded Ct'!E58)</f>
        <v>No sample</v>
      </c>
      <c r="F58" s="7" t="str">
        <f>IFERROR(IF('Thresholded Ct'!F58="","No sample", VLOOKUP('IPC Normalized Ct'!B58,'Thresholded Ct'!$B$3:$O$98,5)-'Thresholded Ct'!X$11),'Thresholded Ct'!F58)</f>
        <v>No sample</v>
      </c>
      <c r="G58" s="7" t="str">
        <f>IFERROR(IF('Thresholded Ct'!G58="","No sample", VLOOKUP('IPC Normalized Ct'!B58,'Thresholded Ct'!$B$3:$O$98,6)-'Thresholded Ct'!Y$11),'Thresholded Ct'!G58)</f>
        <v>No sample</v>
      </c>
      <c r="H58" s="7" t="str">
        <f>IFERROR(IF('Thresholded Ct'!H58="","No sample", VLOOKUP('IPC Normalized Ct'!B58,'Thresholded Ct'!$B$3:$O$98,7)-'Thresholded Ct'!Z$11),'Thresholded Ct'!H58)</f>
        <v>No sample</v>
      </c>
      <c r="I58" s="7" t="str">
        <f>IFERROR(IF('Thresholded Ct'!I58="","No sample", VLOOKUP('IPC Normalized Ct'!B58,'Thresholded Ct'!$B$3:$O$98,8)-'Thresholded Ct'!AA$11),'Thresholded Ct'!I58)</f>
        <v>No sample</v>
      </c>
      <c r="J58" s="7" t="str">
        <f>IFERROR(IF('Thresholded Ct'!J58="","No sample", VLOOKUP('IPC Normalized Ct'!B58,'Thresholded Ct'!$B$3:$O$98,9)-'Thresholded Ct'!AB$11),'Thresholded Ct'!J58)</f>
        <v>Excluded</v>
      </c>
      <c r="K58" s="7" t="str">
        <f>IFERROR(IF('Thresholded Ct'!K58="","No sample", VLOOKUP('IPC Normalized Ct'!B58,'Thresholded Ct'!$B$3:$O$98,10)-'Thresholded Ct'!AC$11),'Thresholded Ct'!K58)</f>
        <v>No sample</v>
      </c>
      <c r="L58" s="7" t="str">
        <f>IFERROR(IF('Thresholded Ct'!L58="","No sample", VLOOKUP('IPC Normalized Ct'!B58,'Thresholded Ct'!$B$3:$O$98,11)-'Thresholded Ct'!AD$11),'Thresholded Ct'!L58)</f>
        <v>No sample</v>
      </c>
      <c r="M58" s="7" t="str">
        <f>IFERROR(IF('Thresholded Ct'!M58="","No sample", VLOOKUP('IPC Normalized Ct'!B58,'Thresholded Ct'!$B$3:$O$98,12)-'Thresholded Ct'!AE$11),'Thresholded Ct'!M58)</f>
        <v>No sample</v>
      </c>
      <c r="N58" s="7" t="str">
        <f>IFERROR(IF('Thresholded Ct'!N58="","No sample", VLOOKUP('IPC Normalized Ct'!B58,'Thresholded Ct'!$B$3:$O$98,13)-'Thresholded Ct'!AF$11),'Thresholded Ct'!N58)</f>
        <v>No sample</v>
      </c>
      <c r="O58" s="7" t="str">
        <f>IFERROR(IF('Thresholded Ct'!O58="","No sample", VLOOKUP('IPC Normalized Ct'!B58,'Thresholded Ct'!$B$3:$O$98,14)-'Thresholded Ct'!AG$11),'Thresholded Ct'!O58)</f>
        <v>No sample</v>
      </c>
    </row>
    <row r="59" spans="1:15" x14ac:dyDescent="0.25">
      <c r="A59" s="133"/>
      <c r="B59" s="13" t="s">
        <v>2339</v>
      </c>
      <c r="C59" s="6" t="str">
        <f>IFERROR(IF('Thresholded Ct'!C59="","No sample", VLOOKUP('IPC Normalized Ct'!$B59,'Thresholded Ct'!$B$3:$O$98,3)-'Thresholded Ct'!U$11),'Thresholded Ct'!C59)</f>
        <v>hsa-miR-382-5p</v>
      </c>
      <c r="D59" s="7">
        <f>IFERROR(IF('Thresholded Ct'!D59="","No sample", VLOOKUP('IPC Normalized Ct'!$B59,'Thresholded Ct'!$B$3:$O$98,3)-'Thresholded Ct'!V$11),'Thresholded Ct'!D59)</f>
        <v>28.606000000000002</v>
      </c>
      <c r="E59" s="7" t="str">
        <f>IFERROR(IF('Thresholded Ct'!E59="","No sample", VLOOKUP('IPC Normalized Ct'!B59,'Thresholded Ct'!$B$3:$O$98,4)-'Thresholded Ct'!W$11),'Thresholded Ct'!E59)</f>
        <v>No sample</v>
      </c>
      <c r="F59" s="7" t="str">
        <f>IFERROR(IF('Thresholded Ct'!F59="","No sample", VLOOKUP('IPC Normalized Ct'!B59,'Thresholded Ct'!$B$3:$O$98,5)-'Thresholded Ct'!X$11),'Thresholded Ct'!F59)</f>
        <v>No sample</v>
      </c>
      <c r="G59" s="7" t="str">
        <f>IFERROR(IF('Thresholded Ct'!G59="","No sample", VLOOKUP('IPC Normalized Ct'!B59,'Thresholded Ct'!$B$3:$O$98,6)-'Thresholded Ct'!Y$11),'Thresholded Ct'!G59)</f>
        <v>No sample</v>
      </c>
      <c r="H59" s="7" t="str">
        <f>IFERROR(IF('Thresholded Ct'!H59="","No sample", VLOOKUP('IPC Normalized Ct'!B59,'Thresholded Ct'!$B$3:$O$98,7)-'Thresholded Ct'!Z$11),'Thresholded Ct'!H59)</f>
        <v>No sample</v>
      </c>
      <c r="I59" s="7" t="str">
        <f>IFERROR(IF('Thresholded Ct'!I59="","No sample", VLOOKUP('IPC Normalized Ct'!B59,'Thresholded Ct'!$B$3:$O$98,8)-'Thresholded Ct'!AA$11),'Thresholded Ct'!I59)</f>
        <v>No sample</v>
      </c>
      <c r="J59" s="7">
        <f>IFERROR(IF('Thresholded Ct'!J59="","No sample", VLOOKUP('IPC Normalized Ct'!B59,'Thresholded Ct'!$B$3:$O$98,9)-'Thresholded Ct'!AB$11),'Thresholded Ct'!J59)</f>
        <v>26.975999999999999</v>
      </c>
      <c r="K59" s="7" t="str">
        <f>IFERROR(IF('Thresholded Ct'!K59="","No sample", VLOOKUP('IPC Normalized Ct'!B59,'Thresholded Ct'!$B$3:$O$98,10)-'Thresholded Ct'!AC$11),'Thresholded Ct'!K59)</f>
        <v>No sample</v>
      </c>
      <c r="L59" s="7" t="str">
        <f>IFERROR(IF('Thresholded Ct'!L59="","No sample", VLOOKUP('IPC Normalized Ct'!B59,'Thresholded Ct'!$B$3:$O$98,11)-'Thresholded Ct'!AD$11),'Thresholded Ct'!L59)</f>
        <v>No sample</v>
      </c>
      <c r="M59" s="7" t="str">
        <f>IFERROR(IF('Thresholded Ct'!M59="","No sample", VLOOKUP('IPC Normalized Ct'!B59,'Thresholded Ct'!$B$3:$O$98,12)-'Thresholded Ct'!AE$11),'Thresholded Ct'!M59)</f>
        <v>No sample</v>
      </c>
      <c r="N59" s="7" t="str">
        <f>IFERROR(IF('Thresholded Ct'!N59="","No sample", VLOOKUP('IPC Normalized Ct'!B59,'Thresholded Ct'!$B$3:$O$98,13)-'Thresholded Ct'!AF$11),'Thresholded Ct'!N59)</f>
        <v>No sample</v>
      </c>
      <c r="O59" s="7" t="str">
        <f>IFERROR(IF('Thresholded Ct'!O59="","No sample", VLOOKUP('IPC Normalized Ct'!B59,'Thresholded Ct'!$B$3:$O$98,14)-'Thresholded Ct'!AG$11),'Thresholded Ct'!O59)</f>
        <v>No sample</v>
      </c>
    </row>
    <row r="60" spans="1:15" x14ac:dyDescent="0.25">
      <c r="A60" s="133"/>
      <c r="B60" s="13" t="s">
        <v>2340</v>
      </c>
      <c r="C60" s="6" t="str">
        <f>IFERROR(IF('Thresholded Ct'!C60="","No sample", VLOOKUP('IPC Normalized Ct'!$B60,'Thresholded Ct'!$B$3:$O$98,3)-'Thresholded Ct'!U$11),'Thresholded Ct'!C60)</f>
        <v>hsa-miR-486-5p</v>
      </c>
      <c r="D60" s="7">
        <f>IFERROR(IF('Thresholded Ct'!D60="","No sample", VLOOKUP('IPC Normalized Ct'!$B60,'Thresholded Ct'!$B$3:$O$98,3)-'Thresholded Ct'!V$11),'Thresholded Ct'!D60)</f>
        <v>31.344999999999999</v>
      </c>
      <c r="E60" s="7" t="str">
        <f>IFERROR(IF('Thresholded Ct'!E60="","No sample", VLOOKUP('IPC Normalized Ct'!B60,'Thresholded Ct'!$B$3:$O$98,4)-'Thresholded Ct'!W$11),'Thresholded Ct'!E60)</f>
        <v>No sample</v>
      </c>
      <c r="F60" s="7" t="str">
        <f>IFERROR(IF('Thresholded Ct'!F60="","No sample", VLOOKUP('IPC Normalized Ct'!B60,'Thresholded Ct'!$B$3:$O$98,5)-'Thresholded Ct'!X$11),'Thresholded Ct'!F60)</f>
        <v>No sample</v>
      </c>
      <c r="G60" s="7" t="str">
        <f>IFERROR(IF('Thresholded Ct'!G60="","No sample", VLOOKUP('IPC Normalized Ct'!B60,'Thresholded Ct'!$B$3:$O$98,6)-'Thresholded Ct'!Y$11),'Thresholded Ct'!G60)</f>
        <v>No sample</v>
      </c>
      <c r="H60" s="7" t="str">
        <f>IFERROR(IF('Thresholded Ct'!H60="","No sample", VLOOKUP('IPC Normalized Ct'!B60,'Thresholded Ct'!$B$3:$O$98,7)-'Thresholded Ct'!Z$11),'Thresholded Ct'!H60)</f>
        <v>No sample</v>
      </c>
      <c r="I60" s="7" t="str">
        <f>IFERROR(IF('Thresholded Ct'!I60="","No sample", VLOOKUP('IPC Normalized Ct'!B60,'Thresholded Ct'!$B$3:$O$98,8)-'Thresholded Ct'!AA$11),'Thresholded Ct'!I60)</f>
        <v>No sample</v>
      </c>
      <c r="J60" s="7">
        <f>IFERROR(IF('Thresholded Ct'!J60="","No sample", VLOOKUP('IPC Normalized Ct'!B60,'Thresholded Ct'!$B$3:$O$98,9)-'Thresholded Ct'!AB$11),'Thresholded Ct'!J60)</f>
        <v>29.213999999999999</v>
      </c>
      <c r="K60" s="7" t="str">
        <f>IFERROR(IF('Thresholded Ct'!K60="","No sample", VLOOKUP('IPC Normalized Ct'!B60,'Thresholded Ct'!$B$3:$O$98,10)-'Thresholded Ct'!AC$11),'Thresholded Ct'!K60)</f>
        <v>No sample</v>
      </c>
      <c r="L60" s="7" t="str">
        <f>IFERROR(IF('Thresholded Ct'!L60="","No sample", VLOOKUP('IPC Normalized Ct'!B60,'Thresholded Ct'!$B$3:$O$98,11)-'Thresholded Ct'!AD$11),'Thresholded Ct'!L60)</f>
        <v>No sample</v>
      </c>
      <c r="M60" s="7" t="str">
        <f>IFERROR(IF('Thresholded Ct'!M60="","No sample", VLOOKUP('IPC Normalized Ct'!B60,'Thresholded Ct'!$B$3:$O$98,12)-'Thresholded Ct'!AE$11),'Thresholded Ct'!M60)</f>
        <v>No sample</v>
      </c>
      <c r="N60" s="7" t="str">
        <f>IFERROR(IF('Thresholded Ct'!N60="","No sample", VLOOKUP('IPC Normalized Ct'!B60,'Thresholded Ct'!$B$3:$O$98,13)-'Thresholded Ct'!AF$11),'Thresholded Ct'!N60)</f>
        <v>No sample</v>
      </c>
      <c r="O60" s="7" t="str">
        <f>IFERROR(IF('Thresholded Ct'!O60="","No sample", VLOOKUP('IPC Normalized Ct'!B60,'Thresholded Ct'!$B$3:$O$98,14)-'Thresholded Ct'!AG$11),'Thresholded Ct'!O60)</f>
        <v>No sample</v>
      </c>
    </row>
    <row r="61" spans="1:15" x14ac:dyDescent="0.25">
      <c r="A61" s="133"/>
      <c r="B61" s="13" t="s">
        <v>2341</v>
      </c>
      <c r="C61" s="6" t="str">
        <f>IFERROR(IF('Thresholded Ct'!C61="","No sample", VLOOKUP('IPC Normalized Ct'!$B61,'Thresholded Ct'!$B$3:$O$98,3)-'Thresholded Ct'!U$11),'Thresholded Ct'!C61)</f>
        <v>hsa-miR-34a-3p</v>
      </c>
      <c r="D61" s="7">
        <f>IFERROR(IF('Thresholded Ct'!D61="","No sample", VLOOKUP('IPC Normalized Ct'!$B61,'Thresholded Ct'!$B$3:$O$98,3)-'Thresholded Ct'!V$11),'Thresholded Ct'!D61)</f>
        <v>25.195</v>
      </c>
      <c r="E61" s="7" t="str">
        <f>IFERROR(IF('Thresholded Ct'!E61="","No sample", VLOOKUP('IPC Normalized Ct'!B61,'Thresholded Ct'!$B$3:$O$98,4)-'Thresholded Ct'!W$11),'Thresholded Ct'!E61)</f>
        <v>No sample</v>
      </c>
      <c r="F61" s="7" t="str">
        <f>IFERROR(IF('Thresholded Ct'!F61="","No sample", VLOOKUP('IPC Normalized Ct'!B61,'Thresholded Ct'!$B$3:$O$98,5)-'Thresholded Ct'!X$11),'Thresholded Ct'!F61)</f>
        <v>No sample</v>
      </c>
      <c r="G61" s="7" t="str">
        <f>IFERROR(IF('Thresholded Ct'!G61="","No sample", VLOOKUP('IPC Normalized Ct'!B61,'Thresholded Ct'!$B$3:$O$98,6)-'Thresholded Ct'!Y$11),'Thresholded Ct'!G61)</f>
        <v>No sample</v>
      </c>
      <c r="H61" s="7" t="str">
        <f>IFERROR(IF('Thresholded Ct'!H61="","No sample", VLOOKUP('IPC Normalized Ct'!B61,'Thresholded Ct'!$B$3:$O$98,7)-'Thresholded Ct'!Z$11),'Thresholded Ct'!H61)</f>
        <v>No sample</v>
      </c>
      <c r="I61" s="7" t="str">
        <f>IFERROR(IF('Thresholded Ct'!I61="","No sample", VLOOKUP('IPC Normalized Ct'!B61,'Thresholded Ct'!$B$3:$O$98,8)-'Thresholded Ct'!AA$11),'Thresholded Ct'!I61)</f>
        <v>No sample</v>
      </c>
      <c r="J61" s="7">
        <f>IFERROR(IF('Thresholded Ct'!J61="","No sample", VLOOKUP('IPC Normalized Ct'!B61,'Thresholded Ct'!$B$3:$O$98,9)-'Thresholded Ct'!AB$11),'Thresholded Ct'!J61)</f>
        <v>25.256</v>
      </c>
      <c r="K61" s="7" t="str">
        <f>IFERROR(IF('Thresholded Ct'!K61="","No sample", VLOOKUP('IPC Normalized Ct'!B61,'Thresholded Ct'!$B$3:$O$98,10)-'Thresholded Ct'!AC$11),'Thresholded Ct'!K61)</f>
        <v>No sample</v>
      </c>
      <c r="L61" s="7" t="str">
        <f>IFERROR(IF('Thresholded Ct'!L61="","No sample", VLOOKUP('IPC Normalized Ct'!B61,'Thresholded Ct'!$B$3:$O$98,11)-'Thresholded Ct'!AD$11),'Thresholded Ct'!L61)</f>
        <v>No sample</v>
      </c>
      <c r="M61" s="7" t="str">
        <f>IFERROR(IF('Thresholded Ct'!M61="","No sample", VLOOKUP('IPC Normalized Ct'!B61,'Thresholded Ct'!$B$3:$O$98,12)-'Thresholded Ct'!AE$11),'Thresholded Ct'!M61)</f>
        <v>No sample</v>
      </c>
      <c r="N61" s="7" t="str">
        <f>IFERROR(IF('Thresholded Ct'!N61="","No sample", VLOOKUP('IPC Normalized Ct'!B61,'Thresholded Ct'!$B$3:$O$98,13)-'Thresholded Ct'!AF$11),'Thresholded Ct'!N61)</f>
        <v>No sample</v>
      </c>
      <c r="O61" s="7" t="str">
        <f>IFERROR(IF('Thresholded Ct'!O61="","No sample", VLOOKUP('IPC Normalized Ct'!B61,'Thresholded Ct'!$B$3:$O$98,14)-'Thresholded Ct'!AG$11),'Thresholded Ct'!O61)</f>
        <v>No sample</v>
      </c>
    </row>
    <row r="62" spans="1:15" x14ac:dyDescent="0.25">
      <c r="A62" s="133"/>
      <c r="B62" s="13" t="s">
        <v>2342</v>
      </c>
      <c r="C62" s="12" t="str">
        <f>IFERROR(IF('Thresholded Ct'!C62="","No sample", VLOOKUP('IPC Normalized Ct'!$B62,'Thresholded Ct'!$B$3:$O$98,3)-'Thresholded Ct'!U$11),'Thresholded Ct'!C62)</f>
        <v>Inter-plate Calibrator 1</v>
      </c>
      <c r="D62" s="7" t="str">
        <f>IFERROR(IF('Thresholded Ct'!D62="","No sample", VLOOKUP('IPC Normalized Ct'!$B62,'Thresholded Ct'!$B$3:$O$98,3)-'Thresholded Ct'!V$11),'Thresholded Ct'!D62)</f>
        <v>Excluded</v>
      </c>
      <c r="E62" s="7" t="str">
        <f>IFERROR(IF('Thresholded Ct'!E62="","No sample", VLOOKUP('IPC Normalized Ct'!B62,'Thresholded Ct'!$B$3:$O$98,4)-'Thresholded Ct'!W$11),'Thresholded Ct'!E62)</f>
        <v>No sample</v>
      </c>
      <c r="F62" s="7" t="str">
        <f>IFERROR(IF('Thresholded Ct'!F62="","No sample", VLOOKUP('IPC Normalized Ct'!B62,'Thresholded Ct'!$B$3:$O$98,5)-'Thresholded Ct'!X$11),'Thresholded Ct'!F62)</f>
        <v>No sample</v>
      </c>
      <c r="G62" s="7" t="str">
        <f>IFERROR(IF('Thresholded Ct'!G62="","No sample", VLOOKUP('IPC Normalized Ct'!B62,'Thresholded Ct'!$B$3:$O$98,6)-'Thresholded Ct'!Y$11),'Thresholded Ct'!G62)</f>
        <v>No sample</v>
      </c>
      <c r="H62" s="7" t="str">
        <f>IFERROR(IF('Thresholded Ct'!H62="","No sample", VLOOKUP('IPC Normalized Ct'!B62,'Thresholded Ct'!$B$3:$O$98,7)-'Thresholded Ct'!Z$11),'Thresholded Ct'!H62)</f>
        <v>No sample</v>
      </c>
      <c r="I62" s="7" t="str">
        <f>IFERROR(IF('Thresholded Ct'!I62="","No sample", VLOOKUP('IPC Normalized Ct'!B62,'Thresholded Ct'!$B$3:$O$98,8)-'Thresholded Ct'!AA$11),'Thresholded Ct'!I62)</f>
        <v>No sample</v>
      </c>
      <c r="J62" s="7" t="str">
        <f>IFERROR(IF('Thresholded Ct'!J62="","No sample", VLOOKUP('IPC Normalized Ct'!B62,'Thresholded Ct'!$B$3:$O$98,9)-'Thresholded Ct'!AB$11),'Thresholded Ct'!J62)</f>
        <v>Excluded</v>
      </c>
      <c r="K62" s="7" t="str">
        <f>IFERROR(IF('Thresholded Ct'!K62="","No sample", VLOOKUP('IPC Normalized Ct'!B62,'Thresholded Ct'!$B$3:$O$98,10)-'Thresholded Ct'!AC$11),'Thresholded Ct'!K62)</f>
        <v>No sample</v>
      </c>
      <c r="L62" s="7" t="str">
        <f>IFERROR(IF('Thresholded Ct'!L62="","No sample", VLOOKUP('IPC Normalized Ct'!B62,'Thresholded Ct'!$B$3:$O$98,11)-'Thresholded Ct'!AD$11),'Thresholded Ct'!L62)</f>
        <v>No sample</v>
      </c>
      <c r="M62" s="7" t="str">
        <f>IFERROR(IF('Thresholded Ct'!M62="","No sample", VLOOKUP('IPC Normalized Ct'!B62,'Thresholded Ct'!$B$3:$O$98,12)-'Thresholded Ct'!AE$11),'Thresholded Ct'!M62)</f>
        <v>No sample</v>
      </c>
      <c r="N62" s="7" t="str">
        <f>IFERROR(IF('Thresholded Ct'!N62="","No sample", VLOOKUP('IPC Normalized Ct'!B62,'Thresholded Ct'!$B$3:$O$98,13)-'Thresholded Ct'!AF$11),'Thresholded Ct'!N62)</f>
        <v>No sample</v>
      </c>
      <c r="O62" s="7" t="str">
        <f>IFERROR(IF('Thresholded Ct'!O62="","No sample", VLOOKUP('IPC Normalized Ct'!B62,'Thresholded Ct'!$B$3:$O$98,14)-'Thresholded Ct'!AG$11),'Thresholded Ct'!O62)</f>
        <v>No sample</v>
      </c>
    </row>
    <row r="63" spans="1:15" x14ac:dyDescent="0.25">
      <c r="A63" s="133"/>
      <c r="B63" s="13" t="s">
        <v>2343</v>
      </c>
      <c r="C63" s="6" t="str">
        <f>IFERROR(IF('Thresholded Ct'!C63="","No sample", VLOOKUP('IPC Normalized Ct'!$B63,'Thresholded Ct'!$B$3:$O$98,3)-'Thresholded Ct'!U$11),'Thresholded Ct'!C63)</f>
        <v>hsa-miR-221-3p</v>
      </c>
      <c r="D63" s="7">
        <f>IFERROR(IF('Thresholded Ct'!D63="","No sample", VLOOKUP('IPC Normalized Ct'!$B63,'Thresholded Ct'!$B$3:$O$98,3)-'Thresholded Ct'!V$11),'Thresholded Ct'!D63)</f>
        <v>23.675000000000001</v>
      </c>
      <c r="E63" s="7" t="str">
        <f>IFERROR(IF('Thresholded Ct'!E63="","No sample", VLOOKUP('IPC Normalized Ct'!B63,'Thresholded Ct'!$B$3:$O$98,4)-'Thresholded Ct'!W$11),'Thresholded Ct'!E63)</f>
        <v>No sample</v>
      </c>
      <c r="F63" s="7" t="str">
        <f>IFERROR(IF('Thresholded Ct'!F63="","No sample", VLOOKUP('IPC Normalized Ct'!B63,'Thresholded Ct'!$B$3:$O$98,5)-'Thresholded Ct'!X$11),'Thresholded Ct'!F63)</f>
        <v>No sample</v>
      </c>
      <c r="G63" s="7" t="str">
        <f>IFERROR(IF('Thresholded Ct'!G63="","No sample", VLOOKUP('IPC Normalized Ct'!B63,'Thresholded Ct'!$B$3:$O$98,6)-'Thresholded Ct'!Y$11),'Thresholded Ct'!G63)</f>
        <v>No sample</v>
      </c>
      <c r="H63" s="7" t="str">
        <f>IFERROR(IF('Thresholded Ct'!H63="","No sample", VLOOKUP('IPC Normalized Ct'!B63,'Thresholded Ct'!$B$3:$O$98,7)-'Thresholded Ct'!Z$11),'Thresholded Ct'!H63)</f>
        <v>No sample</v>
      </c>
      <c r="I63" s="7" t="str">
        <f>IFERROR(IF('Thresholded Ct'!I63="","No sample", VLOOKUP('IPC Normalized Ct'!B63,'Thresholded Ct'!$B$3:$O$98,8)-'Thresholded Ct'!AA$11),'Thresholded Ct'!I63)</f>
        <v>No sample</v>
      </c>
      <c r="J63" s="7">
        <f>IFERROR(IF('Thresholded Ct'!J63="","No sample", VLOOKUP('IPC Normalized Ct'!B63,'Thresholded Ct'!$B$3:$O$98,9)-'Thresholded Ct'!AB$11),'Thresholded Ct'!J63)</f>
        <v>24.972000000000001</v>
      </c>
      <c r="K63" s="7" t="str">
        <f>IFERROR(IF('Thresholded Ct'!K63="","No sample", VLOOKUP('IPC Normalized Ct'!B63,'Thresholded Ct'!$B$3:$O$98,10)-'Thresholded Ct'!AC$11),'Thresholded Ct'!K63)</f>
        <v>No sample</v>
      </c>
      <c r="L63" s="7" t="str">
        <f>IFERROR(IF('Thresholded Ct'!L63="","No sample", VLOOKUP('IPC Normalized Ct'!B63,'Thresholded Ct'!$B$3:$O$98,11)-'Thresholded Ct'!AD$11),'Thresholded Ct'!L63)</f>
        <v>No sample</v>
      </c>
      <c r="M63" s="7" t="str">
        <f>IFERROR(IF('Thresholded Ct'!M63="","No sample", VLOOKUP('IPC Normalized Ct'!B63,'Thresholded Ct'!$B$3:$O$98,12)-'Thresholded Ct'!AE$11),'Thresholded Ct'!M63)</f>
        <v>No sample</v>
      </c>
      <c r="N63" s="7" t="str">
        <f>IFERROR(IF('Thresholded Ct'!N63="","No sample", VLOOKUP('IPC Normalized Ct'!B63,'Thresholded Ct'!$B$3:$O$98,13)-'Thresholded Ct'!AF$11),'Thresholded Ct'!N63)</f>
        <v>No sample</v>
      </c>
      <c r="O63" s="7" t="str">
        <f>IFERROR(IF('Thresholded Ct'!O63="","No sample", VLOOKUP('IPC Normalized Ct'!B63,'Thresholded Ct'!$B$3:$O$98,14)-'Thresholded Ct'!AG$11),'Thresholded Ct'!O63)</f>
        <v>No sample</v>
      </c>
    </row>
    <row r="64" spans="1:15" x14ac:dyDescent="0.25">
      <c r="A64" s="133"/>
      <c r="B64" s="13" t="s">
        <v>2344</v>
      </c>
      <c r="C64" s="6" t="str">
        <f>IFERROR(IF('Thresholded Ct'!C64="","No sample", VLOOKUP('IPC Normalized Ct'!$B64,'Thresholded Ct'!$B$3:$O$98,3)-'Thresholded Ct'!U$11),'Thresholded Ct'!C64)</f>
        <v>hsa-miR-31-5p</v>
      </c>
      <c r="D64" s="7">
        <f>IFERROR(IF('Thresholded Ct'!D64="","No sample", VLOOKUP('IPC Normalized Ct'!$B64,'Thresholded Ct'!$B$3:$O$98,3)-'Thresholded Ct'!V$11),'Thresholded Ct'!D64)</f>
        <v>30.992999999999999</v>
      </c>
      <c r="E64" s="7" t="str">
        <f>IFERROR(IF('Thresholded Ct'!E64="","No sample", VLOOKUP('IPC Normalized Ct'!B64,'Thresholded Ct'!$B$3:$O$98,4)-'Thresholded Ct'!W$11),'Thresholded Ct'!E64)</f>
        <v>No sample</v>
      </c>
      <c r="F64" s="7" t="str">
        <f>IFERROR(IF('Thresholded Ct'!F64="","No sample", VLOOKUP('IPC Normalized Ct'!B64,'Thresholded Ct'!$B$3:$O$98,5)-'Thresholded Ct'!X$11),'Thresholded Ct'!F64)</f>
        <v>No sample</v>
      </c>
      <c r="G64" s="7" t="str">
        <f>IFERROR(IF('Thresholded Ct'!G64="","No sample", VLOOKUP('IPC Normalized Ct'!B64,'Thresholded Ct'!$B$3:$O$98,6)-'Thresholded Ct'!Y$11),'Thresholded Ct'!G64)</f>
        <v>No sample</v>
      </c>
      <c r="H64" s="7" t="str">
        <f>IFERROR(IF('Thresholded Ct'!H64="","No sample", VLOOKUP('IPC Normalized Ct'!B64,'Thresholded Ct'!$B$3:$O$98,7)-'Thresholded Ct'!Z$11),'Thresholded Ct'!H64)</f>
        <v>No sample</v>
      </c>
      <c r="I64" s="7" t="str">
        <f>IFERROR(IF('Thresholded Ct'!I64="","No sample", VLOOKUP('IPC Normalized Ct'!B64,'Thresholded Ct'!$B$3:$O$98,8)-'Thresholded Ct'!AA$11),'Thresholded Ct'!I64)</f>
        <v>No sample</v>
      </c>
      <c r="J64" s="7" t="str">
        <f>IFERROR(IF('Thresholded Ct'!J64="","No sample", VLOOKUP('IPC Normalized Ct'!B64,'Thresholded Ct'!$B$3:$O$98,9)-'Thresholded Ct'!AB$11),'Thresholded Ct'!J64)</f>
        <v>Excluded</v>
      </c>
      <c r="K64" s="7" t="str">
        <f>IFERROR(IF('Thresholded Ct'!K64="","No sample", VLOOKUP('IPC Normalized Ct'!B64,'Thresholded Ct'!$B$3:$O$98,10)-'Thresholded Ct'!AC$11),'Thresholded Ct'!K64)</f>
        <v>No sample</v>
      </c>
      <c r="L64" s="7" t="str">
        <f>IFERROR(IF('Thresholded Ct'!L64="","No sample", VLOOKUP('IPC Normalized Ct'!B64,'Thresholded Ct'!$B$3:$O$98,11)-'Thresholded Ct'!AD$11),'Thresholded Ct'!L64)</f>
        <v>No sample</v>
      </c>
      <c r="M64" s="7" t="str">
        <f>IFERROR(IF('Thresholded Ct'!M64="","No sample", VLOOKUP('IPC Normalized Ct'!B64,'Thresholded Ct'!$B$3:$O$98,12)-'Thresholded Ct'!AE$11),'Thresholded Ct'!M64)</f>
        <v>No sample</v>
      </c>
      <c r="N64" s="7" t="str">
        <f>IFERROR(IF('Thresholded Ct'!N64="","No sample", VLOOKUP('IPC Normalized Ct'!B64,'Thresholded Ct'!$B$3:$O$98,13)-'Thresholded Ct'!AF$11),'Thresholded Ct'!N64)</f>
        <v>No sample</v>
      </c>
      <c r="O64" s="7" t="str">
        <f>IFERROR(IF('Thresholded Ct'!O64="","No sample", VLOOKUP('IPC Normalized Ct'!B64,'Thresholded Ct'!$B$3:$O$98,14)-'Thresholded Ct'!AG$11),'Thresholded Ct'!O64)</f>
        <v>No sample</v>
      </c>
    </row>
    <row r="65" spans="1:15" x14ac:dyDescent="0.25">
      <c r="A65" s="133"/>
      <c r="B65" s="13" t="s">
        <v>2345</v>
      </c>
      <c r="C65" s="6" t="str">
        <f>IFERROR(IF('Thresholded Ct'!C65="","No sample", VLOOKUP('IPC Normalized Ct'!$B65,'Thresholded Ct'!$B$3:$O$98,3)-'Thresholded Ct'!U$11),'Thresholded Ct'!C65)</f>
        <v>hsa-miR-199a-5p</v>
      </c>
      <c r="D65" s="7">
        <f>IFERROR(IF('Thresholded Ct'!D65="","No sample", VLOOKUP('IPC Normalized Ct'!$B65,'Thresholded Ct'!$B$3:$O$98,3)-'Thresholded Ct'!V$11),'Thresholded Ct'!D65)</f>
        <v>25.867999999999999</v>
      </c>
      <c r="E65" s="7" t="str">
        <f>IFERROR(IF('Thresholded Ct'!E65="","No sample", VLOOKUP('IPC Normalized Ct'!B65,'Thresholded Ct'!$B$3:$O$98,4)-'Thresholded Ct'!W$11),'Thresholded Ct'!E65)</f>
        <v>No sample</v>
      </c>
      <c r="F65" s="7" t="str">
        <f>IFERROR(IF('Thresholded Ct'!F65="","No sample", VLOOKUP('IPC Normalized Ct'!B65,'Thresholded Ct'!$B$3:$O$98,5)-'Thresholded Ct'!X$11),'Thresholded Ct'!F65)</f>
        <v>No sample</v>
      </c>
      <c r="G65" s="7" t="str">
        <f>IFERROR(IF('Thresholded Ct'!G65="","No sample", VLOOKUP('IPC Normalized Ct'!B65,'Thresholded Ct'!$B$3:$O$98,6)-'Thresholded Ct'!Y$11),'Thresholded Ct'!G65)</f>
        <v>No sample</v>
      </c>
      <c r="H65" s="7" t="str">
        <f>IFERROR(IF('Thresholded Ct'!H65="","No sample", VLOOKUP('IPC Normalized Ct'!B65,'Thresholded Ct'!$B$3:$O$98,7)-'Thresholded Ct'!Z$11),'Thresholded Ct'!H65)</f>
        <v>No sample</v>
      </c>
      <c r="I65" s="7" t="str">
        <f>IFERROR(IF('Thresholded Ct'!I65="","No sample", VLOOKUP('IPC Normalized Ct'!B65,'Thresholded Ct'!$B$3:$O$98,8)-'Thresholded Ct'!AA$11),'Thresholded Ct'!I65)</f>
        <v>No sample</v>
      </c>
      <c r="J65" s="7">
        <f>IFERROR(IF('Thresholded Ct'!J65="","No sample", VLOOKUP('IPC Normalized Ct'!B65,'Thresholded Ct'!$B$3:$O$98,9)-'Thresholded Ct'!AB$11),'Thresholded Ct'!J65)</f>
        <v>25.696999999999999</v>
      </c>
      <c r="K65" s="7" t="str">
        <f>IFERROR(IF('Thresholded Ct'!K65="","No sample", VLOOKUP('IPC Normalized Ct'!B65,'Thresholded Ct'!$B$3:$O$98,10)-'Thresholded Ct'!AC$11),'Thresholded Ct'!K65)</f>
        <v>No sample</v>
      </c>
      <c r="L65" s="7" t="str">
        <f>IFERROR(IF('Thresholded Ct'!L65="","No sample", VLOOKUP('IPC Normalized Ct'!B65,'Thresholded Ct'!$B$3:$O$98,11)-'Thresholded Ct'!AD$11),'Thresholded Ct'!L65)</f>
        <v>No sample</v>
      </c>
      <c r="M65" s="7" t="str">
        <f>IFERROR(IF('Thresholded Ct'!M65="","No sample", VLOOKUP('IPC Normalized Ct'!B65,'Thresholded Ct'!$B$3:$O$98,12)-'Thresholded Ct'!AE$11),'Thresholded Ct'!M65)</f>
        <v>No sample</v>
      </c>
      <c r="N65" s="7" t="str">
        <f>IFERROR(IF('Thresholded Ct'!N65="","No sample", VLOOKUP('IPC Normalized Ct'!B65,'Thresholded Ct'!$B$3:$O$98,13)-'Thresholded Ct'!AF$11),'Thresholded Ct'!N65)</f>
        <v>No sample</v>
      </c>
      <c r="O65" s="7" t="str">
        <f>IFERROR(IF('Thresholded Ct'!O65="","No sample", VLOOKUP('IPC Normalized Ct'!B65,'Thresholded Ct'!$B$3:$O$98,14)-'Thresholded Ct'!AG$11),'Thresholded Ct'!O65)</f>
        <v>No sample</v>
      </c>
    </row>
    <row r="66" spans="1:15" x14ac:dyDescent="0.25">
      <c r="A66" s="133"/>
      <c r="B66" s="13" t="s">
        <v>2346</v>
      </c>
      <c r="C66" s="6" t="str">
        <f>IFERROR(IF('Thresholded Ct'!C66="","No sample", VLOOKUP('IPC Normalized Ct'!$B66,'Thresholded Ct'!$B$3:$O$98,3)-'Thresholded Ct'!U$11),'Thresholded Ct'!C66)</f>
        <v>hsa-miR-203a-3p</v>
      </c>
      <c r="D66" s="7">
        <f>IFERROR(IF('Thresholded Ct'!D66="","No sample", VLOOKUP('IPC Normalized Ct'!$B66,'Thresholded Ct'!$B$3:$O$98,3)-'Thresholded Ct'!V$11),'Thresholded Ct'!D66)</f>
        <v>25.419</v>
      </c>
      <c r="E66" s="7" t="str">
        <f>IFERROR(IF('Thresholded Ct'!E66="","No sample", VLOOKUP('IPC Normalized Ct'!B66,'Thresholded Ct'!$B$3:$O$98,4)-'Thresholded Ct'!W$11),'Thresholded Ct'!E66)</f>
        <v>No sample</v>
      </c>
      <c r="F66" s="7" t="str">
        <f>IFERROR(IF('Thresholded Ct'!F66="","No sample", VLOOKUP('IPC Normalized Ct'!B66,'Thresholded Ct'!$B$3:$O$98,5)-'Thresholded Ct'!X$11),'Thresholded Ct'!F66)</f>
        <v>No sample</v>
      </c>
      <c r="G66" s="7" t="str">
        <f>IFERROR(IF('Thresholded Ct'!G66="","No sample", VLOOKUP('IPC Normalized Ct'!B66,'Thresholded Ct'!$B$3:$O$98,6)-'Thresholded Ct'!Y$11),'Thresholded Ct'!G66)</f>
        <v>No sample</v>
      </c>
      <c r="H66" s="7" t="str">
        <f>IFERROR(IF('Thresholded Ct'!H66="","No sample", VLOOKUP('IPC Normalized Ct'!B66,'Thresholded Ct'!$B$3:$O$98,7)-'Thresholded Ct'!Z$11),'Thresholded Ct'!H66)</f>
        <v>No sample</v>
      </c>
      <c r="I66" s="7" t="str">
        <f>IFERROR(IF('Thresholded Ct'!I66="","No sample", VLOOKUP('IPC Normalized Ct'!B66,'Thresholded Ct'!$B$3:$O$98,8)-'Thresholded Ct'!AA$11),'Thresholded Ct'!I66)</f>
        <v>No sample</v>
      </c>
      <c r="J66" s="7">
        <f>IFERROR(IF('Thresholded Ct'!J66="","No sample", VLOOKUP('IPC Normalized Ct'!B66,'Thresholded Ct'!$B$3:$O$98,9)-'Thresholded Ct'!AB$11),'Thresholded Ct'!J66)</f>
        <v>27.963999999999999</v>
      </c>
      <c r="K66" s="7" t="str">
        <f>IFERROR(IF('Thresholded Ct'!K66="","No sample", VLOOKUP('IPC Normalized Ct'!B66,'Thresholded Ct'!$B$3:$O$98,10)-'Thresholded Ct'!AC$11),'Thresholded Ct'!K66)</f>
        <v>No sample</v>
      </c>
      <c r="L66" s="7" t="str">
        <f>IFERROR(IF('Thresholded Ct'!L66="","No sample", VLOOKUP('IPC Normalized Ct'!B66,'Thresholded Ct'!$B$3:$O$98,11)-'Thresholded Ct'!AD$11),'Thresholded Ct'!L66)</f>
        <v>No sample</v>
      </c>
      <c r="M66" s="7" t="str">
        <f>IFERROR(IF('Thresholded Ct'!M66="","No sample", VLOOKUP('IPC Normalized Ct'!B66,'Thresholded Ct'!$B$3:$O$98,12)-'Thresholded Ct'!AE$11),'Thresholded Ct'!M66)</f>
        <v>No sample</v>
      </c>
      <c r="N66" s="7" t="str">
        <f>IFERROR(IF('Thresholded Ct'!N66="","No sample", VLOOKUP('IPC Normalized Ct'!B66,'Thresholded Ct'!$B$3:$O$98,13)-'Thresholded Ct'!AF$11),'Thresholded Ct'!N66)</f>
        <v>No sample</v>
      </c>
      <c r="O66" s="7" t="str">
        <f>IFERROR(IF('Thresholded Ct'!O66="","No sample", VLOOKUP('IPC Normalized Ct'!B66,'Thresholded Ct'!$B$3:$O$98,14)-'Thresholded Ct'!AG$11),'Thresholded Ct'!O66)</f>
        <v>No sample</v>
      </c>
    </row>
    <row r="67" spans="1:15" x14ac:dyDescent="0.25">
      <c r="A67" s="133"/>
      <c r="B67" s="13" t="s">
        <v>2347</v>
      </c>
      <c r="C67" s="6" t="str">
        <f>IFERROR(IF('Thresholded Ct'!C67="","No sample", VLOOKUP('IPC Normalized Ct'!$B67,'Thresholded Ct'!$B$3:$O$98,3)-'Thresholded Ct'!U$11),'Thresholded Ct'!C67)</f>
        <v>hsa-miR-125b-5p</v>
      </c>
      <c r="D67" s="7" t="str">
        <f>IFERROR(IF('Thresholded Ct'!D67="","No sample", VLOOKUP('IPC Normalized Ct'!$B67,'Thresholded Ct'!$B$3:$O$98,3)-'Thresholded Ct'!V$11),'Thresholded Ct'!D67)</f>
        <v>Excluded</v>
      </c>
      <c r="E67" s="7" t="str">
        <f>IFERROR(IF('Thresholded Ct'!E67="","No sample", VLOOKUP('IPC Normalized Ct'!B67,'Thresholded Ct'!$B$3:$O$98,4)-'Thresholded Ct'!W$11),'Thresholded Ct'!E67)</f>
        <v>No sample</v>
      </c>
      <c r="F67" s="7" t="str">
        <f>IFERROR(IF('Thresholded Ct'!F67="","No sample", VLOOKUP('IPC Normalized Ct'!B67,'Thresholded Ct'!$B$3:$O$98,5)-'Thresholded Ct'!X$11),'Thresholded Ct'!F67)</f>
        <v>No sample</v>
      </c>
      <c r="G67" s="7" t="str">
        <f>IFERROR(IF('Thresholded Ct'!G67="","No sample", VLOOKUP('IPC Normalized Ct'!B67,'Thresholded Ct'!$B$3:$O$98,6)-'Thresholded Ct'!Y$11),'Thresholded Ct'!G67)</f>
        <v>No sample</v>
      </c>
      <c r="H67" s="7" t="str">
        <f>IFERROR(IF('Thresholded Ct'!H67="","No sample", VLOOKUP('IPC Normalized Ct'!B67,'Thresholded Ct'!$B$3:$O$98,7)-'Thresholded Ct'!Z$11),'Thresholded Ct'!H67)</f>
        <v>No sample</v>
      </c>
      <c r="I67" s="7" t="str">
        <f>IFERROR(IF('Thresholded Ct'!I67="","No sample", VLOOKUP('IPC Normalized Ct'!B67,'Thresholded Ct'!$B$3:$O$98,8)-'Thresholded Ct'!AA$11),'Thresholded Ct'!I67)</f>
        <v>No sample</v>
      </c>
      <c r="J67" s="7" t="str">
        <f>IFERROR(IF('Thresholded Ct'!J67="","No sample", VLOOKUP('IPC Normalized Ct'!B67,'Thresholded Ct'!$B$3:$O$98,9)-'Thresholded Ct'!AB$11),'Thresholded Ct'!J67)</f>
        <v>Excluded</v>
      </c>
      <c r="K67" s="7" t="str">
        <f>IFERROR(IF('Thresholded Ct'!K67="","No sample", VLOOKUP('IPC Normalized Ct'!B67,'Thresholded Ct'!$B$3:$O$98,10)-'Thresholded Ct'!AC$11),'Thresholded Ct'!K67)</f>
        <v>No sample</v>
      </c>
      <c r="L67" s="7" t="str">
        <f>IFERROR(IF('Thresholded Ct'!L67="","No sample", VLOOKUP('IPC Normalized Ct'!B67,'Thresholded Ct'!$B$3:$O$98,11)-'Thresholded Ct'!AD$11),'Thresholded Ct'!L67)</f>
        <v>No sample</v>
      </c>
      <c r="M67" s="7" t="str">
        <f>IFERROR(IF('Thresholded Ct'!M67="","No sample", VLOOKUP('IPC Normalized Ct'!B67,'Thresholded Ct'!$B$3:$O$98,12)-'Thresholded Ct'!AE$11),'Thresholded Ct'!M67)</f>
        <v>No sample</v>
      </c>
      <c r="N67" s="7" t="str">
        <f>IFERROR(IF('Thresholded Ct'!N67="","No sample", VLOOKUP('IPC Normalized Ct'!B67,'Thresholded Ct'!$B$3:$O$98,13)-'Thresholded Ct'!AF$11),'Thresholded Ct'!N67)</f>
        <v>No sample</v>
      </c>
      <c r="O67" s="7" t="str">
        <f>IFERROR(IF('Thresholded Ct'!O67="","No sample", VLOOKUP('IPC Normalized Ct'!B67,'Thresholded Ct'!$B$3:$O$98,14)-'Thresholded Ct'!AG$11),'Thresholded Ct'!O67)</f>
        <v>No sample</v>
      </c>
    </row>
    <row r="68" spans="1:15" x14ac:dyDescent="0.25">
      <c r="A68" s="133"/>
      <c r="B68" s="13" t="s">
        <v>2348</v>
      </c>
      <c r="C68" s="6" t="str">
        <f>IFERROR(IF('Thresholded Ct'!C68="","No sample", VLOOKUP('IPC Normalized Ct'!$B68,'Thresholded Ct'!$B$3:$O$98,3)-'Thresholded Ct'!U$11),'Thresholded Ct'!C68)</f>
        <v>hsa-miR-152-3p</v>
      </c>
      <c r="D68" s="7">
        <f>IFERROR(IF('Thresholded Ct'!D68="","No sample", VLOOKUP('IPC Normalized Ct'!$B68,'Thresholded Ct'!$B$3:$O$98,3)-'Thresholded Ct'!V$11),'Thresholded Ct'!D68)</f>
        <v>29.538</v>
      </c>
      <c r="E68" s="7" t="str">
        <f>IFERROR(IF('Thresholded Ct'!E68="","No sample", VLOOKUP('IPC Normalized Ct'!B68,'Thresholded Ct'!$B$3:$O$98,4)-'Thresholded Ct'!W$11),'Thresholded Ct'!E68)</f>
        <v>No sample</v>
      </c>
      <c r="F68" s="7" t="str">
        <f>IFERROR(IF('Thresholded Ct'!F68="","No sample", VLOOKUP('IPC Normalized Ct'!B68,'Thresholded Ct'!$B$3:$O$98,5)-'Thresholded Ct'!X$11),'Thresholded Ct'!F68)</f>
        <v>No sample</v>
      </c>
      <c r="G68" s="7" t="str">
        <f>IFERROR(IF('Thresholded Ct'!G68="","No sample", VLOOKUP('IPC Normalized Ct'!B68,'Thresholded Ct'!$B$3:$O$98,6)-'Thresholded Ct'!Y$11),'Thresholded Ct'!G68)</f>
        <v>No sample</v>
      </c>
      <c r="H68" s="7" t="str">
        <f>IFERROR(IF('Thresholded Ct'!H68="","No sample", VLOOKUP('IPC Normalized Ct'!B68,'Thresholded Ct'!$B$3:$O$98,7)-'Thresholded Ct'!Z$11),'Thresholded Ct'!H68)</f>
        <v>No sample</v>
      </c>
      <c r="I68" s="7" t="str">
        <f>IFERROR(IF('Thresholded Ct'!I68="","No sample", VLOOKUP('IPC Normalized Ct'!B68,'Thresholded Ct'!$B$3:$O$98,8)-'Thresholded Ct'!AA$11),'Thresholded Ct'!I68)</f>
        <v>No sample</v>
      </c>
      <c r="J68" s="7">
        <f>IFERROR(IF('Thresholded Ct'!J68="","No sample", VLOOKUP('IPC Normalized Ct'!B68,'Thresholded Ct'!$B$3:$O$98,9)-'Thresholded Ct'!AB$11),'Thresholded Ct'!J68)</f>
        <v>29.399000000000001</v>
      </c>
      <c r="K68" s="7" t="str">
        <f>IFERROR(IF('Thresholded Ct'!K68="","No sample", VLOOKUP('IPC Normalized Ct'!B68,'Thresholded Ct'!$B$3:$O$98,10)-'Thresholded Ct'!AC$11),'Thresholded Ct'!K68)</f>
        <v>No sample</v>
      </c>
      <c r="L68" s="7" t="str">
        <f>IFERROR(IF('Thresholded Ct'!L68="","No sample", VLOOKUP('IPC Normalized Ct'!B68,'Thresholded Ct'!$B$3:$O$98,11)-'Thresholded Ct'!AD$11),'Thresholded Ct'!L68)</f>
        <v>No sample</v>
      </c>
      <c r="M68" s="7" t="str">
        <f>IFERROR(IF('Thresholded Ct'!M68="","No sample", VLOOKUP('IPC Normalized Ct'!B68,'Thresholded Ct'!$B$3:$O$98,12)-'Thresholded Ct'!AE$11),'Thresholded Ct'!M68)</f>
        <v>No sample</v>
      </c>
      <c r="N68" s="7" t="str">
        <f>IFERROR(IF('Thresholded Ct'!N68="","No sample", VLOOKUP('IPC Normalized Ct'!B68,'Thresholded Ct'!$B$3:$O$98,13)-'Thresholded Ct'!AF$11),'Thresholded Ct'!N68)</f>
        <v>No sample</v>
      </c>
      <c r="O68" s="7" t="str">
        <f>IFERROR(IF('Thresholded Ct'!O68="","No sample", VLOOKUP('IPC Normalized Ct'!B68,'Thresholded Ct'!$B$3:$O$98,14)-'Thresholded Ct'!AG$11),'Thresholded Ct'!O68)</f>
        <v>No sample</v>
      </c>
    </row>
    <row r="69" spans="1:15" x14ac:dyDescent="0.25">
      <c r="A69" s="133"/>
      <c r="B69" s="13" t="s">
        <v>2349</v>
      </c>
      <c r="C69" s="6" t="str">
        <f>IFERROR(IF('Thresholded Ct'!C69="","No sample", VLOOKUP('IPC Normalized Ct'!$B69,'Thresholded Ct'!$B$3:$O$98,3)-'Thresholded Ct'!U$11),'Thresholded Ct'!C69)</f>
        <v>hsa-miR-200c-3p</v>
      </c>
      <c r="D69" s="7" t="str">
        <f>IFERROR(IF('Thresholded Ct'!D69="","No sample", VLOOKUP('IPC Normalized Ct'!$B69,'Thresholded Ct'!$B$3:$O$98,3)-'Thresholded Ct'!V$11),'Thresholded Ct'!D69)</f>
        <v>Excluded</v>
      </c>
      <c r="E69" s="7" t="str">
        <f>IFERROR(IF('Thresholded Ct'!E69="","No sample", VLOOKUP('IPC Normalized Ct'!B69,'Thresholded Ct'!$B$3:$O$98,4)-'Thresholded Ct'!W$11),'Thresholded Ct'!E69)</f>
        <v>No sample</v>
      </c>
      <c r="F69" s="7" t="str">
        <f>IFERROR(IF('Thresholded Ct'!F69="","No sample", VLOOKUP('IPC Normalized Ct'!B69,'Thresholded Ct'!$B$3:$O$98,5)-'Thresholded Ct'!X$11),'Thresholded Ct'!F69)</f>
        <v>No sample</v>
      </c>
      <c r="G69" s="7" t="str">
        <f>IFERROR(IF('Thresholded Ct'!G69="","No sample", VLOOKUP('IPC Normalized Ct'!B69,'Thresholded Ct'!$B$3:$O$98,6)-'Thresholded Ct'!Y$11),'Thresholded Ct'!G69)</f>
        <v>No sample</v>
      </c>
      <c r="H69" s="7" t="str">
        <f>IFERROR(IF('Thresholded Ct'!H69="","No sample", VLOOKUP('IPC Normalized Ct'!B69,'Thresholded Ct'!$B$3:$O$98,7)-'Thresholded Ct'!Z$11),'Thresholded Ct'!H69)</f>
        <v>No sample</v>
      </c>
      <c r="I69" s="7" t="str">
        <f>IFERROR(IF('Thresholded Ct'!I69="","No sample", VLOOKUP('IPC Normalized Ct'!B69,'Thresholded Ct'!$B$3:$O$98,8)-'Thresholded Ct'!AA$11),'Thresholded Ct'!I69)</f>
        <v>No sample</v>
      </c>
      <c r="J69" s="7" t="str">
        <f>IFERROR(IF('Thresholded Ct'!J69="","No sample", VLOOKUP('IPC Normalized Ct'!B69,'Thresholded Ct'!$B$3:$O$98,9)-'Thresholded Ct'!AB$11),'Thresholded Ct'!J69)</f>
        <v>Excluded</v>
      </c>
      <c r="K69" s="7" t="str">
        <f>IFERROR(IF('Thresholded Ct'!K69="","No sample", VLOOKUP('IPC Normalized Ct'!B69,'Thresholded Ct'!$B$3:$O$98,10)-'Thresholded Ct'!AC$11),'Thresholded Ct'!K69)</f>
        <v>No sample</v>
      </c>
      <c r="L69" s="7" t="str">
        <f>IFERROR(IF('Thresholded Ct'!L69="","No sample", VLOOKUP('IPC Normalized Ct'!B69,'Thresholded Ct'!$B$3:$O$98,11)-'Thresholded Ct'!AD$11),'Thresholded Ct'!L69)</f>
        <v>No sample</v>
      </c>
      <c r="M69" s="7" t="str">
        <f>IFERROR(IF('Thresholded Ct'!M69="","No sample", VLOOKUP('IPC Normalized Ct'!B69,'Thresholded Ct'!$B$3:$O$98,12)-'Thresholded Ct'!AE$11),'Thresholded Ct'!M69)</f>
        <v>No sample</v>
      </c>
      <c r="N69" s="7" t="str">
        <f>IFERROR(IF('Thresholded Ct'!N69="","No sample", VLOOKUP('IPC Normalized Ct'!B69,'Thresholded Ct'!$B$3:$O$98,13)-'Thresholded Ct'!AF$11),'Thresholded Ct'!N69)</f>
        <v>No sample</v>
      </c>
      <c r="O69" s="7" t="str">
        <f>IFERROR(IF('Thresholded Ct'!O69="","No sample", VLOOKUP('IPC Normalized Ct'!B69,'Thresholded Ct'!$B$3:$O$98,14)-'Thresholded Ct'!AG$11),'Thresholded Ct'!O69)</f>
        <v>No sample</v>
      </c>
    </row>
    <row r="70" spans="1:15" x14ac:dyDescent="0.25">
      <c r="A70" s="133"/>
      <c r="B70" s="13" t="s">
        <v>2350</v>
      </c>
      <c r="C70" s="6" t="str">
        <f>IFERROR(IF('Thresholded Ct'!C70="","No sample", VLOOKUP('IPC Normalized Ct'!$B70,'Thresholded Ct'!$B$3:$O$98,3)-'Thresholded Ct'!U$11),'Thresholded Ct'!C70)</f>
        <v>hsa-miR-367-3p</v>
      </c>
      <c r="D70" s="7">
        <f>IFERROR(IF('Thresholded Ct'!D70="","No sample", VLOOKUP('IPC Normalized Ct'!$B70,'Thresholded Ct'!$B$3:$O$98,3)-'Thresholded Ct'!V$11),'Thresholded Ct'!D70)</f>
        <v>24.381</v>
      </c>
      <c r="E70" s="7" t="str">
        <f>IFERROR(IF('Thresholded Ct'!E70="","No sample", VLOOKUP('IPC Normalized Ct'!B70,'Thresholded Ct'!$B$3:$O$98,4)-'Thresholded Ct'!W$11),'Thresholded Ct'!E70)</f>
        <v>No sample</v>
      </c>
      <c r="F70" s="7" t="str">
        <f>IFERROR(IF('Thresholded Ct'!F70="","No sample", VLOOKUP('IPC Normalized Ct'!B70,'Thresholded Ct'!$B$3:$O$98,5)-'Thresholded Ct'!X$11),'Thresholded Ct'!F70)</f>
        <v>No sample</v>
      </c>
      <c r="G70" s="7" t="str">
        <f>IFERROR(IF('Thresholded Ct'!G70="","No sample", VLOOKUP('IPC Normalized Ct'!B70,'Thresholded Ct'!$B$3:$O$98,6)-'Thresholded Ct'!Y$11),'Thresholded Ct'!G70)</f>
        <v>No sample</v>
      </c>
      <c r="H70" s="7" t="str">
        <f>IFERROR(IF('Thresholded Ct'!H70="","No sample", VLOOKUP('IPC Normalized Ct'!B70,'Thresholded Ct'!$B$3:$O$98,7)-'Thresholded Ct'!Z$11),'Thresholded Ct'!H70)</f>
        <v>No sample</v>
      </c>
      <c r="I70" s="7" t="str">
        <f>IFERROR(IF('Thresholded Ct'!I70="","No sample", VLOOKUP('IPC Normalized Ct'!B70,'Thresholded Ct'!$B$3:$O$98,8)-'Thresholded Ct'!AA$11),'Thresholded Ct'!I70)</f>
        <v>No sample</v>
      </c>
      <c r="J70" s="7">
        <f>IFERROR(IF('Thresholded Ct'!J70="","No sample", VLOOKUP('IPC Normalized Ct'!B70,'Thresholded Ct'!$B$3:$O$98,9)-'Thresholded Ct'!AB$11),'Thresholded Ct'!J70)</f>
        <v>24.756</v>
      </c>
      <c r="K70" s="7" t="str">
        <f>IFERROR(IF('Thresholded Ct'!K70="","No sample", VLOOKUP('IPC Normalized Ct'!B70,'Thresholded Ct'!$B$3:$O$98,10)-'Thresholded Ct'!AC$11),'Thresholded Ct'!K70)</f>
        <v>No sample</v>
      </c>
      <c r="L70" s="7" t="str">
        <f>IFERROR(IF('Thresholded Ct'!L70="","No sample", VLOOKUP('IPC Normalized Ct'!B70,'Thresholded Ct'!$B$3:$O$98,11)-'Thresholded Ct'!AD$11),'Thresholded Ct'!L70)</f>
        <v>No sample</v>
      </c>
      <c r="M70" s="7" t="str">
        <f>IFERROR(IF('Thresholded Ct'!M70="","No sample", VLOOKUP('IPC Normalized Ct'!B70,'Thresholded Ct'!$B$3:$O$98,12)-'Thresholded Ct'!AE$11),'Thresholded Ct'!M70)</f>
        <v>No sample</v>
      </c>
      <c r="N70" s="7" t="str">
        <f>IFERROR(IF('Thresholded Ct'!N70="","No sample", VLOOKUP('IPC Normalized Ct'!B70,'Thresholded Ct'!$B$3:$O$98,13)-'Thresholded Ct'!AF$11),'Thresholded Ct'!N70)</f>
        <v>No sample</v>
      </c>
      <c r="O70" s="7" t="str">
        <f>IFERROR(IF('Thresholded Ct'!O70="","No sample", VLOOKUP('IPC Normalized Ct'!B70,'Thresholded Ct'!$B$3:$O$98,14)-'Thresholded Ct'!AG$11),'Thresholded Ct'!O70)</f>
        <v>No sample</v>
      </c>
    </row>
    <row r="71" spans="1:15" x14ac:dyDescent="0.25">
      <c r="A71" s="133"/>
      <c r="B71" s="13" t="s">
        <v>2351</v>
      </c>
      <c r="C71" s="6" t="str">
        <f>IFERROR(IF('Thresholded Ct'!C71="","No sample", VLOOKUP('IPC Normalized Ct'!$B71,'Thresholded Ct'!$B$3:$O$98,3)-'Thresholded Ct'!U$11),'Thresholded Ct'!C71)</f>
        <v>hsa-miR-342-3p</v>
      </c>
      <c r="D71" s="7">
        <f>IFERROR(IF('Thresholded Ct'!D71="","No sample", VLOOKUP('IPC Normalized Ct'!$B71,'Thresholded Ct'!$B$3:$O$98,3)-'Thresholded Ct'!V$11),'Thresholded Ct'!D71)</f>
        <v>31.206</v>
      </c>
      <c r="E71" s="7" t="str">
        <f>IFERROR(IF('Thresholded Ct'!E71="","No sample", VLOOKUP('IPC Normalized Ct'!B71,'Thresholded Ct'!$B$3:$O$98,4)-'Thresholded Ct'!W$11),'Thresholded Ct'!E71)</f>
        <v>No sample</v>
      </c>
      <c r="F71" s="7" t="str">
        <f>IFERROR(IF('Thresholded Ct'!F71="","No sample", VLOOKUP('IPC Normalized Ct'!B71,'Thresholded Ct'!$B$3:$O$98,5)-'Thresholded Ct'!X$11),'Thresholded Ct'!F71)</f>
        <v>No sample</v>
      </c>
      <c r="G71" s="7" t="str">
        <f>IFERROR(IF('Thresholded Ct'!G71="","No sample", VLOOKUP('IPC Normalized Ct'!B71,'Thresholded Ct'!$B$3:$O$98,6)-'Thresholded Ct'!Y$11),'Thresholded Ct'!G71)</f>
        <v>No sample</v>
      </c>
      <c r="H71" s="7" t="str">
        <f>IFERROR(IF('Thresholded Ct'!H71="","No sample", VLOOKUP('IPC Normalized Ct'!B71,'Thresholded Ct'!$B$3:$O$98,7)-'Thresholded Ct'!Z$11),'Thresholded Ct'!H71)</f>
        <v>No sample</v>
      </c>
      <c r="I71" s="7" t="str">
        <f>IFERROR(IF('Thresholded Ct'!I71="","No sample", VLOOKUP('IPC Normalized Ct'!B71,'Thresholded Ct'!$B$3:$O$98,8)-'Thresholded Ct'!AA$11),'Thresholded Ct'!I71)</f>
        <v>No sample</v>
      </c>
      <c r="J71" s="7">
        <f>IFERROR(IF('Thresholded Ct'!J71="","No sample", VLOOKUP('IPC Normalized Ct'!B71,'Thresholded Ct'!$B$3:$O$98,9)-'Thresholded Ct'!AB$11),'Thresholded Ct'!J71)</f>
        <v>30.651</v>
      </c>
      <c r="K71" s="7" t="str">
        <f>IFERROR(IF('Thresholded Ct'!K71="","No sample", VLOOKUP('IPC Normalized Ct'!B71,'Thresholded Ct'!$B$3:$O$98,10)-'Thresholded Ct'!AC$11),'Thresholded Ct'!K71)</f>
        <v>No sample</v>
      </c>
      <c r="L71" s="7" t="str">
        <f>IFERROR(IF('Thresholded Ct'!L71="","No sample", VLOOKUP('IPC Normalized Ct'!B71,'Thresholded Ct'!$B$3:$O$98,11)-'Thresholded Ct'!AD$11),'Thresholded Ct'!L71)</f>
        <v>No sample</v>
      </c>
      <c r="M71" s="7" t="str">
        <f>IFERROR(IF('Thresholded Ct'!M71="","No sample", VLOOKUP('IPC Normalized Ct'!B71,'Thresholded Ct'!$B$3:$O$98,12)-'Thresholded Ct'!AE$11),'Thresholded Ct'!M71)</f>
        <v>No sample</v>
      </c>
      <c r="N71" s="7" t="str">
        <f>IFERROR(IF('Thresholded Ct'!N71="","No sample", VLOOKUP('IPC Normalized Ct'!B71,'Thresholded Ct'!$B$3:$O$98,13)-'Thresholded Ct'!AF$11),'Thresholded Ct'!N71)</f>
        <v>No sample</v>
      </c>
      <c r="O71" s="7" t="str">
        <f>IFERROR(IF('Thresholded Ct'!O71="","No sample", VLOOKUP('IPC Normalized Ct'!B71,'Thresholded Ct'!$B$3:$O$98,14)-'Thresholded Ct'!AG$11),'Thresholded Ct'!O71)</f>
        <v>No sample</v>
      </c>
    </row>
    <row r="72" spans="1:15" x14ac:dyDescent="0.25">
      <c r="A72" s="133"/>
      <c r="B72" s="13" t="s">
        <v>2352</v>
      </c>
      <c r="C72" s="6" t="str">
        <f>IFERROR(IF('Thresholded Ct'!C72="","No sample", VLOOKUP('IPC Normalized Ct'!$B72,'Thresholded Ct'!$B$3:$O$98,3)-'Thresholded Ct'!U$11),'Thresholded Ct'!C72)</f>
        <v>hsa-miR-146b-5p</v>
      </c>
      <c r="D72" s="7">
        <f>IFERROR(IF('Thresholded Ct'!D72="","No sample", VLOOKUP('IPC Normalized Ct'!$B72,'Thresholded Ct'!$B$3:$O$98,3)-'Thresholded Ct'!V$11),'Thresholded Ct'!D72)</f>
        <v>28.76</v>
      </c>
      <c r="E72" s="7" t="str">
        <f>IFERROR(IF('Thresholded Ct'!E72="","No sample", VLOOKUP('IPC Normalized Ct'!B72,'Thresholded Ct'!$B$3:$O$98,4)-'Thresholded Ct'!W$11),'Thresholded Ct'!E72)</f>
        <v>No sample</v>
      </c>
      <c r="F72" s="7" t="str">
        <f>IFERROR(IF('Thresholded Ct'!F72="","No sample", VLOOKUP('IPC Normalized Ct'!B72,'Thresholded Ct'!$B$3:$O$98,5)-'Thresholded Ct'!X$11),'Thresholded Ct'!F72)</f>
        <v>No sample</v>
      </c>
      <c r="G72" s="7" t="str">
        <f>IFERROR(IF('Thresholded Ct'!G72="","No sample", VLOOKUP('IPC Normalized Ct'!B72,'Thresholded Ct'!$B$3:$O$98,6)-'Thresholded Ct'!Y$11),'Thresholded Ct'!G72)</f>
        <v>No sample</v>
      </c>
      <c r="H72" s="7" t="str">
        <f>IFERROR(IF('Thresholded Ct'!H72="","No sample", VLOOKUP('IPC Normalized Ct'!B72,'Thresholded Ct'!$B$3:$O$98,7)-'Thresholded Ct'!Z$11),'Thresholded Ct'!H72)</f>
        <v>No sample</v>
      </c>
      <c r="I72" s="7" t="str">
        <f>IFERROR(IF('Thresholded Ct'!I72="","No sample", VLOOKUP('IPC Normalized Ct'!B72,'Thresholded Ct'!$B$3:$O$98,8)-'Thresholded Ct'!AA$11),'Thresholded Ct'!I72)</f>
        <v>No sample</v>
      </c>
      <c r="J72" s="7">
        <f>IFERROR(IF('Thresholded Ct'!J72="","No sample", VLOOKUP('IPC Normalized Ct'!B72,'Thresholded Ct'!$B$3:$O$98,9)-'Thresholded Ct'!AB$11),'Thresholded Ct'!J72)</f>
        <v>30.532</v>
      </c>
      <c r="K72" s="7" t="str">
        <f>IFERROR(IF('Thresholded Ct'!K72="","No sample", VLOOKUP('IPC Normalized Ct'!B72,'Thresholded Ct'!$B$3:$O$98,10)-'Thresholded Ct'!AC$11),'Thresholded Ct'!K72)</f>
        <v>No sample</v>
      </c>
      <c r="L72" s="7" t="str">
        <f>IFERROR(IF('Thresholded Ct'!L72="","No sample", VLOOKUP('IPC Normalized Ct'!B72,'Thresholded Ct'!$B$3:$O$98,11)-'Thresholded Ct'!AD$11),'Thresholded Ct'!L72)</f>
        <v>No sample</v>
      </c>
      <c r="M72" s="7" t="str">
        <f>IFERROR(IF('Thresholded Ct'!M72="","No sample", VLOOKUP('IPC Normalized Ct'!B72,'Thresholded Ct'!$B$3:$O$98,12)-'Thresholded Ct'!AE$11),'Thresholded Ct'!M72)</f>
        <v>No sample</v>
      </c>
      <c r="N72" s="7" t="str">
        <f>IFERROR(IF('Thresholded Ct'!N72="","No sample", VLOOKUP('IPC Normalized Ct'!B72,'Thresholded Ct'!$B$3:$O$98,13)-'Thresholded Ct'!AF$11),'Thresholded Ct'!N72)</f>
        <v>No sample</v>
      </c>
      <c r="O72" s="7" t="str">
        <f>IFERROR(IF('Thresholded Ct'!O72="","No sample", VLOOKUP('IPC Normalized Ct'!B72,'Thresholded Ct'!$B$3:$O$98,14)-'Thresholded Ct'!AG$11),'Thresholded Ct'!O72)</f>
        <v>No sample</v>
      </c>
    </row>
    <row r="73" spans="1:15" x14ac:dyDescent="0.25">
      <c r="A73" s="133"/>
      <c r="B73" s="13" t="s">
        <v>2353</v>
      </c>
      <c r="C73" s="6" t="str">
        <f>IFERROR(IF('Thresholded Ct'!C73="","No sample", VLOOKUP('IPC Normalized Ct'!$B73,'Thresholded Ct'!$B$3:$O$98,3)-'Thresholded Ct'!U$11),'Thresholded Ct'!C73)</f>
        <v>hsa-miR-34b-3p</v>
      </c>
      <c r="D73" s="7">
        <f>IFERROR(IF('Thresholded Ct'!D73="","No sample", VLOOKUP('IPC Normalized Ct'!$B73,'Thresholded Ct'!$B$3:$O$98,3)-'Thresholded Ct'!V$11),'Thresholded Ct'!D73)</f>
        <v>19.561</v>
      </c>
      <c r="E73" s="7" t="str">
        <f>IFERROR(IF('Thresholded Ct'!E73="","No sample", VLOOKUP('IPC Normalized Ct'!B73,'Thresholded Ct'!$B$3:$O$98,4)-'Thresholded Ct'!W$11),'Thresholded Ct'!E73)</f>
        <v>No sample</v>
      </c>
      <c r="F73" s="7" t="str">
        <f>IFERROR(IF('Thresholded Ct'!F73="","No sample", VLOOKUP('IPC Normalized Ct'!B73,'Thresholded Ct'!$B$3:$O$98,5)-'Thresholded Ct'!X$11),'Thresholded Ct'!F73)</f>
        <v>No sample</v>
      </c>
      <c r="G73" s="7" t="str">
        <f>IFERROR(IF('Thresholded Ct'!G73="","No sample", VLOOKUP('IPC Normalized Ct'!B73,'Thresholded Ct'!$B$3:$O$98,6)-'Thresholded Ct'!Y$11),'Thresholded Ct'!G73)</f>
        <v>No sample</v>
      </c>
      <c r="H73" s="7" t="str">
        <f>IFERROR(IF('Thresholded Ct'!H73="","No sample", VLOOKUP('IPC Normalized Ct'!B73,'Thresholded Ct'!$B$3:$O$98,7)-'Thresholded Ct'!Z$11),'Thresholded Ct'!H73)</f>
        <v>No sample</v>
      </c>
      <c r="I73" s="7" t="str">
        <f>IFERROR(IF('Thresholded Ct'!I73="","No sample", VLOOKUP('IPC Normalized Ct'!B73,'Thresholded Ct'!$B$3:$O$98,8)-'Thresholded Ct'!AA$11),'Thresholded Ct'!I73)</f>
        <v>No sample</v>
      </c>
      <c r="J73" s="7">
        <f>IFERROR(IF('Thresholded Ct'!J73="","No sample", VLOOKUP('IPC Normalized Ct'!B73,'Thresholded Ct'!$B$3:$O$98,9)-'Thresholded Ct'!AB$11),'Thresholded Ct'!J73)</f>
        <v>21.716000000000001</v>
      </c>
      <c r="K73" s="7" t="str">
        <f>IFERROR(IF('Thresholded Ct'!K73="","No sample", VLOOKUP('IPC Normalized Ct'!B73,'Thresholded Ct'!$B$3:$O$98,10)-'Thresholded Ct'!AC$11),'Thresholded Ct'!K73)</f>
        <v>No sample</v>
      </c>
      <c r="L73" s="7" t="str">
        <f>IFERROR(IF('Thresholded Ct'!L73="","No sample", VLOOKUP('IPC Normalized Ct'!B73,'Thresholded Ct'!$B$3:$O$98,11)-'Thresholded Ct'!AD$11),'Thresholded Ct'!L73)</f>
        <v>No sample</v>
      </c>
      <c r="M73" s="7" t="str">
        <f>IFERROR(IF('Thresholded Ct'!M73="","No sample", VLOOKUP('IPC Normalized Ct'!B73,'Thresholded Ct'!$B$3:$O$98,12)-'Thresholded Ct'!AE$11),'Thresholded Ct'!M73)</f>
        <v>No sample</v>
      </c>
      <c r="N73" s="7" t="str">
        <f>IFERROR(IF('Thresholded Ct'!N73="","No sample", VLOOKUP('IPC Normalized Ct'!B73,'Thresholded Ct'!$B$3:$O$98,13)-'Thresholded Ct'!AF$11),'Thresholded Ct'!N73)</f>
        <v>No sample</v>
      </c>
      <c r="O73" s="7" t="str">
        <f>IFERROR(IF('Thresholded Ct'!O73="","No sample", VLOOKUP('IPC Normalized Ct'!B73,'Thresholded Ct'!$B$3:$O$98,14)-'Thresholded Ct'!AG$11),'Thresholded Ct'!O73)</f>
        <v>No sample</v>
      </c>
    </row>
    <row r="74" spans="1:15" x14ac:dyDescent="0.25">
      <c r="A74" s="133"/>
      <c r="B74" s="13" t="s">
        <v>2354</v>
      </c>
      <c r="C74" s="12" t="str">
        <f>IFERROR(IF('Thresholded Ct'!C74="","No sample", VLOOKUP('IPC Normalized Ct'!$B74,'Thresholded Ct'!$B$3:$O$98,3)-'Thresholded Ct'!U$11),'Thresholded Ct'!C74)</f>
        <v>Inter-plate Calibrator 1</v>
      </c>
      <c r="D74" s="7" t="str">
        <f>IFERROR(IF('Thresholded Ct'!D74="","No sample", VLOOKUP('IPC Normalized Ct'!$B74,'Thresholded Ct'!$B$3:$O$98,3)-'Thresholded Ct'!V$11),'Thresholded Ct'!D74)</f>
        <v>Excluded</v>
      </c>
      <c r="E74" s="7" t="str">
        <f>IFERROR(IF('Thresholded Ct'!E74="","No sample", VLOOKUP('IPC Normalized Ct'!B74,'Thresholded Ct'!$B$3:$O$98,4)-'Thresholded Ct'!W$11),'Thresholded Ct'!E74)</f>
        <v>No sample</v>
      </c>
      <c r="F74" s="7" t="str">
        <f>IFERROR(IF('Thresholded Ct'!F74="","No sample", VLOOKUP('IPC Normalized Ct'!B74,'Thresholded Ct'!$B$3:$O$98,5)-'Thresholded Ct'!X$11),'Thresholded Ct'!F74)</f>
        <v>No sample</v>
      </c>
      <c r="G74" s="7" t="str">
        <f>IFERROR(IF('Thresholded Ct'!G74="","No sample", VLOOKUP('IPC Normalized Ct'!B74,'Thresholded Ct'!$B$3:$O$98,6)-'Thresholded Ct'!Y$11),'Thresholded Ct'!G74)</f>
        <v>No sample</v>
      </c>
      <c r="H74" s="7" t="str">
        <f>IFERROR(IF('Thresholded Ct'!H74="","No sample", VLOOKUP('IPC Normalized Ct'!B74,'Thresholded Ct'!$B$3:$O$98,7)-'Thresholded Ct'!Z$11),'Thresholded Ct'!H74)</f>
        <v>No sample</v>
      </c>
      <c r="I74" s="7" t="str">
        <f>IFERROR(IF('Thresholded Ct'!I74="","No sample", VLOOKUP('IPC Normalized Ct'!B74,'Thresholded Ct'!$B$3:$O$98,8)-'Thresholded Ct'!AA$11),'Thresholded Ct'!I74)</f>
        <v>No sample</v>
      </c>
      <c r="J74" s="7" t="str">
        <f>IFERROR(IF('Thresholded Ct'!J74="","No sample", VLOOKUP('IPC Normalized Ct'!B74,'Thresholded Ct'!$B$3:$O$98,9)-'Thresholded Ct'!AB$11),'Thresholded Ct'!J74)</f>
        <v>Excluded</v>
      </c>
      <c r="K74" s="7" t="str">
        <f>IFERROR(IF('Thresholded Ct'!K74="","No sample", VLOOKUP('IPC Normalized Ct'!B74,'Thresholded Ct'!$B$3:$O$98,10)-'Thresholded Ct'!AC$11),'Thresholded Ct'!K74)</f>
        <v>No sample</v>
      </c>
      <c r="L74" s="7" t="str">
        <f>IFERROR(IF('Thresholded Ct'!L74="","No sample", VLOOKUP('IPC Normalized Ct'!B74,'Thresholded Ct'!$B$3:$O$98,11)-'Thresholded Ct'!AD$11),'Thresholded Ct'!L74)</f>
        <v>No sample</v>
      </c>
      <c r="M74" s="7" t="str">
        <f>IFERROR(IF('Thresholded Ct'!M74="","No sample", VLOOKUP('IPC Normalized Ct'!B74,'Thresholded Ct'!$B$3:$O$98,12)-'Thresholded Ct'!AE$11),'Thresholded Ct'!M74)</f>
        <v>No sample</v>
      </c>
      <c r="N74" s="7" t="str">
        <f>IFERROR(IF('Thresholded Ct'!N74="","No sample", VLOOKUP('IPC Normalized Ct'!B74,'Thresholded Ct'!$B$3:$O$98,13)-'Thresholded Ct'!AF$11),'Thresholded Ct'!N74)</f>
        <v>No sample</v>
      </c>
      <c r="O74" s="7" t="str">
        <f>IFERROR(IF('Thresholded Ct'!O74="","No sample", VLOOKUP('IPC Normalized Ct'!B74,'Thresholded Ct'!$B$3:$O$98,14)-'Thresholded Ct'!AG$11),'Thresholded Ct'!O74)</f>
        <v>No sample</v>
      </c>
    </row>
    <row r="75" spans="1:15" x14ac:dyDescent="0.25">
      <c r="A75" s="133"/>
      <c r="B75" s="13" t="s">
        <v>2355</v>
      </c>
      <c r="C75" s="6" t="str">
        <f>IFERROR(IF('Thresholded Ct'!C75="","No sample", VLOOKUP('IPC Normalized Ct'!$B75,'Thresholded Ct'!$B$3:$O$98,3)-'Thresholded Ct'!U$11),'Thresholded Ct'!C75)</f>
        <v>hsa-miR-9-5p</v>
      </c>
      <c r="D75" s="7">
        <f>IFERROR(IF('Thresholded Ct'!D75="","No sample", VLOOKUP('IPC Normalized Ct'!$B75,'Thresholded Ct'!$B$3:$O$98,3)-'Thresholded Ct'!V$11),'Thresholded Ct'!D75)</f>
        <v>20.591000000000001</v>
      </c>
      <c r="E75" s="7" t="str">
        <f>IFERROR(IF('Thresholded Ct'!E75="","No sample", VLOOKUP('IPC Normalized Ct'!B75,'Thresholded Ct'!$B$3:$O$98,4)-'Thresholded Ct'!W$11),'Thresholded Ct'!E75)</f>
        <v>No sample</v>
      </c>
      <c r="F75" s="7" t="str">
        <f>IFERROR(IF('Thresholded Ct'!F75="","No sample", VLOOKUP('IPC Normalized Ct'!B75,'Thresholded Ct'!$B$3:$O$98,5)-'Thresholded Ct'!X$11),'Thresholded Ct'!F75)</f>
        <v>No sample</v>
      </c>
      <c r="G75" s="7" t="str">
        <f>IFERROR(IF('Thresholded Ct'!G75="","No sample", VLOOKUP('IPC Normalized Ct'!B75,'Thresholded Ct'!$B$3:$O$98,6)-'Thresholded Ct'!Y$11),'Thresholded Ct'!G75)</f>
        <v>No sample</v>
      </c>
      <c r="H75" s="7" t="str">
        <f>IFERROR(IF('Thresholded Ct'!H75="","No sample", VLOOKUP('IPC Normalized Ct'!B75,'Thresholded Ct'!$B$3:$O$98,7)-'Thresholded Ct'!Z$11),'Thresholded Ct'!H75)</f>
        <v>No sample</v>
      </c>
      <c r="I75" s="7" t="str">
        <f>IFERROR(IF('Thresholded Ct'!I75="","No sample", VLOOKUP('IPC Normalized Ct'!B75,'Thresholded Ct'!$B$3:$O$98,8)-'Thresholded Ct'!AA$11),'Thresholded Ct'!I75)</f>
        <v>No sample</v>
      </c>
      <c r="J75" s="7">
        <f>IFERROR(IF('Thresholded Ct'!J75="","No sample", VLOOKUP('IPC Normalized Ct'!B75,'Thresholded Ct'!$B$3:$O$98,9)-'Thresholded Ct'!AB$11),'Thresholded Ct'!J75)</f>
        <v>24.134</v>
      </c>
      <c r="K75" s="7" t="str">
        <f>IFERROR(IF('Thresholded Ct'!K75="","No sample", VLOOKUP('IPC Normalized Ct'!B75,'Thresholded Ct'!$B$3:$O$98,10)-'Thresholded Ct'!AC$11),'Thresholded Ct'!K75)</f>
        <v>No sample</v>
      </c>
      <c r="L75" s="7" t="str">
        <f>IFERROR(IF('Thresholded Ct'!L75="","No sample", VLOOKUP('IPC Normalized Ct'!B75,'Thresholded Ct'!$B$3:$O$98,11)-'Thresholded Ct'!AD$11),'Thresholded Ct'!L75)</f>
        <v>No sample</v>
      </c>
      <c r="M75" s="7" t="str">
        <f>IFERROR(IF('Thresholded Ct'!M75="","No sample", VLOOKUP('IPC Normalized Ct'!B75,'Thresholded Ct'!$B$3:$O$98,12)-'Thresholded Ct'!AE$11),'Thresholded Ct'!M75)</f>
        <v>No sample</v>
      </c>
      <c r="N75" s="7" t="str">
        <f>IFERROR(IF('Thresholded Ct'!N75="","No sample", VLOOKUP('IPC Normalized Ct'!B75,'Thresholded Ct'!$B$3:$O$98,13)-'Thresholded Ct'!AF$11),'Thresholded Ct'!N75)</f>
        <v>No sample</v>
      </c>
      <c r="O75" s="7" t="str">
        <f>IFERROR(IF('Thresholded Ct'!O75="","No sample", VLOOKUP('IPC Normalized Ct'!B75,'Thresholded Ct'!$B$3:$O$98,14)-'Thresholded Ct'!AG$11),'Thresholded Ct'!O75)</f>
        <v>No sample</v>
      </c>
    </row>
    <row r="76" spans="1:15" x14ac:dyDescent="0.25">
      <c r="A76" s="133"/>
      <c r="B76" s="13" t="s">
        <v>2356</v>
      </c>
      <c r="C76" s="6" t="str">
        <f>IFERROR(IF('Thresholded Ct'!C76="","No sample", VLOOKUP('IPC Normalized Ct'!$B76,'Thresholded Ct'!$B$3:$O$98,3)-'Thresholded Ct'!U$11),'Thresholded Ct'!C76)</f>
        <v>hsa-miR-376c-3p</v>
      </c>
      <c r="D76" s="7" t="str">
        <f>IFERROR(IF('Thresholded Ct'!D76="","No sample", VLOOKUP('IPC Normalized Ct'!$B76,'Thresholded Ct'!$B$3:$O$98,3)-'Thresholded Ct'!V$11),'Thresholded Ct'!D76)</f>
        <v>Excluded</v>
      </c>
      <c r="E76" s="7" t="str">
        <f>IFERROR(IF('Thresholded Ct'!E76="","No sample", VLOOKUP('IPC Normalized Ct'!B76,'Thresholded Ct'!$B$3:$O$98,4)-'Thresholded Ct'!W$11),'Thresholded Ct'!E76)</f>
        <v>No sample</v>
      </c>
      <c r="F76" s="7" t="str">
        <f>IFERROR(IF('Thresholded Ct'!F76="","No sample", VLOOKUP('IPC Normalized Ct'!B76,'Thresholded Ct'!$B$3:$O$98,5)-'Thresholded Ct'!X$11),'Thresholded Ct'!F76)</f>
        <v>No sample</v>
      </c>
      <c r="G76" s="7" t="str">
        <f>IFERROR(IF('Thresholded Ct'!G76="","No sample", VLOOKUP('IPC Normalized Ct'!B76,'Thresholded Ct'!$B$3:$O$98,6)-'Thresholded Ct'!Y$11),'Thresholded Ct'!G76)</f>
        <v>No sample</v>
      </c>
      <c r="H76" s="7" t="str">
        <f>IFERROR(IF('Thresholded Ct'!H76="","No sample", VLOOKUP('IPC Normalized Ct'!B76,'Thresholded Ct'!$B$3:$O$98,7)-'Thresholded Ct'!Z$11),'Thresholded Ct'!H76)</f>
        <v>No sample</v>
      </c>
      <c r="I76" s="7" t="str">
        <f>IFERROR(IF('Thresholded Ct'!I76="","No sample", VLOOKUP('IPC Normalized Ct'!B76,'Thresholded Ct'!$B$3:$O$98,8)-'Thresholded Ct'!AA$11),'Thresholded Ct'!I76)</f>
        <v>No sample</v>
      </c>
      <c r="J76" s="7" t="str">
        <f>IFERROR(IF('Thresholded Ct'!J76="","No sample", VLOOKUP('IPC Normalized Ct'!B76,'Thresholded Ct'!$B$3:$O$98,9)-'Thresholded Ct'!AB$11),'Thresholded Ct'!J76)</f>
        <v>Excluded</v>
      </c>
      <c r="K76" s="7" t="str">
        <f>IFERROR(IF('Thresholded Ct'!K76="","No sample", VLOOKUP('IPC Normalized Ct'!B76,'Thresholded Ct'!$B$3:$O$98,10)-'Thresholded Ct'!AC$11),'Thresholded Ct'!K76)</f>
        <v>No sample</v>
      </c>
      <c r="L76" s="7" t="str">
        <f>IFERROR(IF('Thresholded Ct'!L76="","No sample", VLOOKUP('IPC Normalized Ct'!B76,'Thresholded Ct'!$B$3:$O$98,11)-'Thresholded Ct'!AD$11),'Thresholded Ct'!L76)</f>
        <v>No sample</v>
      </c>
      <c r="M76" s="7" t="str">
        <f>IFERROR(IF('Thresholded Ct'!M76="","No sample", VLOOKUP('IPC Normalized Ct'!B76,'Thresholded Ct'!$B$3:$O$98,12)-'Thresholded Ct'!AE$11),'Thresholded Ct'!M76)</f>
        <v>No sample</v>
      </c>
      <c r="N76" s="7" t="str">
        <f>IFERROR(IF('Thresholded Ct'!N76="","No sample", VLOOKUP('IPC Normalized Ct'!B76,'Thresholded Ct'!$B$3:$O$98,13)-'Thresholded Ct'!AF$11),'Thresholded Ct'!N76)</f>
        <v>No sample</v>
      </c>
      <c r="O76" s="7" t="str">
        <f>IFERROR(IF('Thresholded Ct'!O76="","No sample", VLOOKUP('IPC Normalized Ct'!B76,'Thresholded Ct'!$B$3:$O$98,14)-'Thresholded Ct'!AG$11),'Thresholded Ct'!O76)</f>
        <v>No sample</v>
      </c>
    </row>
    <row r="77" spans="1:15" x14ac:dyDescent="0.25">
      <c r="A77" s="133"/>
      <c r="B77" s="13" t="s">
        <v>2357</v>
      </c>
      <c r="C77" s="6" t="str">
        <f>IFERROR(IF('Thresholded Ct'!C77="","No sample", VLOOKUP('IPC Normalized Ct'!$B77,'Thresholded Ct'!$B$3:$O$98,3)-'Thresholded Ct'!U$11),'Thresholded Ct'!C77)</f>
        <v>hsa-miR-199a-3p</v>
      </c>
      <c r="D77" s="7" t="str">
        <f>IFERROR(IF('Thresholded Ct'!D77="","No sample", VLOOKUP('IPC Normalized Ct'!$B77,'Thresholded Ct'!$B$3:$O$98,3)-'Thresholded Ct'!V$11),'Thresholded Ct'!D77)</f>
        <v>Excluded</v>
      </c>
      <c r="E77" s="7" t="str">
        <f>IFERROR(IF('Thresholded Ct'!E77="","No sample", VLOOKUP('IPC Normalized Ct'!B77,'Thresholded Ct'!$B$3:$O$98,4)-'Thresholded Ct'!W$11),'Thresholded Ct'!E77)</f>
        <v>No sample</v>
      </c>
      <c r="F77" s="7" t="str">
        <f>IFERROR(IF('Thresholded Ct'!F77="","No sample", VLOOKUP('IPC Normalized Ct'!B77,'Thresholded Ct'!$B$3:$O$98,5)-'Thresholded Ct'!X$11),'Thresholded Ct'!F77)</f>
        <v>No sample</v>
      </c>
      <c r="G77" s="7" t="str">
        <f>IFERROR(IF('Thresholded Ct'!G77="","No sample", VLOOKUP('IPC Normalized Ct'!B77,'Thresholded Ct'!$B$3:$O$98,6)-'Thresholded Ct'!Y$11),'Thresholded Ct'!G77)</f>
        <v>No sample</v>
      </c>
      <c r="H77" s="7" t="str">
        <f>IFERROR(IF('Thresholded Ct'!H77="","No sample", VLOOKUP('IPC Normalized Ct'!B77,'Thresholded Ct'!$B$3:$O$98,7)-'Thresholded Ct'!Z$11),'Thresholded Ct'!H77)</f>
        <v>No sample</v>
      </c>
      <c r="I77" s="7" t="str">
        <f>IFERROR(IF('Thresholded Ct'!I77="","No sample", VLOOKUP('IPC Normalized Ct'!B77,'Thresholded Ct'!$B$3:$O$98,8)-'Thresholded Ct'!AA$11),'Thresholded Ct'!I77)</f>
        <v>No sample</v>
      </c>
      <c r="J77" s="7">
        <f>IFERROR(IF('Thresholded Ct'!J77="","No sample", VLOOKUP('IPC Normalized Ct'!B77,'Thresholded Ct'!$B$3:$O$98,9)-'Thresholded Ct'!AB$11),'Thresholded Ct'!J77)</f>
        <v>31.021999999999998</v>
      </c>
      <c r="K77" s="7" t="str">
        <f>IFERROR(IF('Thresholded Ct'!K77="","No sample", VLOOKUP('IPC Normalized Ct'!B77,'Thresholded Ct'!$B$3:$O$98,10)-'Thresholded Ct'!AC$11),'Thresholded Ct'!K77)</f>
        <v>No sample</v>
      </c>
      <c r="L77" s="7" t="str">
        <f>IFERROR(IF('Thresholded Ct'!L77="","No sample", VLOOKUP('IPC Normalized Ct'!B77,'Thresholded Ct'!$B$3:$O$98,11)-'Thresholded Ct'!AD$11),'Thresholded Ct'!L77)</f>
        <v>No sample</v>
      </c>
      <c r="M77" s="7" t="str">
        <f>IFERROR(IF('Thresholded Ct'!M77="","No sample", VLOOKUP('IPC Normalized Ct'!B77,'Thresholded Ct'!$B$3:$O$98,12)-'Thresholded Ct'!AE$11),'Thresholded Ct'!M77)</f>
        <v>No sample</v>
      </c>
      <c r="N77" s="7" t="str">
        <f>IFERROR(IF('Thresholded Ct'!N77="","No sample", VLOOKUP('IPC Normalized Ct'!B77,'Thresholded Ct'!$B$3:$O$98,13)-'Thresholded Ct'!AF$11),'Thresholded Ct'!N77)</f>
        <v>No sample</v>
      </c>
      <c r="O77" s="7" t="str">
        <f>IFERROR(IF('Thresholded Ct'!O77="","No sample", VLOOKUP('IPC Normalized Ct'!B77,'Thresholded Ct'!$B$3:$O$98,14)-'Thresholded Ct'!AG$11),'Thresholded Ct'!O77)</f>
        <v>No sample</v>
      </c>
    </row>
    <row r="78" spans="1:15" x14ac:dyDescent="0.25">
      <c r="A78" s="133"/>
      <c r="B78" s="13" t="s">
        <v>2358</v>
      </c>
      <c r="C78" s="6" t="str">
        <f>IFERROR(IF('Thresholded Ct'!C78="","No sample", VLOOKUP('IPC Normalized Ct'!$B78,'Thresholded Ct'!$B$3:$O$98,3)-'Thresholded Ct'!U$11),'Thresholded Ct'!C78)</f>
        <v>hsa-miR-205-5p</v>
      </c>
      <c r="D78" s="7">
        <f>IFERROR(IF('Thresholded Ct'!D78="","No sample", VLOOKUP('IPC Normalized Ct'!$B78,'Thresholded Ct'!$B$3:$O$98,3)-'Thresholded Ct'!V$11),'Thresholded Ct'!D78)</f>
        <v>27.777000000000001</v>
      </c>
      <c r="E78" s="7" t="str">
        <f>IFERROR(IF('Thresholded Ct'!E78="","No sample", VLOOKUP('IPC Normalized Ct'!B78,'Thresholded Ct'!$B$3:$O$98,4)-'Thresholded Ct'!W$11),'Thresholded Ct'!E78)</f>
        <v>No sample</v>
      </c>
      <c r="F78" s="7" t="str">
        <f>IFERROR(IF('Thresholded Ct'!F78="","No sample", VLOOKUP('IPC Normalized Ct'!B78,'Thresholded Ct'!$B$3:$O$98,5)-'Thresholded Ct'!X$11),'Thresholded Ct'!F78)</f>
        <v>No sample</v>
      </c>
      <c r="G78" s="7" t="str">
        <f>IFERROR(IF('Thresholded Ct'!G78="","No sample", VLOOKUP('IPC Normalized Ct'!B78,'Thresholded Ct'!$B$3:$O$98,6)-'Thresholded Ct'!Y$11),'Thresholded Ct'!G78)</f>
        <v>No sample</v>
      </c>
      <c r="H78" s="7" t="str">
        <f>IFERROR(IF('Thresholded Ct'!H78="","No sample", VLOOKUP('IPC Normalized Ct'!B78,'Thresholded Ct'!$B$3:$O$98,7)-'Thresholded Ct'!Z$11),'Thresholded Ct'!H78)</f>
        <v>No sample</v>
      </c>
      <c r="I78" s="7" t="str">
        <f>IFERROR(IF('Thresholded Ct'!I78="","No sample", VLOOKUP('IPC Normalized Ct'!B78,'Thresholded Ct'!$B$3:$O$98,8)-'Thresholded Ct'!AA$11),'Thresholded Ct'!I78)</f>
        <v>No sample</v>
      </c>
      <c r="J78" s="7">
        <f>IFERROR(IF('Thresholded Ct'!J78="","No sample", VLOOKUP('IPC Normalized Ct'!B78,'Thresholded Ct'!$B$3:$O$98,9)-'Thresholded Ct'!AB$11),'Thresholded Ct'!J78)</f>
        <v>28.995999999999999</v>
      </c>
      <c r="K78" s="7" t="str">
        <f>IFERROR(IF('Thresholded Ct'!K78="","No sample", VLOOKUP('IPC Normalized Ct'!B78,'Thresholded Ct'!$B$3:$O$98,10)-'Thresholded Ct'!AC$11),'Thresholded Ct'!K78)</f>
        <v>No sample</v>
      </c>
      <c r="L78" s="7" t="str">
        <f>IFERROR(IF('Thresholded Ct'!L78="","No sample", VLOOKUP('IPC Normalized Ct'!B78,'Thresholded Ct'!$B$3:$O$98,11)-'Thresholded Ct'!AD$11),'Thresholded Ct'!L78)</f>
        <v>No sample</v>
      </c>
      <c r="M78" s="7" t="str">
        <f>IFERROR(IF('Thresholded Ct'!M78="","No sample", VLOOKUP('IPC Normalized Ct'!B78,'Thresholded Ct'!$B$3:$O$98,12)-'Thresholded Ct'!AE$11),'Thresholded Ct'!M78)</f>
        <v>No sample</v>
      </c>
      <c r="N78" s="7" t="str">
        <f>IFERROR(IF('Thresholded Ct'!N78="","No sample", VLOOKUP('IPC Normalized Ct'!B78,'Thresholded Ct'!$B$3:$O$98,13)-'Thresholded Ct'!AF$11),'Thresholded Ct'!N78)</f>
        <v>No sample</v>
      </c>
      <c r="O78" s="7" t="str">
        <f>IFERROR(IF('Thresholded Ct'!O78="","No sample", VLOOKUP('IPC Normalized Ct'!B78,'Thresholded Ct'!$B$3:$O$98,14)-'Thresholded Ct'!AG$11),'Thresholded Ct'!O78)</f>
        <v>No sample</v>
      </c>
    </row>
    <row r="79" spans="1:15" x14ac:dyDescent="0.25">
      <c r="A79" s="133"/>
      <c r="B79" s="13" t="s">
        <v>2359</v>
      </c>
      <c r="C79" s="6" t="str">
        <f>IFERROR(IF('Thresholded Ct'!C79="","No sample", VLOOKUP('IPC Normalized Ct'!$B79,'Thresholded Ct'!$B$3:$O$98,3)-'Thresholded Ct'!U$11),'Thresholded Ct'!C79)</f>
        <v>hsa-miR-130a-3p</v>
      </c>
      <c r="D79" s="7">
        <f>IFERROR(IF('Thresholded Ct'!D79="","No sample", VLOOKUP('IPC Normalized Ct'!$B79,'Thresholded Ct'!$B$3:$O$98,3)-'Thresholded Ct'!V$11),'Thresholded Ct'!D79)</f>
        <v>31.518000000000001</v>
      </c>
      <c r="E79" s="7" t="str">
        <f>IFERROR(IF('Thresholded Ct'!E79="","No sample", VLOOKUP('IPC Normalized Ct'!B79,'Thresholded Ct'!$B$3:$O$98,4)-'Thresholded Ct'!W$11),'Thresholded Ct'!E79)</f>
        <v>No sample</v>
      </c>
      <c r="F79" s="7" t="str">
        <f>IFERROR(IF('Thresholded Ct'!F79="","No sample", VLOOKUP('IPC Normalized Ct'!B79,'Thresholded Ct'!$B$3:$O$98,5)-'Thresholded Ct'!X$11),'Thresholded Ct'!F79)</f>
        <v>No sample</v>
      </c>
      <c r="G79" s="7" t="str">
        <f>IFERROR(IF('Thresholded Ct'!G79="","No sample", VLOOKUP('IPC Normalized Ct'!B79,'Thresholded Ct'!$B$3:$O$98,6)-'Thresholded Ct'!Y$11),'Thresholded Ct'!G79)</f>
        <v>No sample</v>
      </c>
      <c r="H79" s="7" t="str">
        <f>IFERROR(IF('Thresholded Ct'!H79="","No sample", VLOOKUP('IPC Normalized Ct'!B79,'Thresholded Ct'!$B$3:$O$98,7)-'Thresholded Ct'!Z$11),'Thresholded Ct'!H79)</f>
        <v>No sample</v>
      </c>
      <c r="I79" s="7" t="str">
        <f>IFERROR(IF('Thresholded Ct'!I79="","No sample", VLOOKUP('IPC Normalized Ct'!B79,'Thresholded Ct'!$B$3:$O$98,8)-'Thresholded Ct'!AA$11),'Thresholded Ct'!I79)</f>
        <v>No sample</v>
      </c>
      <c r="J79" s="7">
        <f>IFERROR(IF('Thresholded Ct'!J79="","No sample", VLOOKUP('IPC Normalized Ct'!B79,'Thresholded Ct'!$B$3:$O$98,9)-'Thresholded Ct'!AB$11),'Thresholded Ct'!J79)</f>
        <v>30.571000000000002</v>
      </c>
      <c r="K79" s="7" t="str">
        <f>IFERROR(IF('Thresholded Ct'!K79="","No sample", VLOOKUP('IPC Normalized Ct'!B79,'Thresholded Ct'!$B$3:$O$98,10)-'Thresholded Ct'!AC$11),'Thresholded Ct'!K79)</f>
        <v>No sample</v>
      </c>
      <c r="L79" s="7" t="str">
        <f>IFERROR(IF('Thresholded Ct'!L79="","No sample", VLOOKUP('IPC Normalized Ct'!B79,'Thresholded Ct'!$B$3:$O$98,11)-'Thresholded Ct'!AD$11),'Thresholded Ct'!L79)</f>
        <v>No sample</v>
      </c>
      <c r="M79" s="7" t="str">
        <f>IFERROR(IF('Thresholded Ct'!M79="","No sample", VLOOKUP('IPC Normalized Ct'!B79,'Thresholded Ct'!$B$3:$O$98,12)-'Thresholded Ct'!AE$11),'Thresholded Ct'!M79)</f>
        <v>No sample</v>
      </c>
      <c r="N79" s="7" t="str">
        <f>IFERROR(IF('Thresholded Ct'!N79="","No sample", VLOOKUP('IPC Normalized Ct'!B79,'Thresholded Ct'!$B$3:$O$98,13)-'Thresholded Ct'!AF$11),'Thresholded Ct'!N79)</f>
        <v>No sample</v>
      </c>
      <c r="O79" s="7" t="str">
        <f>IFERROR(IF('Thresholded Ct'!O79="","No sample", VLOOKUP('IPC Normalized Ct'!B79,'Thresholded Ct'!$B$3:$O$98,14)-'Thresholded Ct'!AG$11),'Thresholded Ct'!O79)</f>
        <v>No sample</v>
      </c>
    </row>
    <row r="80" spans="1:15" x14ac:dyDescent="0.25">
      <c r="A80" s="133"/>
      <c r="B80" s="13" t="s">
        <v>2360</v>
      </c>
      <c r="C80" s="6" t="str">
        <f>IFERROR(IF('Thresholded Ct'!C80="","No sample", VLOOKUP('IPC Normalized Ct'!$B80,'Thresholded Ct'!$B$3:$O$98,3)-'Thresholded Ct'!U$11),'Thresholded Ct'!C80)</f>
        <v>hsa-miR-126-5p</v>
      </c>
      <c r="D80" s="7" t="str">
        <f>IFERROR(IF('Thresholded Ct'!D80="","No sample", VLOOKUP('IPC Normalized Ct'!$B80,'Thresholded Ct'!$B$3:$O$98,3)-'Thresholded Ct'!V$11),'Thresholded Ct'!D80)</f>
        <v>Excluded</v>
      </c>
      <c r="E80" s="7" t="str">
        <f>IFERROR(IF('Thresholded Ct'!E80="","No sample", VLOOKUP('IPC Normalized Ct'!B80,'Thresholded Ct'!$B$3:$O$98,4)-'Thresholded Ct'!W$11),'Thresholded Ct'!E80)</f>
        <v>No sample</v>
      </c>
      <c r="F80" s="7" t="str">
        <f>IFERROR(IF('Thresholded Ct'!F80="","No sample", VLOOKUP('IPC Normalized Ct'!B80,'Thresholded Ct'!$B$3:$O$98,5)-'Thresholded Ct'!X$11),'Thresholded Ct'!F80)</f>
        <v>No sample</v>
      </c>
      <c r="G80" s="7" t="str">
        <f>IFERROR(IF('Thresholded Ct'!G80="","No sample", VLOOKUP('IPC Normalized Ct'!B80,'Thresholded Ct'!$B$3:$O$98,6)-'Thresholded Ct'!Y$11),'Thresholded Ct'!G80)</f>
        <v>No sample</v>
      </c>
      <c r="H80" s="7" t="str">
        <f>IFERROR(IF('Thresholded Ct'!H80="","No sample", VLOOKUP('IPC Normalized Ct'!B80,'Thresholded Ct'!$B$3:$O$98,7)-'Thresholded Ct'!Z$11),'Thresholded Ct'!H80)</f>
        <v>No sample</v>
      </c>
      <c r="I80" s="7" t="str">
        <f>IFERROR(IF('Thresholded Ct'!I80="","No sample", VLOOKUP('IPC Normalized Ct'!B80,'Thresholded Ct'!$B$3:$O$98,8)-'Thresholded Ct'!AA$11),'Thresholded Ct'!I80)</f>
        <v>No sample</v>
      </c>
      <c r="J80" s="7" t="str">
        <f>IFERROR(IF('Thresholded Ct'!J80="","No sample", VLOOKUP('IPC Normalized Ct'!B80,'Thresholded Ct'!$B$3:$O$98,9)-'Thresholded Ct'!AB$11),'Thresholded Ct'!J80)</f>
        <v>Excluded</v>
      </c>
      <c r="K80" s="7" t="str">
        <f>IFERROR(IF('Thresholded Ct'!K80="","No sample", VLOOKUP('IPC Normalized Ct'!B80,'Thresholded Ct'!$B$3:$O$98,10)-'Thresholded Ct'!AC$11),'Thresholded Ct'!K80)</f>
        <v>No sample</v>
      </c>
      <c r="L80" s="7" t="str">
        <f>IFERROR(IF('Thresholded Ct'!L80="","No sample", VLOOKUP('IPC Normalized Ct'!B80,'Thresholded Ct'!$B$3:$O$98,11)-'Thresholded Ct'!AD$11),'Thresholded Ct'!L80)</f>
        <v>No sample</v>
      </c>
      <c r="M80" s="7" t="str">
        <f>IFERROR(IF('Thresholded Ct'!M80="","No sample", VLOOKUP('IPC Normalized Ct'!B80,'Thresholded Ct'!$B$3:$O$98,12)-'Thresholded Ct'!AE$11),'Thresholded Ct'!M80)</f>
        <v>No sample</v>
      </c>
      <c r="N80" s="7" t="str">
        <f>IFERROR(IF('Thresholded Ct'!N80="","No sample", VLOOKUP('IPC Normalized Ct'!B80,'Thresholded Ct'!$B$3:$O$98,13)-'Thresholded Ct'!AF$11),'Thresholded Ct'!N80)</f>
        <v>No sample</v>
      </c>
      <c r="O80" s="7" t="str">
        <f>IFERROR(IF('Thresholded Ct'!O80="","No sample", VLOOKUP('IPC Normalized Ct'!B80,'Thresholded Ct'!$B$3:$O$98,14)-'Thresholded Ct'!AG$11),'Thresholded Ct'!O80)</f>
        <v>No sample</v>
      </c>
    </row>
    <row r="81" spans="1:15" x14ac:dyDescent="0.25">
      <c r="A81" s="133"/>
      <c r="B81" s="13" t="s">
        <v>2361</v>
      </c>
      <c r="C81" s="6" t="str">
        <f>IFERROR(IF('Thresholded Ct'!C81="","No sample", VLOOKUP('IPC Normalized Ct'!$B81,'Thresholded Ct'!$B$3:$O$98,3)-'Thresholded Ct'!U$11),'Thresholded Ct'!C81)</f>
        <v>hsa-miR-106b-5p</v>
      </c>
      <c r="D81" s="7" t="str">
        <f>IFERROR(IF('Thresholded Ct'!D81="","No sample", VLOOKUP('IPC Normalized Ct'!$B81,'Thresholded Ct'!$B$3:$O$98,3)-'Thresholded Ct'!V$11),'Thresholded Ct'!D81)</f>
        <v>Excluded</v>
      </c>
      <c r="E81" s="7" t="str">
        <f>IFERROR(IF('Thresholded Ct'!E81="","No sample", VLOOKUP('IPC Normalized Ct'!B81,'Thresholded Ct'!$B$3:$O$98,4)-'Thresholded Ct'!W$11),'Thresholded Ct'!E81)</f>
        <v>No sample</v>
      </c>
      <c r="F81" s="7" t="str">
        <f>IFERROR(IF('Thresholded Ct'!F81="","No sample", VLOOKUP('IPC Normalized Ct'!B81,'Thresholded Ct'!$B$3:$O$98,5)-'Thresholded Ct'!X$11),'Thresholded Ct'!F81)</f>
        <v>No sample</v>
      </c>
      <c r="G81" s="7" t="str">
        <f>IFERROR(IF('Thresholded Ct'!G81="","No sample", VLOOKUP('IPC Normalized Ct'!B81,'Thresholded Ct'!$B$3:$O$98,6)-'Thresholded Ct'!Y$11),'Thresholded Ct'!G81)</f>
        <v>No sample</v>
      </c>
      <c r="H81" s="7" t="str">
        <f>IFERROR(IF('Thresholded Ct'!H81="","No sample", VLOOKUP('IPC Normalized Ct'!B81,'Thresholded Ct'!$B$3:$O$98,7)-'Thresholded Ct'!Z$11),'Thresholded Ct'!H81)</f>
        <v>No sample</v>
      </c>
      <c r="I81" s="7" t="str">
        <f>IFERROR(IF('Thresholded Ct'!I81="","No sample", VLOOKUP('IPC Normalized Ct'!B81,'Thresholded Ct'!$B$3:$O$98,8)-'Thresholded Ct'!AA$11),'Thresholded Ct'!I81)</f>
        <v>No sample</v>
      </c>
      <c r="J81" s="7" t="str">
        <f>IFERROR(IF('Thresholded Ct'!J81="","No sample", VLOOKUP('IPC Normalized Ct'!B81,'Thresholded Ct'!$B$3:$O$98,9)-'Thresholded Ct'!AB$11),'Thresholded Ct'!J81)</f>
        <v>Excluded</v>
      </c>
      <c r="K81" s="7" t="str">
        <f>IFERROR(IF('Thresholded Ct'!K81="","No sample", VLOOKUP('IPC Normalized Ct'!B81,'Thresholded Ct'!$B$3:$O$98,10)-'Thresholded Ct'!AC$11),'Thresholded Ct'!K81)</f>
        <v>No sample</v>
      </c>
      <c r="L81" s="7" t="str">
        <f>IFERROR(IF('Thresholded Ct'!L81="","No sample", VLOOKUP('IPC Normalized Ct'!B81,'Thresholded Ct'!$B$3:$O$98,11)-'Thresholded Ct'!AD$11),'Thresholded Ct'!L81)</f>
        <v>No sample</v>
      </c>
      <c r="M81" s="7" t="str">
        <f>IFERROR(IF('Thresholded Ct'!M81="","No sample", VLOOKUP('IPC Normalized Ct'!B81,'Thresholded Ct'!$B$3:$O$98,12)-'Thresholded Ct'!AE$11),'Thresholded Ct'!M81)</f>
        <v>No sample</v>
      </c>
      <c r="N81" s="7" t="str">
        <f>IFERROR(IF('Thresholded Ct'!N81="","No sample", VLOOKUP('IPC Normalized Ct'!B81,'Thresholded Ct'!$B$3:$O$98,13)-'Thresholded Ct'!AF$11),'Thresholded Ct'!N81)</f>
        <v>No sample</v>
      </c>
      <c r="O81" s="7" t="str">
        <f>IFERROR(IF('Thresholded Ct'!O81="","No sample", VLOOKUP('IPC Normalized Ct'!B81,'Thresholded Ct'!$B$3:$O$98,14)-'Thresholded Ct'!AG$11),'Thresholded Ct'!O81)</f>
        <v>No sample</v>
      </c>
    </row>
    <row r="82" spans="1:15" x14ac:dyDescent="0.25">
      <c r="A82" s="133"/>
      <c r="B82" s="13" t="s">
        <v>2362</v>
      </c>
      <c r="C82" s="6" t="str">
        <f>IFERROR(IF('Thresholded Ct'!C82="","No sample", VLOOKUP('IPC Normalized Ct'!$B82,'Thresholded Ct'!$B$3:$O$98,3)-'Thresholded Ct'!U$11),'Thresholded Ct'!C82)</f>
        <v>hsa-miR-372-3p</v>
      </c>
      <c r="D82" s="7" t="str">
        <f>IFERROR(IF('Thresholded Ct'!D82="","No sample", VLOOKUP('IPC Normalized Ct'!$B82,'Thresholded Ct'!$B$3:$O$98,3)-'Thresholded Ct'!V$11),'Thresholded Ct'!D82)</f>
        <v>Excluded</v>
      </c>
      <c r="E82" s="7" t="str">
        <f>IFERROR(IF('Thresholded Ct'!E82="","No sample", VLOOKUP('IPC Normalized Ct'!B82,'Thresholded Ct'!$B$3:$O$98,4)-'Thresholded Ct'!W$11),'Thresholded Ct'!E82)</f>
        <v>No sample</v>
      </c>
      <c r="F82" s="7" t="str">
        <f>IFERROR(IF('Thresholded Ct'!F82="","No sample", VLOOKUP('IPC Normalized Ct'!B82,'Thresholded Ct'!$B$3:$O$98,5)-'Thresholded Ct'!X$11),'Thresholded Ct'!F82)</f>
        <v>No sample</v>
      </c>
      <c r="G82" s="7" t="str">
        <f>IFERROR(IF('Thresholded Ct'!G82="","No sample", VLOOKUP('IPC Normalized Ct'!B82,'Thresholded Ct'!$B$3:$O$98,6)-'Thresholded Ct'!Y$11),'Thresholded Ct'!G82)</f>
        <v>No sample</v>
      </c>
      <c r="H82" s="7" t="str">
        <f>IFERROR(IF('Thresholded Ct'!H82="","No sample", VLOOKUP('IPC Normalized Ct'!B82,'Thresholded Ct'!$B$3:$O$98,7)-'Thresholded Ct'!Z$11),'Thresholded Ct'!H82)</f>
        <v>No sample</v>
      </c>
      <c r="I82" s="7" t="str">
        <f>IFERROR(IF('Thresholded Ct'!I82="","No sample", VLOOKUP('IPC Normalized Ct'!B82,'Thresholded Ct'!$B$3:$O$98,8)-'Thresholded Ct'!AA$11),'Thresholded Ct'!I82)</f>
        <v>No sample</v>
      </c>
      <c r="J82" s="7" t="str">
        <f>IFERROR(IF('Thresholded Ct'!J82="","No sample", VLOOKUP('IPC Normalized Ct'!B82,'Thresholded Ct'!$B$3:$O$98,9)-'Thresholded Ct'!AB$11),'Thresholded Ct'!J82)</f>
        <v>Excluded</v>
      </c>
      <c r="K82" s="7" t="str">
        <f>IFERROR(IF('Thresholded Ct'!K82="","No sample", VLOOKUP('IPC Normalized Ct'!B82,'Thresholded Ct'!$B$3:$O$98,10)-'Thresholded Ct'!AC$11),'Thresholded Ct'!K82)</f>
        <v>No sample</v>
      </c>
      <c r="L82" s="7" t="str">
        <f>IFERROR(IF('Thresholded Ct'!L82="","No sample", VLOOKUP('IPC Normalized Ct'!B82,'Thresholded Ct'!$B$3:$O$98,11)-'Thresholded Ct'!AD$11),'Thresholded Ct'!L82)</f>
        <v>No sample</v>
      </c>
      <c r="M82" s="7" t="str">
        <f>IFERROR(IF('Thresholded Ct'!M82="","No sample", VLOOKUP('IPC Normalized Ct'!B82,'Thresholded Ct'!$B$3:$O$98,12)-'Thresholded Ct'!AE$11),'Thresholded Ct'!M82)</f>
        <v>No sample</v>
      </c>
      <c r="N82" s="7" t="str">
        <f>IFERROR(IF('Thresholded Ct'!N82="","No sample", VLOOKUP('IPC Normalized Ct'!B82,'Thresholded Ct'!$B$3:$O$98,13)-'Thresholded Ct'!AF$11),'Thresholded Ct'!N82)</f>
        <v>No sample</v>
      </c>
      <c r="O82" s="7" t="str">
        <f>IFERROR(IF('Thresholded Ct'!O82="","No sample", VLOOKUP('IPC Normalized Ct'!B82,'Thresholded Ct'!$B$3:$O$98,14)-'Thresholded Ct'!AG$11),'Thresholded Ct'!O82)</f>
        <v>No sample</v>
      </c>
    </row>
    <row r="83" spans="1:15" x14ac:dyDescent="0.25">
      <c r="A83" s="133"/>
      <c r="B83" s="13" t="s">
        <v>2363</v>
      </c>
      <c r="C83" s="6" t="str">
        <f>IFERROR(IF('Thresholded Ct'!C83="","No sample", VLOOKUP('IPC Normalized Ct'!$B83,'Thresholded Ct'!$B$3:$O$98,3)-'Thresholded Ct'!U$11),'Thresholded Ct'!C83)</f>
        <v>hsa-miR-135b-5p</v>
      </c>
      <c r="D83" s="7">
        <f>IFERROR(IF('Thresholded Ct'!D83="","No sample", VLOOKUP('IPC Normalized Ct'!$B83,'Thresholded Ct'!$B$3:$O$98,3)-'Thresholded Ct'!V$11),'Thresholded Ct'!D83)</f>
        <v>30.452999999999999</v>
      </c>
      <c r="E83" s="7" t="str">
        <f>IFERROR(IF('Thresholded Ct'!E83="","No sample", VLOOKUP('IPC Normalized Ct'!B83,'Thresholded Ct'!$B$3:$O$98,4)-'Thresholded Ct'!W$11),'Thresholded Ct'!E83)</f>
        <v>No sample</v>
      </c>
      <c r="F83" s="7" t="str">
        <f>IFERROR(IF('Thresholded Ct'!F83="","No sample", VLOOKUP('IPC Normalized Ct'!B83,'Thresholded Ct'!$B$3:$O$98,5)-'Thresholded Ct'!X$11),'Thresholded Ct'!F83)</f>
        <v>No sample</v>
      </c>
      <c r="G83" s="7" t="str">
        <f>IFERROR(IF('Thresholded Ct'!G83="","No sample", VLOOKUP('IPC Normalized Ct'!B83,'Thresholded Ct'!$B$3:$O$98,6)-'Thresholded Ct'!Y$11),'Thresholded Ct'!G83)</f>
        <v>No sample</v>
      </c>
      <c r="H83" s="7" t="str">
        <f>IFERROR(IF('Thresholded Ct'!H83="","No sample", VLOOKUP('IPC Normalized Ct'!B83,'Thresholded Ct'!$B$3:$O$98,7)-'Thresholded Ct'!Z$11),'Thresholded Ct'!H83)</f>
        <v>No sample</v>
      </c>
      <c r="I83" s="7" t="str">
        <f>IFERROR(IF('Thresholded Ct'!I83="","No sample", VLOOKUP('IPC Normalized Ct'!B83,'Thresholded Ct'!$B$3:$O$98,8)-'Thresholded Ct'!AA$11),'Thresholded Ct'!I83)</f>
        <v>No sample</v>
      </c>
      <c r="J83" s="7">
        <f>IFERROR(IF('Thresholded Ct'!J83="","No sample", VLOOKUP('IPC Normalized Ct'!B83,'Thresholded Ct'!$B$3:$O$98,9)-'Thresholded Ct'!AB$11),'Thresholded Ct'!J83)</f>
        <v>27.657</v>
      </c>
      <c r="K83" s="7" t="str">
        <f>IFERROR(IF('Thresholded Ct'!K83="","No sample", VLOOKUP('IPC Normalized Ct'!B83,'Thresholded Ct'!$B$3:$O$98,10)-'Thresholded Ct'!AC$11),'Thresholded Ct'!K83)</f>
        <v>No sample</v>
      </c>
      <c r="L83" s="7" t="str">
        <f>IFERROR(IF('Thresholded Ct'!L83="","No sample", VLOOKUP('IPC Normalized Ct'!B83,'Thresholded Ct'!$B$3:$O$98,11)-'Thresholded Ct'!AD$11),'Thresholded Ct'!L83)</f>
        <v>No sample</v>
      </c>
      <c r="M83" s="7" t="str">
        <f>IFERROR(IF('Thresholded Ct'!M83="","No sample", VLOOKUP('IPC Normalized Ct'!B83,'Thresholded Ct'!$B$3:$O$98,12)-'Thresholded Ct'!AE$11),'Thresholded Ct'!M83)</f>
        <v>No sample</v>
      </c>
      <c r="N83" s="7" t="str">
        <f>IFERROR(IF('Thresholded Ct'!N83="","No sample", VLOOKUP('IPC Normalized Ct'!B83,'Thresholded Ct'!$B$3:$O$98,13)-'Thresholded Ct'!AF$11),'Thresholded Ct'!N83)</f>
        <v>No sample</v>
      </c>
      <c r="O83" s="7" t="str">
        <f>IFERROR(IF('Thresholded Ct'!O83="","No sample", VLOOKUP('IPC Normalized Ct'!B83,'Thresholded Ct'!$B$3:$O$98,14)-'Thresholded Ct'!AG$11),'Thresholded Ct'!O83)</f>
        <v>No sample</v>
      </c>
    </row>
    <row r="84" spans="1:15" x14ac:dyDescent="0.25">
      <c r="A84" s="133"/>
      <c r="B84" s="13" t="s">
        <v>2364</v>
      </c>
      <c r="C84" s="6" t="str">
        <f>IFERROR(IF('Thresholded Ct'!C84="","No sample", VLOOKUP('IPC Normalized Ct'!$B84,'Thresholded Ct'!$B$3:$O$98,3)-'Thresholded Ct'!U$11),'Thresholded Ct'!C84)</f>
        <v>hsa-miR-202-3p</v>
      </c>
      <c r="D84" s="7">
        <f>IFERROR(IF('Thresholded Ct'!D84="","No sample", VLOOKUP('IPC Normalized Ct'!$B84,'Thresholded Ct'!$B$3:$O$98,3)-'Thresholded Ct'!V$11),'Thresholded Ct'!D84)</f>
        <v>27.13</v>
      </c>
      <c r="E84" s="7" t="str">
        <f>IFERROR(IF('Thresholded Ct'!E84="","No sample", VLOOKUP('IPC Normalized Ct'!B84,'Thresholded Ct'!$B$3:$O$98,4)-'Thresholded Ct'!W$11),'Thresholded Ct'!E84)</f>
        <v>No sample</v>
      </c>
      <c r="F84" s="7" t="str">
        <f>IFERROR(IF('Thresholded Ct'!F84="","No sample", VLOOKUP('IPC Normalized Ct'!B84,'Thresholded Ct'!$B$3:$O$98,5)-'Thresholded Ct'!X$11),'Thresholded Ct'!F84)</f>
        <v>No sample</v>
      </c>
      <c r="G84" s="7" t="str">
        <f>IFERROR(IF('Thresholded Ct'!G84="","No sample", VLOOKUP('IPC Normalized Ct'!B84,'Thresholded Ct'!$B$3:$O$98,6)-'Thresholded Ct'!Y$11),'Thresholded Ct'!G84)</f>
        <v>No sample</v>
      </c>
      <c r="H84" s="7" t="str">
        <f>IFERROR(IF('Thresholded Ct'!H84="","No sample", VLOOKUP('IPC Normalized Ct'!B84,'Thresholded Ct'!$B$3:$O$98,7)-'Thresholded Ct'!Z$11),'Thresholded Ct'!H84)</f>
        <v>No sample</v>
      </c>
      <c r="I84" s="7" t="str">
        <f>IFERROR(IF('Thresholded Ct'!I84="","No sample", VLOOKUP('IPC Normalized Ct'!B84,'Thresholded Ct'!$B$3:$O$98,8)-'Thresholded Ct'!AA$11),'Thresholded Ct'!I84)</f>
        <v>No sample</v>
      </c>
      <c r="J84" s="7">
        <f>IFERROR(IF('Thresholded Ct'!J84="","No sample", VLOOKUP('IPC Normalized Ct'!B84,'Thresholded Ct'!$B$3:$O$98,9)-'Thresholded Ct'!AB$11),'Thresholded Ct'!J84)</f>
        <v>28.472999999999999</v>
      </c>
      <c r="K84" s="7" t="str">
        <f>IFERROR(IF('Thresholded Ct'!K84="","No sample", VLOOKUP('IPC Normalized Ct'!B84,'Thresholded Ct'!$B$3:$O$98,10)-'Thresholded Ct'!AC$11),'Thresholded Ct'!K84)</f>
        <v>No sample</v>
      </c>
      <c r="L84" s="7" t="str">
        <f>IFERROR(IF('Thresholded Ct'!L84="","No sample", VLOOKUP('IPC Normalized Ct'!B84,'Thresholded Ct'!$B$3:$O$98,11)-'Thresholded Ct'!AD$11),'Thresholded Ct'!L84)</f>
        <v>No sample</v>
      </c>
      <c r="M84" s="7" t="str">
        <f>IFERROR(IF('Thresholded Ct'!M84="","No sample", VLOOKUP('IPC Normalized Ct'!B84,'Thresholded Ct'!$B$3:$O$98,12)-'Thresholded Ct'!AE$11),'Thresholded Ct'!M84)</f>
        <v>No sample</v>
      </c>
      <c r="N84" s="7" t="str">
        <f>IFERROR(IF('Thresholded Ct'!N84="","No sample", VLOOKUP('IPC Normalized Ct'!B84,'Thresholded Ct'!$B$3:$O$98,13)-'Thresholded Ct'!AF$11),'Thresholded Ct'!N84)</f>
        <v>No sample</v>
      </c>
      <c r="O84" s="7" t="str">
        <f>IFERROR(IF('Thresholded Ct'!O84="","No sample", VLOOKUP('IPC Normalized Ct'!B84,'Thresholded Ct'!$B$3:$O$98,14)-'Thresholded Ct'!AG$11),'Thresholded Ct'!O84)</f>
        <v>No sample</v>
      </c>
    </row>
    <row r="85" spans="1:15" x14ac:dyDescent="0.25">
      <c r="A85" s="133"/>
      <c r="B85" s="13" t="s">
        <v>2365</v>
      </c>
      <c r="C85" s="6" t="str">
        <f>IFERROR(IF('Thresholded Ct'!C85="","No sample", VLOOKUP('IPC Normalized Ct'!$B85,'Thresholded Ct'!$B$3:$O$98,3)-'Thresholded Ct'!U$11),'Thresholded Ct'!C85)</f>
        <v>hsa-miR-190b</v>
      </c>
      <c r="D85" s="7">
        <f>IFERROR(IF('Thresholded Ct'!D85="","No sample", VLOOKUP('IPC Normalized Ct'!$B85,'Thresholded Ct'!$B$3:$O$98,3)-'Thresholded Ct'!V$11),'Thresholded Ct'!D85)</f>
        <v>22.657</v>
      </c>
      <c r="E85" s="7" t="str">
        <f>IFERROR(IF('Thresholded Ct'!E85="","No sample", VLOOKUP('IPC Normalized Ct'!B85,'Thresholded Ct'!$B$3:$O$98,4)-'Thresholded Ct'!W$11),'Thresholded Ct'!E85)</f>
        <v>No sample</v>
      </c>
      <c r="F85" s="7" t="str">
        <f>IFERROR(IF('Thresholded Ct'!F85="","No sample", VLOOKUP('IPC Normalized Ct'!B85,'Thresholded Ct'!$B$3:$O$98,5)-'Thresholded Ct'!X$11),'Thresholded Ct'!F85)</f>
        <v>No sample</v>
      </c>
      <c r="G85" s="7" t="str">
        <f>IFERROR(IF('Thresholded Ct'!G85="","No sample", VLOOKUP('IPC Normalized Ct'!B85,'Thresholded Ct'!$B$3:$O$98,6)-'Thresholded Ct'!Y$11),'Thresholded Ct'!G85)</f>
        <v>No sample</v>
      </c>
      <c r="H85" s="7" t="str">
        <f>IFERROR(IF('Thresholded Ct'!H85="","No sample", VLOOKUP('IPC Normalized Ct'!B85,'Thresholded Ct'!$B$3:$O$98,7)-'Thresholded Ct'!Z$11),'Thresholded Ct'!H85)</f>
        <v>No sample</v>
      </c>
      <c r="I85" s="7" t="str">
        <f>IFERROR(IF('Thresholded Ct'!I85="","No sample", VLOOKUP('IPC Normalized Ct'!B85,'Thresholded Ct'!$B$3:$O$98,8)-'Thresholded Ct'!AA$11),'Thresholded Ct'!I85)</f>
        <v>No sample</v>
      </c>
      <c r="J85" s="7">
        <f>IFERROR(IF('Thresholded Ct'!J85="","No sample", VLOOKUP('IPC Normalized Ct'!B85,'Thresholded Ct'!$B$3:$O$98,9)-'Thresholded Ct'!AB$11),'Thresholded Ct'!J85)</f>
        <v>22.812999999999999</v>
      </c>
      <c r="K85" s="7" t="str">
        <f>IFERROR(IF('Thresholded Ct'!K85="","No sample", VLOOKUP('IPC Normalized Ct'!B85,'Thresholded Ct'!$B$3:$O$98,10)-'Thresholded Ct'!AC$11),'Thresholded Ct'!K85)</f>
        <v>No sample</v>
      </c>
      <c r="L85" s="7" t="str">
        <f>IFERROR(IF('Thresholded Ct'!L85="","No sample", VLOOKUP('IPC Normalized Ct'!B85,'Thresholded Ct'!$B$3:$O$98,11)-'Thresholded Ct'!AD$11),'Thresholded Ct'!L85)</f>
        <v>No sample</v>
      </c>
      <c r="M85" s="7" t="str">
        <f>IFERROR(IF('Thresholded Ct'!M85="","No sample", VLOOKUP('IPC Normalized Ct'!B85,'Thresholded Ct'!$B$3:$O$98,12)-'Thresholded Ct'!AE$11),'Thresholded Ct'!M85)</f>
        <v>No sample</v>
      </c>
      <c r="N85" s="7" t="str">
        <f>IFERROR(IF('Thresholded Ct'!N85="","No sample", VLOOKUP('IPC Normalized Ct'!B85,'Thresholded Ct'!$B$3:$O$98,13)-'Thresholded Ct'!AF$11),'Thresholded Ct'!N85)</f>
        <v>No sample</v>
      </c>
      <c r="O85" s="7" t="str">
        <f>IFERROR(IF('Thresholded Ct'!O85="","No sample", VLOOKUP('IPC Normalized Ct'!B85,'Thresholded Ct'!$B$3:$O$98,14)-'Thresholded Ct'!AG$11),'Thresholded Ct'!O85)</f>
        <v>No sample</v>
      </c>
    </row>
    <row r="86" spans="1:15" x14ac:dyDescent="0.25">
      <c r="A86" s="133"/>
      <c r="B86" s="13" t="s">
        <v>2366</v>
      </c>
      <c r="C86" s="12" t="str">
        <f>IFERROR(IF('Thresholded Ct'!C86="","No sample", VLOOKUP('IPC Normalized Ct'!$B86,'Thresholded Ct'!$B$3:$O$98,3)-'Thresholded Ct'!U$11),'Thresholded Ct'!C86)</f>
        <v>Inter-plate Calibrator 2</v>
      </c>
      <c r="D86" s="7" t="str">
        <f>IFERROR(IF('Thresholded Ct'!D86="","No sample", VLOOKUP('IPC Normalized Ct'!$B86,'Thresholded Ct'!$B$3:$O$98,3)-'Thresholded Ct'!V$11),'Thresholded Ct'!D86)</f>
        <v>Excluded</v>
      </c>
      <c r="E86" s="7" t="str">
        <f>IFERROR(IF('Thresholded Ct'!E86="","No sample", VLOOKUP('IPC Normalized Ct'!B86,'Thresholded Ct'!$B$3:$O$98,4)-'Thresholded Ct'!W$11),'Thresholded Ct'!E86)</f>
        <v>No sample</v>
      </c>
      <c r="F86" s="7" t="str">
        <f>IFERROR(IF('Thresholded Ct'!F86="","No sample", VLOOKUP('IPC Normalized Ct'!B86,'Thresholded Ct'!$B$3:$O$98,5)-'Thresholded Ct'!X$11),'Thresholded Ct'!F86)</f>
        <v>No sample</v>
      </c>
      <c r="G86" s="7" t="str">
        <f>IFERROR(IF('Thresholded Ct'!G86="","No sample", VLOOKUP('IPC Normalized Ct'!B86,'Thresholded Ct'!$B$3:$O$98,6)-'Thresholded Ct'!Y$11),'Thresholded Ct'!G86)</f>
        <v>No sample</v>
      </c>
      <c r="H86" s="7" t="str">
        <f>IFERROR(IF('Thresholded Ct'!H86="","No sample", VLOOKUP('IPC Normalized Ct'!B86,'Thresholded Ct'!$B$3:$O$98,7)-'Thresholded Ct'!Z$11),'Thresholded Ct'!H86)</f>
        <v>No sample</v>
      </c>
      <c r="I86" s="7" t="str">
        <f>IFERROR(IF('Thresholded Ct'!I86="","No sample", VLOOKUP('IPC Normalized Ct'!B86,'Thresholded Ct'!$B$3:$O$98,8)-'Thresholded Ct'!AA$11),'Thresholded Ct'!I86)</f>
        <v>No sample</v>
      </c>
      <c r="J86" s="7" t="str">
        <f>IFERROR(IF('Thresholded Ct'!J86="","No sample", VLOOKUP('IPC Normalized Ct'!B86,'Thresholded Ct'!$B$3:$O$98,9)-'Thresholded Ct'!AB$11),'Thresholded Ct'!J86)</f>
        <v>Excluded</v>
      </c>
      <c r="K86" s="7" t="str">
        <f>IFERROR(IF('Thresholded Ct'!K86="","No sample", VLOOKUP('IPC Normalized Ct'!B86,'Thresholded Ct'!$B$3:$O$98,10)-'Thresholded Ct'!AC$11),'Thresholded Ct'!K86)</f>
        <v>No sample</v>
      </c>
      <c r="L86" s="7" t="str">
        <f>IFERROR(IF('Thresholded Ct'!L86="","No sample", VLOOKUP('IPC Normalized Ct'!B86,'Thresholded Ct'!$B$3:$O$98,11)-'Thresholded Ct'!AD$11),'Thresholded Ct'!L86)</f>
        <v>No sample</v>
      </c>
      <c r="M86" s="7" t="str">
        <f>IFERROR(IF('Thresholded Ct'!M86="","No sample", VLOOKUP('IPC Normalized Ct'!B86,'Thresholded Ct'!$B$3:$O$98,12)-'Thresholded Ct'!AE$11),'Thresholded Ct'!M86)</f>
        <v>No sample</v>
      </c>
      <c r="N86" s="7" t="str">
        <f>IFERROR(IF('Thresholded Ct'!N86="","No sample", VLOOKUP('IPC Normalized Ct'!B86,'Thresholded Ct'!$B$3:$O$98,13)-'Thresholded Ct'!AF$11),'Thresholded Ct'!N86)</f>
        <v>No sample</v>
      </c>
      <c r="O86" s="7" t="str">
        <f>IFERROR(IF('Thresholded Ct'!O86="","No sample", VLOOKUP('IPC Normalized Ct'!B86,'Thresholded Ct'!$B$3:$O$98,14)-'Thresholded Ct'!AG$11),'Thresholded Ct'!O86)</f>
        <v>No sample</v>
      </c>
    </row>
    <row r="87" spans="1:15" x14ac:dyDescent="0.25">
      <c r="A87" s="133"/>
      <c r="B87" s="13" t="s">
        <v>2367</v>
      </c>
      <c r="C87" s="6" t="str">
        <f>IFERROR(IF('Thresholded Ct'!C87="","No sample", VLOOKUP('IPC Normalized Ct'!$B87,'Thresholded Ct'!$B$3:$O$98,3)-'Thresholded Ct'!U$11),'Thresholded Ct'!C87)</f>
        <v>hsa-miR-24-3p</v>
      </c>
      <c r="D87" s="7">
        <f>IFERROR(IF('Thresholded Ct'!D87="","No sample", VLOOKUP('IPC Normalized Ct'!$B87,'Thresholded Ct'!$B$3:$O$98,3)-'Thresholded Ct'!V$11),'Thresholded Ct'!D87)</f>
        <v>21.114999999999998</v>
      </c>
      <c r="E87" s="7" t="str">
        <f>IFERROR(IF('Thresholded Ct'!E87="","No sample", VLOOKUP('IPC Normalized Ct'!B87,'Thresholded Ct'!$B$3:$O$98,4)-'Thresholded Ct'!W$11),'Thresholded Ct'!E87)</f>
        <v>No sample</v>
      </c>
      <c r="F87" s="7" t="str">
        <f>IFERROR(IF('Thresholded Ct'!F87="","No sample", VLOOKUP('IPC Normalized Ct'!B87,'Thresholded Ct'!$B$3:$O$98,5)-'Thresholded Ct'!X$11),'Thresholded Ct'!F87)</f>
        <v>No sample</v>
      </c>
      <c r="G87" s="7" t="str">
        <f>IFERROR(IF('Thresholded Ct'!G87="","No sample", VLOOKUP('IPC Normalized Ct'!B87,'Thresholded Ct'!$B$3:$O$98,6)-'Thresholded Ct'!Y$11),'Thresholded Ct'!G87)</f>
        <v>No sample</v>
      </c>
      <c r="H87" s="7" t="str">
        <f>IFERROR(IF('Thresholded Ct'!H87="","No sample", VLOOKUP('IPC Normalized Ct'!B87,'Thresholded Ct'!$B$3:$O$98,7)-'Thresholded Ct'!Z$11),'Thresholded Ct'!H87)</f>
        <v>No sample</v>
      </c>
      <c r="I87" s="7" t="str">
        <f>IFERROR(IF('Thresholded Ct'!I87="","No sample", VLOOKUP('IPC Normalized Ct'!B87,'Thresholded Ct'!$B$3:$O$98,8)-'Thresholded Ct'!AA$11),'Thresholded Ct'!I87)</f>
        <v>No sample</v>
      </c>
      <c r="J87" s="7">
        <f>IFERROR(IF('Thresholded Ct'!J87="","No sample", VLOOKUP('IPC Normalized Ct'!B87,'Thresholded Ct'!$B$3:$O$98,9)-'Thresholded Ct'!AB$11),'Thresholded Ct'!J87)</f>
        <v>22.274000000000001</v>
      </c>
      <c r="K87" s="7" t="str">
        <f>IFERROR(IF('Thresholded Ct'!K87="","No sample", VLOOKUP('IPC Normalized Ct'!B87,'Thresholded Ct'!$B$3:$O$98,10)-'Thresholded Ct'!AC$11),'Thresholded Ct'!K87)</f>
        <v>No sample</v>
      </c>
      <c r="L87" s="7" t="str">
        <f>IFERROR(IF('Thresholded Ct'!L87="","No sample", VLOOKUP('IPC Normalized Ct'!B87,'Thresholded Ct'!$B$3:$O$98,11)-'Thresholded Ct'!AD$11),'Thresholded Ct'!L87)</f>
        <v>No sample</v>
      </c>
      <c r="M87" s="7" t="str">
        <f>IFERROR(IF('Thresholded Ct'!M87="","No sample", VLOOKUP('IPC Normalized Ct'!B87,'Thresholded Ct'!$B$3:$O$98,12)-'Thresholded Ct'!AE$11),'Thresholded Ct'!M87)</f>
        <v>No sample</v>
      </c>
      <c r="N87" s="7" t="str">
        <f>IFERROR(IF('Thresholded Ct'!N87="","No sample", VLOOKUP('IPC Normalized Ct'!B87,'Thresholded Ct'!$B$3:$O$98,13)-'Thresholded Ct'!AF$11),'Thresholded Ct'!N87)</f>
        <v>No sample</v>
      </c>
      <c r="O87" s="7" t="str">
        <f>IFERROR(IF('Thresholded Ct'!O87="","No sample", VLOOKUP('IPC Normalized Ct'!B87,'Thresholded Ct'!$B$3:$O$98,14)-'Thresholded Ct'!AG$11),'Thresholded Ct'!O87)</f>
        <v>No sample</v>
      </c>
    </row>
    <row r="88" spans="1:15" x14ac:dyDescent="0.25">
      <c r="A88" s="133"/>
      <c r="B88" s="13" t="s">
        <v>2368</v>
      </c>
      <c r="C88" s="6" t="str">
        <f>IFERROR(IF('Thresholded Ct'!C88="","No sample", VLOOKUP('IPC Normalized Ct'!$B88,'Thresholded Ct'!$B$3:$O$98,3)-'Thresholded Ct'!U$11),'Thresholded Ct'!C88)</f>
        <v>hsa-miR-96-5p</v>
      </c>
      <c r="D88" s="7" t="str">
        <f>IFERROR(IF('Thresholded Ct'!D88="","No sample", VLOOKUP('IPC Normalized Ct'!$B88,'Thresholded Ct'!$B$3:$O$98,3)-'Thresholded Ct'!V$11),'Thresholded Ct'!D88)</f>
        <v>Excluded</v>
      </c>
      <c r="E88" s="7" t="str">
        <f>IFERROR(IF('Thresholded Ct'!E88="","No sample", VLOOKUP('IPC Normalized Ct'!B88,'Thresholded Ct'!$B$3:$O$98,4)-'Thresholded Ct'!W$11),'Thresholded Ct'!E88)</f>
        <v>No sample</v>
      </c>
      <c r="F88" s="7" t="str">
        <f>IFERROR(IF('Thresholded Ct'!F88="","No sample", VLOOKUP('IPC Normalized Ct'!B88,'Thresholded Ct'!$B$3:$O$98,5)-'Thresholded Ct'!X$11),'Thresholded Ct'!F88)</f>
        <v>No sample</v>
      </c>
      <c r="G88" s="7" t="str">
        <f>IFERROR(IF('Thresholded Ct'!G88="","No sample", VLOOKUP('IPC Normalized Ct'!B88,'Thresholded Ct'!$B$3:$O$98,6)-'Thresholded Ct'!Y$11),'Thresholded Ct'!G88)</f>
        <v>No sample</v>
      </c>
      <c r="H88" s="7" t="str">
        <f>IFERROR(IF('Thresholded Ct'!H88="","No sample", VLOOKUP('IPC Normalized Ct'!B88,'Thresholded Ct'!$B$3:$O$98,7)-'Thresholded Ct'!Z$11),'Thresholded Ct'!H88)</f>
        <v>No sample</v>
      </c>
      <c r="I88" s="7" t="str">
        <f>IFERROR(IF('Thresholded Ct'!I88="","No sample", VLOOKUP('IPC Normalized Ct'!B88,'Thresholded Ct'!$B$3:$O$98,8)-'Thresholded Ct'!AA$11),'Thresholded Ct'!I88)</f>
        <v>No sample</v>
      </c>
      <c r="J88" s="7">
        <f>IFERROR(IF('Thresholded Ct'!J88="","No sample", VLOOKUP('IPC Normalized Ct'!B88,'Thresholded Ct'!$B$3:$O$98,9)-'Thresholded Ct'!AB$11),'Thresholded Ct'!J88)</f>
        <v>30.66</v>
      </c>
      <c r="K88" s="7" t="str">
        <f>IFERROR(IF('Thresholded Ct'!K88="","No sample", VLOOKUP('IPC Normalized Ct'!B88,'Thresholded Ct'!$B$3:$O$98,10)-'Thresholded Ct'!AC$11),'Thresholded Ct'!K88)</f>
        <v>No sample</v>
      </c>
      <c r="L88" s="7" t="str">
        <f>IFERROR(IF('Thresholded Ct'!L88="","No sample", VLOOKUP('IPC Normalized Ct'!B88,'Thresholded Ct'!$B$3:$O$98,11)-'Thresholded Ct'!AD$11),'Thresholded Ct'!L88)</f>
        <v>No sample</v>
      </c>
      <c r="M88" s="7" t="str">
        <f>IFERROR(IF('Thresholded Ct'!M88="","No sample", VLOOKUP('IPC Normalized Ct'!B88,'Thresholded Ct'!$B$3:$O$98,12)-'Thresholded Ct'!AE$11),'Thresholded Ct'!M88)</f>
        <v>No sample</v>
      </c>
      <c r="N88" s="7" t="str">
        <f>IFERROR(IF('Thresholded Ct'!N88="","No sample", VLOOKUP('IPC Normalized Ct'!B88,'Thresholded Ct'!$B$3:$O$98,13)-'Thresholded Ct'!AF$11),'Thresholded Ct'!N88)</f>
        <v>No sample</v>
      </c>
      <c r="O88" s="7" t="str">
        <f>IFERROR(IF('Thresholded Ct'!O88="","No sample", VLOOKUP('IPC Normalized Ct'!B88,'Thresholded Ct'!$B$3:$O$98,14)-'Thresholded Ct'!AG$11),'Thresholded Ct'!O88)</f>
        <v>No sample</v>
      </c>
    </row>
    <row r="89" spans="1:15" x14ac:dyDescent="0.25">
      <c r="A89" s="133"/>
      <c r="B89" s="13" t="s">
        <v>2369</v>
      </c>
      <c r="C89" s="6" t="str">
        <f>IFERROR(IF('Thresholded Ct'!C89="","No sample", VLOOKUP('IPC Normalized Ct'!$B89,'Thresholded Ct'!$B$3:$O$98,3)-'Thresholded Ct'!U$11),'Thresholded Ct'!C89)</f>
        <v>hsa-miR-129-5p</v>
      </c>
      <c r="D89" s="7">
        <f>IFERROR(IF('Thresholded Ct'!D89="","No sample", VLOOKUP('IPC Normalized Ct'!$B89,'Thresholded Ct'!$B$3:$O$98,3)-'Thresholded Ct'!V$11),'Thresholded Ct'!D89)</f>
        <v>25.035</v>
      </c>
      <c r="E89" s="7" t="str">
        <f>IFERROR(IF('Thresholded Ct'!E89="","No sample", VLOOKUP('IPC Normalized Ct'!B89,'Thresholded Ct'!$B$3:$O$98,4)-'Thresholded Ct'!W$11),'Thresholded Ct'!E89)</f>
        <v>No sample</v>
      </c>
      <c r="F89" s="7" t="str">
        <f>IFERROR(IF('Thresholded Ct'!F89="","No sample", VLOOKUP('IPC Normalized Ct'!B89,'Thresholded Ct'!$B$3:$O$98,5)-'Thresholded Ct'!X$11),'Thresholded Ct'!F89)</f>
        <v>No sample</v>
      </c>
      <c r="G89" s="7" t="str">
        <f>IFERROR(IF('Thresholded Ct'!G89="","No sample", VLOOKUP('IPC Normalized Ct'!B89,'Thresholded Ct'!$B$3:$O$98,6)-'Thresholded Ct'!Y$11),'Thresholded Ct'!G89)</f>
        <v>No sample</v>
      </c>
      <c r="H89" s="7" t="str">
        <f>IFERROR(IF('Thresholded Ct'!H89="","No sample", VLOOKUP('IPC Normalized Ct'!B89,'Thresholded Ct'!$B$3:$O$98,7)-'Thresholded Ct'!Z$11),'Thresholded Ct'!H89)</f>
        <v>No sample</v>
      </c>
      <c r="I89" s="7" t="str">
        <f>IFERROR(IF('Thresholded Ct'!I89="","No sample", VLOOKUP('IPC Normalized Ct'!B89,'Thresholded Ct'!$B$3:$O$98,8)-'Thresholded Ct'!AA$11),'Thresholded Ct'!I89)</f>
        <v>No sample</v>
      </c>
      <c r="J89" s="7">
        <f>IFERROR(IF('Thresholded Ct'!J89="","No sample", VLOOKUP('IPC Normalized Ct'!B89,'Thresholded Ct'!$B$3:$O$98,9)-'Thresholded Ct'!AB$11),'Thresholded Ct'!J89)</f>
        <v>27.582000000000001</v>
      </c>
      <c r="K89" s="7" t="str">
        <f>IFERROR(IF('Thresholded Ct'!K89="","No sample", VLOOKUP('IPC Normalized Ct'!B89,'Thresholded Ct'!$B$3:$O$98,10)-'Thresholded Ct'!AC$11),'Thresholded Ct'!K89)</f>
        <v>No sample</v>
      </c>
      <c r="L89" s="7" t="str">
        <f>IFERROR(IF('Thresholded Ct'!L89="","No sample", VLOOKUP('IPC Normalized Ct'!B89,'Thresholded Ct'!$B$3:$O$98,11)-'Thresholded Ct'!AD$11),'Thresholded Ct'!L89)</f>
        <v>No sample</v>
      </c>
      <c r="M89" s="7" t="str">
        <f>IFERROR(IF('Thresholded Ct'!M89="","No sample", VLOOKUP('IPC Normalized Ct'!B89,'Thresholded Ct'!$B$3:$O$98,12)-'Thresholded Ct'!AE$11),'Thresholded Ct'!M89)</f>
        <v>No sample</v>
      </c>
      <c r="N89" s="7" t="str">
        <f>IFERROR(IF('Thresholded Ct'!N89="","No sample", VLOOKUP('IPC Normalized Ct'!B89,'Thresholded Ct'!$B$3:$O$98,13)-'Thresholded Ct'!AF$11),'Thresholded Ct'!N89)</f>
        <v>No sample</v>
      </c>
      <c r="O89" s="7" t="str">
        <f>IFERROR(IF('Thresholded Ct'!O89="","No sample", VLOOKUP('IPC Normalized Ct'!B89,'Thresholded Ct'!$B$3:$O$98,14)-'Thresholded Ct'!AG$11),'Thresholded Ct'!O89)</f>
        <v>No sample</v>
      </c>
    </row>
    <row r="90" spans="1:15" x14ac:dyDescent="0.25">
      <c r="A90" s="133"/>
      <c r="B90" s="13" t="s">
        <v>2370</v>
      </c>
      <c r="C90" s="6" t="str">
        <f>IFERROR(IF('Thresholded Ct'!C90="","No sample", VLOOKUP('IPC Normalized Ct'!$B90,'Thresholded Ct'!$B$3:$O$98,3)-'Thresholded Ct'!U$11),'Thresholded Ct'!C90)</f>
        <v>hsa-miR-214-3p</v>
      </c>
      <c r="D90" s="7" t="str">
        <f>IFERROR(IF('Thresholded Ct'!D90="","No sample", VLOOKUP('IPC Normalized Ct'!$B90,'Thresholded Ct'!$B$3:$O$98,3)-'Thresholded Ct'!V$11),'Thresholded Ct'!D90)</f>
        <v>Excluded</v>
      </c>
      <c r="E90" s="7" t="str">
        <f>IFERROR(IF('Thresholded Ct'!E90="","No sample", VLOOKUP('IPC Normalized Ct'!B90,'Thresholded Ct'!$B$3:$O$98,4)-'Thresholded Ct'!W$11),'Thresholded Ct'!E90)</f>
        <v>No sample</v>
      </c>
      <c r="F90" s="7" t="str">
        <f>IFERROR(IF('Thresholded Ct'!F90="","No sample", VLOOKUP('IPC Normalized Ct'!B90,'Thresholded Ct'!$B$3:$O$98,5)-'Thresholded Ct'!X$11),'Thresholded Ct'!F90)</f>
        <v>No sample</v>
      </c>
      <c r="G90" s="7" t="str">
        <f>IFERROR(IF('Thresholded Ct'!G90="","No sample", VLOOKUP('IPC Normalized Ct'!B90,'Thresholded Ct'!$B$3:$O$98,6)-'Thresholded Ct'!Y$11),'Thresholded Ct'!G90)</f>
        <v>No sample</v>
      </c>
      <c r="H90" s="7" t="str">
        <f>IFERROR(IF('Thresholded Ct'!H90="","No sample", VLOOKUP('IPC Normalized Ct'!B90,'Thresholded Ct'!$B$3:$O$98,7)-'Thresholded Ct'!Z$11),'Thresholded Ct'!H90)</f>
        <v>No sample</v>
      </c>
      <c r="I90" s="7" t="str">
        <f>IFERROR(IF('Thresholded Ct'!I90="","No sample", VLOOKUP('IPC Normalized Ct'!B90,'Thresholded Ct'!$B$3:$O$98,8)-'Thresholded Ct'!AA$11),'Thresholded Ct'!I90)</f>
        <v>No sample</v>
      </c>
      <c r="J90" s="7" t="str">
        <f>IFERROR(IF('Thresholded Ct'!J90="","No sample", VLOOKUP('IPC Normalized Ct'!B90,'Thresholded Ct'!$B$3:$O$98,9)-'Thresholded Ct'!AB$11),'Thresholded Ct'!J90)</f>
        <v>Excluded</v>
      </c>
      <c r="K90" s="7" t="str">
        <f>IFERROR(IF('Thresholded Ct'!K90="","No sample", VLOOKUP('IPC Normalized Ct'!B90,'Thresholded Ct'!$B$3:$O$98,10)-'Thresholded Ct'!AC$11),'Thresholded Ct'!K90)</f>
        <v>No sample</v>
      </c>
      <c r="L90" s="7" t="str">
        <f>IFERROR(IF('Thresholded Ct'!L90="","No sample", VLOOKUP('IPC Normalized Ct'!B90,'Thresholded Ct'!$B$3:$O$98,11)-'Thresholded Ct'!AD$11),'Thresholded Ct'!L90)</f>
        <v>No sample</v>
      </c>
      <c r="M90" s="7" t="str">
        <f>IFERROR(IF('Thresholded Ct'!M90="","No sample", VLOOKUP('IPC Normalized Ct'!B90,'Thresholded Ct'!$B$3:$O$98,12)-'Thresholded Ct'!AE$11),'Thresholded Ct'!M90)</f>
        <v>No sample</v>
      </c>
      <c r="N90" s="7" t="str">
        <f>IFERROR(IF('Thresholded Ct'!N90="","No sample", VLOOKUP('IPC Normalized Ct'!B90,'Thresholded Ct'!$B$3:$O$98,13)-'Thresholded Ct'!AF$11),'Thresholded Ct'!N90)</f>
        <v>No sample</v>
      </c>
      <c r="O90" s="7" t="str">
        <f>IFERROR(IF('Thresholded Ct'!O90="","No sample", VLOOKUP('IPC Normalized Ct'!B90,'Thresholded Ct'!$B$3:$O$98,14)-'Thresholded Ct'!AG$11),'Thresholded Ct'!O90)</f>
        <v>No sample</v>
      </c>
    </row>
    <row r="91" spans="1:15" x14ac:dyDescent="0.25">
      <c r="A91" s="133"/>
      <c r="B91" s="13" t="s">
        <v>2371</v>
      </c>
      <c r="C91" s="6" t="str">
        <f>IFERROR(IF('Thresholded Ct'!C91="","No sample", VLOOKUP('IPC Normalized Ct'!$B91,'Thresholded Ct'!$B$3:$O$98,3)-'Thresholded Ct'!U$11),'Thresholded Ct'!C91)</f>
        <v>hsa-miR-132-3p</v>
      </c>
      <c r="D91" s="7">
        <f>IFERROR(IF('Thresholded Ct'!D91="","No sample", VLOOKUP('IPC Normalized Ct'!$B91,'Thresholded Ct'!$B$3:$O$98,3)-'Thresholded Ct'!V$11),'Thresholded Ct'!D91)</f>
        <v>28.509</v>
      </c>
      <c r="E91" s="7" t="str">
        <f>IFERROR(IF('Thresholded Ct'!E91="","No sample", VLOOKUP('IPC Normalized Ct'!B91,'Thresholded Ct'!$B$3:$O$98,4)-'Thresholded Ct'!W$11),'Thresholded Ct'!E91)</f>
        <v>No sample</v>
      </c>
      <c r="F91" s="7" t="str">
        <f>IFERROR(IF('Thresholded Ct'!F91="","No sample", VLOOKUP('IPC Normalized Ct'!B91,'Thresholded Ct'!$B$3:$O$98,5)-'Thresholded Ct'!X$11),'Thresholded Ct'!F91)</f>
        <v>No sample</v>
      </c>
      <c r="G91" s="7" t="str">
        <f>IFERROR(IF('Thresholded Ct'!G91="","No sample", VLOOKUP('IPC Normalized Ct'!B91,'Thresholded Ct'!$B$3:$O$98,6)-'Thresholded Ct'!Y$11),'Thresholded Ct'!G91)</f>
        <v>No sample</v>
      </c>
      <c r="H91" s="7" t="str">
        <f>IFERROR(IF('Thresholded Ct'!H91="","No sample", VLOOKUP('IPC Normalized Ct'!B91,'Thresholded Ct'!$B$3:$O$98,7)-'Thresholded Ct'!Z$11),'Thresholded Ct'!H91)</f>
        <v>No sample</v>
      </c>
      <c r="I91" s="7" t="str">
        <f>IFERROR(IF('Thresholded Ct'!I91="","No sample", VLOOKUP('IPC Normalized Ct'!B91,'Thresholded Ct'!$B$3:$O$98,8)-'Thresholded Ct'!AA$11),'Thresholded Ct'!I91)</f>
        <v>No sample</v>
      </c>
      <c r="J91" s="7">
        <f>IFERROR(IF('Thresholded Ct'!J91="","No sample", VLOOKUP('IPC Normalized Ct'!B91,'Thresholded Ct'!$B$3:$O$98,9)-'Thresholded Ct'!AB$11),'Thresholded Ct'!J91)</f>
        <v>28.221</v>
      </c>
      <c r="K91" s="7" t="str">
        <f>IFERROR(IF('Thresholded Ct'!K91="","No sample", VLOOKUP('IPC Normalized Ct'!B91,'Thresholded Ct'!$B$3:$O$98,10)-'Thresholded Ct'!AC$11),'Thresholded Ct'!K91)</f>
        <v>No sample</v>
      </c>
      <c r="L91" s="7" t="str">
        <f>IFERROR(IF('Thresholded Ct'!L91="","No sample", VLOOKUP('IPC Normalized Ct'!B91,'Thresholded Ct'!$B$3:$O$98,11)-'Thresholded Ct'!AD$11),'Thresholded Ct'!L91)</f>
        <v>No sample</v>
      </c>
      <c r="M91" s="7" t="str">
        <f>IFERROR(IF('Thresholded Ct'!M91="","No sample", VLOOKUP('IPC Normalized Ct'!B91,'Thresholded Ct'!$B$3:$O$98,12)-'Thresholded Ct'!AE$11),'Thresholded Ct'!M91)</f>
        <v>No sample</v>
      </c>
      <c r="N91" s="7" t="str">
        <f>IFERROR(IF('Thresholded Ct'!N91="","No sample", VLOOKUP('IPC Normalized Ct'!B91,'Thresholded Ct'!$B$3:$O$98,13)-'Thresholded Ct'!AF$11),'Thresholded Ct'!N91)</f>
        <v>No sample</v>
      </c>
      <c r="O91" s="7" t="str">
        <f>IFERROR(IF('Thresholded Ct'!O91="","No sample", VLOOKUP('IPC Normalized Ct'!B91,'Thresholded Ct'!$B$3:$O$98,14)-'Thresholded Ct'!AG$11),'Thresholded Ct'!O91)</f>
        <v>No sample</v>
      </c>
    </row>
    <row r="92" spans="1:15" x14ac:dyDescent="0.25">
      <c r="A92" s="133"/>
      <c r="B92" s="13" t="s">
        <v>2372</v>
      </c>
      <c r="C92" s="6" t="str">
        <f>IFERROR(IF('Thresholded Ct'!C92="","No sample", VLOOKUP('IPC Normalized Ct'!$B92,'Thresholded Ct'!$B$3:$O$98,3)-'Thresholded Ct'!U$11),'Thresholded Ct'!C92)</f>
        <v>hsa-miR-127-3p</v>
      </c>
      <c r="D92" s="7">
        <f>IFERROR(IF('Thresholded Ct'!D92="","No sample", VLOOKUP('IPC Normalized Ct'!$B92,'Thresholded Ct'!$B$3:$O$98,3)-'Thresholded Ct'!V$11),'Thresholded Ct'!D92)</f>
        <v>25.861000000000001</v>
      </c>
      <c r="E92" s="7" t="str">
        <f>IFERROR(IF('Thresholded Ct'!E92="","No sample", VLOOKUP('IPC Normalized Ct'!B92,'Thresholded Ct'!$B$3:$O$98,4)-'Thresholded Ct'!W$11),'Thresholded Ct'!E92)</f>
        <v>No sample</v>
      </c>
      <c r="F92" s="7" t="str">
        <f>IFERROR(IF('Thresholded Ct'!F92="","No sample", VLOOKUP('IPC Normalized Ct'!B92,'Thresholded Ct'!$B$3:$O$98,5)-'Thresholded Ct'!X$11),'Thresholded Ct'!F92)</f>
        <v>No sample</v>
      </c>
      <c r="G92" s="7" t="str">
        <f>IFERROR(IF('Thresholded Ct'!G92="","No sample", VLOOKUP('IPC Normalized Ct'!B92,'Thresholded Ct'!$B$3:$O$98,6)-'Thresholded Ct'!Y$11),'Thresholded Ct'!G92)</f>
        <v>No sample</v>
      </c>
      <c r="H92" s="7" t="str">
        <f>IFERROR(IF('Thresholded Ct'!H92="","No sample", VLOOKUP('IPC Normalized Ct'!B92,'Thresholded Ct'!$B$3:$O$98,7)-'Thresholded Ct'!Z$11),'Thresholded Ct'!H92)</f>
        <v>No sample</v>
      </c>
      <c r="I92" s="7" t="str">
        <f>IFERROR(IF('Thresholded Ct'!I92="","No sample", VLOOKUP('IPC Normalized Ct'!B92,'Thresholded Ct'!$B$3:$O$98,8)-'Thresholded Ct'!AA$11),'Thresholded Ct'!I92)</f>
        <v>No sample</v>
      </c>
      <c r="J92" s="7">
        <f>IFERROR(IF('Thresholded Ct'!J92="","No sample", VLOOKUP('IPC Normalized Ct'!B92,'Thresholded Ct'!$B$3:$O$98,9)-'Thresholded Ct'!AB$11),'Thresholded Ct'!J92)</f>
        <v>26.989000000000001</v>
      </c>
      <c r="K92" s="7" t="str">
        <f>IFERROR(IF('Thresholded Ct'!K92="","No sample", VLOOKUP('IPC Normalized Ct'!B92,'Thresholded Ct'!$B$3:$O$98,10)-'Thresholded Ct'!AC$11),'Thresholded Ct'!K92)</f>
        <v>No sample</v>
      </c>
      <c r="L92" s="7" t="str">
        <f>IFERROR(IF('Thresholded Ct'!L92="","No sample", VLOOKUP('IPC Normalized Ct'!B92,'Thresholded Ct'!$B$3:$O$98,11)-'Thresholded Ct'!AD$11),'Thresholded Ct'!L92)</f>
        <v>No sample</v>
      </c>
      <c r="M92" s="7" t="str">
        <f>IFERROR(IF('Thresholded Ct'!M92="","No sample", VLOOKUP('IPC Normalized Ct'!B92,'Thresholded Ct'!$B$3:$O$98,12)-'Thresholded Ct'!AE$11),'Thresholded Ct'!M92)</f>
        <v>No sample</v>
      </c>
      <c r="N92" s="7" t="str">
        <f>IFERROR(IF('Thresholded Ct'!N92="","No sample", VLOOKUP('IPC Normalized Ct'!B92,'Thresholded Ct'!$B$3:$O$98,13)-'Thresholded Ct'!AF$11),'Thresholded Ct'!N92)</f>
        <v>No sample</v>
      </c>
      <c r="O92" s="7" t="str">
        <f>IFERROR(IF('Thresholded Ct'!O92="","No sample", VLOOKUP('IPC Normalized Ct'!B92,'Thresholded Ct'!$B$3:$O$98,14)-'Thresholded Ct'!AG$11),'Thresholded Ct'!O92)</f>
        <v>No sample</v>
      </c>
    </row>
    <row r="93" spans="1:15" x14ac:dyDescent="0.25">
      <c r="A93" s="133"/>
      <c r="B93" s="13" t="s">
        <v>2373</v>
      </c>
      <c r="C93" s="6" t="str">
        <f>IFERROR(IF('Thresholded Ct'!C93="","No sample", VLOOKUP('IPC Normalized Ct'!$B93,'Thresholded Ct'!$B$3:$O$98,3)-'Thresholded Ct'!U$11),'Thresholded Ct'!C93)</f>
        <v>hsa-miR-200a-3p</v>
      </c>
      <c r="D93" s="7" t="str">
        <f>IFERROR(IF('Thresholded Ct'!D93="","No sample", VLOOKUP('IPC Normalized Ct'!$B93,'Thresholded Ct'!$B$3:$O$98,3)-'Thresholded Ct'!V$11),'Thresholded Ct'!D93)</f>
        <v>Excluded</v>
      </c>
      <c r="E93" s="7" t="str">
        <f>IFERROR(IF('Thresholded Ct'!E93="","No sample", VLOOKUP('IPC Normalized Ct'!B93,'Thresholded Ct'!$B$3:$O$98,4)-'Thresholded Ct'!W$11),'Thresholded Ct'!E93)</f>
        <v>No sample</v>
      </c>
      <c r="F93" s="7" t="str">
        <f>IFERROR(IF('Thresholded Ct'!F93="","No sample", VLOOKUP('IPC Normalized Ct'!B93,'Thresholded Ct'!$B$3:$O$98,5)-'Thresholded Ct'!X$11),'Thresholded Ct'!F93)</f>
        <v>No sample</v>
      </c>
      <c r="G93" s="7" t="str">
        <f>IFERROR(IF('Thresholded Ct'!G93="","No sample", VLOOKUP('IPC Normalized Ct'!B93,'Thresholded Ct'!$B$3:$O$98,6)-'Thresholded Ct'!Y$11),'Thresholded Ct'!G93)</f>
        <v>No sample</v>
      </c>
      <c r="H93" s="7" t="str">
        <f>IFERROR(IF('Thresholded Ct'!H93="","No sample", VLOOKUP('IPC Normalized Ct'!B93,'Thresholded Ct'!$B$3:$O$98,7)-'Thresholded Ct'!Z$11),'Thresholded Ct'!H93)</f>
        <v>No sample</v>
      </c>
      <c r="I93" s="7" t="str">
        <f>IFERROR(IF('Thresholded Ct'!I93="","No sample", VLOOKUP('IPC Normalized Ct'!B93,'Thresholded Ct'!$B$3:$O$98,8)-'Thresholded Ct'!AA$11),'Thresholded Ct'!I93)</f>
        <v>No sample</v>
      </c>
      <c r="J93" s="7" t="str">
        <f>IFERROR(IF('Thresholded Ct'!J93="","No sample", VLOOKUP('IPC Normalized Ct'!B93,'Thresholded Ct'!$B$3:$O$98,9)-'Thresholded Ct'!AB$11),'Thresholded Ct'!J93)</f>
        <v>Excluded</v>
      </c>
      <c r="K93" s="7" t="str">
        <f>IFERROR(IF('Thresholded Ct'!K93="","No sample", VLOOKUP('IPC Normalized Ct'!B93,'Thresholded Ct'!$B$3:$O$98,10)-'Thresholded Ct'!AC$11),'Thresholded Ct'!K93)</f>
        <v>No sample</v>
      </c>
      <c r="L93" s="7" t="str">
        <f>IFERROR(IF('Thresholded Ct'!L93="","No sample", VLOOKUP('IPC Normalized Ct'!B93,'Thresholded Ct'!$B$3:$O$98,11)-'Thresholded Ct'!AD$11),'Thresholded Ct'!L93)</f>
        <v>No sample</v>
      </c>
      <c r="M93" s="7" t="str">
        <f>IFERROR(IF('Thresholded Ct'!M93="","No sample", VLOOKUP('IPC Normalized Ct'!B93,'Thresholded Ct'!$B$3:$O$98,12)-'Thresholded Ct'!AE$11),'Thresholded Ct'!M93)</f>
        <v>No sample</v>
      </c>
      <c r="N93" s="7" t="str">
        <f>IFERROR(IF('Thresholded Ct'!N93="","No sample", VLOOKUP('IPC Normalized Ct'!B93,'Thresholded Ct'!$B$3:$O$98,13)-'Thresholded Ct'!AF$11),'Thresholded Ct'!N93)</f>
        <v>No sample</v>
      </c>
      <c r="O93" s="7" t="str">
        <f>IFERROR(IF('Thresholded Ct'!O93="","No sample", VLOOKUP('IPC Normalized Ct'!B93,'Thresholded Ct'!$B$3:$O$98,14)-'Thresholded Ct'!AG$11),'Thresholded Ct'!O93)</f>
        <v>No sample</v>
      </c>
    </row>
    <row r="94" spans="1:15" x14ac:dyDescent="0.25">
      <c r="A94" s="133"/>
      <c r="B94" s="13" t="s">
        <v>2374</v>
      </c>
      <c r="C94" s="6" t="str">
        <f>IFERROR(IF('Thresholded Ct'!C94="","No sample", VLOOKUP('IPC Normalized Ct'!$B94,'Thresholded Ct'!$B$3:$O$98,3)-'Thresholded Ct'!U$11),'Thresholded Ct'!C94)</f>
        <v>hsa-miR-375</v>
      </c>
      <c r="D94" s="7" t="str">
        <f>IFERROR(IF('Thresholded Ct'!D94="","No sample", VLOOKUP('IPC Normalized Ct'!$B94,'Thresholded Ct'!$B$3:$O$98,3)-'Thresholded Ct'!V$11),'Thresholded Ct'!D94)</f>
        <v>Excluded</v>
      </c>
      <c r="E94" s="7" t="str">
        <f>IFERROR(IF('Thresholded Ct'!E94="","No sample", VLOOKUP('IPC Normalized Ct'!B94,'Thresholded Ct'!$B$3:$O$98,4)-'Thresholded Ct'!W$11),'Thresholded Ct'!E94)</f>
        <v>No sample</v>
      </c>
      <c r="F94" s="7" t="str">
        <f>IFERROR(IF('Thresholded Ct'!F94="","No sample", VLOOKUP('IPC Normalized Ct'!B94,'Thresholded Ct'!$B$3:$O$98,5)-'Thresholded Ct'!X$11),'Thresholded Ct'!F94)</f>
        <v>No sample</v>
      </c>
      <c r="G94" s="7" t="str">
        <f>IFERROR(IF('Thresholded Ct'!G94="","No sample", VLOOKUP('IPC Normalized Ct'!B94,'Thresholded Ct'!$B$3:$O$98,6)-'Thresholded Ct'!Y$11),'Thresholded Ct'!G94)</f>
        <v>No sample</v>
      </c>
      <c r="H94" s="7" t="str">
        <f>IFERROR(IF('Thresholded Ct'!H94="","No sample", VLOOKUP('IPC Normalized Ct'!B94,'Thresholded Ct'!$B$3:$O$98,7)-'Thresholded Ct'!Z$11),'Thresholded Ct'!H94)</f>
        <v>No sample</v>
      </c>
      <c r="I94" s="7" t="str">
        <f>IFERROR(IF('Thresholded Ct'!I94="","No sample", VLOOKUP('IPC Normalized Ct'!B94,'Thresholded Ct'!$B$3:$O$98,8)-'Thresholded Ct'!AA$11),'Thresholded Ct'!I94)</f>
        <v>No sample</v>
      </c>
      <c r="J94" s="7" t="str">
        <f>IFERROR(IF('Thresholded Ct'!J94="","No sample", VLOOKUP('IPC Normalized Ct'!B94,'Thresholded Ct'!$B$3:$O$98,9)-'Thresholded Ct'!AB$11),'Thresholded Ct'!J94)</f>
        <v>Excluded</v>
      </c>
      <c r="K94" s="7" t="str">
        <f>IFERROR(IF('Thresholded Ct'!K94="","No sample", VLOOKUP('IPC Normalized Ct'!B94,'Thresholded Ct'!$B$3:$O$98,10)-'Thresholded Ct'!AC$11),'Thresholded Ct'!K94)</f>
        <v>No sample</v>
      </c>
      <c r="L94" s="7" t="str">
        <f>IFERROR(IF('Thresholded Ct'!L94="","No sample", VLOOKUP('IPC Normalized Ct'!B94,'Thresholded Ct'!$B$3:$O$98,11)-'Thresholded Ct'!AD$11),'Thresholded Ct'!L94)</f>
        <v>No sample</v>
      </c>
      <c r="M94" s="7" t="str">
        <f>IFERROR(IF('Thresholded Ct'!M94="","No sample", VLOOKUP('IPC Normalized Ct'!B94,'Thresholded Ct'!$B$3:$O$98,12)-'Thresholded Ct'!AE$11),'Thresholded Ct'!M94)</f>
        <v>No sample</v>
      </c>
      <c r="N94" s="7" t="str">
        <f>IFERROR(IF('Thresholded Ct'!N94="","No sample", VLOOKUP('IPC Normalized Ct'!B94,'Thresholded Ct'!$B$3:$O$98,13)-'Thresholded Ct'!AF$11),'Thresholded Ct'!N94)</f>
        <v>No sample</v>
      </c>
      <c r="O94" s="7" t="str">
        <f>IFERROR(IF('Thresholded Ct'!O94="","No sample", VLOOKUP('IPC Normalized Ct'!B94,'Thresholded Ct'!$B$3:$O$98,14)-'Thresholded Ct'!AG$11),'Thresholded Ct'!O94)</f>
        <v>No sample</v>
      </c>
    </row>
    <row r="95" spans="1:15" x14ac:dyDescent="0.25">
      <c r="A95" s="133"/>
      <c r="B95" s="13" t="s">
        <v>2375</v>
      </c>
      <c r="C95" s="6" t="str">
        <f>IFERROR(IF('Thresholded Ct'!C95="","No sample", VLOOKUP('IPC Normalized Ct'!$B95,'Thresholded Ct'!$B$3:$O$98,3)-'Thresholded Ct'!U$11),'Thresholded Ct'!C95)</f>
        <v>hsa-miR-338-3p</v>
      </c>
      <c r="D95" s="7" t="str">
        <f>IFERROR(IF('Thresholded Ct'!D95="","No sample", VLOOKUP('IPC Normalized Ct'!$B95,'Thresholded Ct'!$B$3:$O$98,3)-'Thresholded Ct'!V$11),'Thresholded Ct'!D95)</f>
        <v>Excluded</v>
      </c>
      <c r="E95" s="7" t="str">
        <f>IFERROR(IF('Thresholded Ct'!E95="","No sample", VLOOKUP('IPC Normalized Ct'!B95,'Thresholded Ct'!$B$3:$O$98,4)-'Thresholded Ct'!W$11),'Thresholded Ct'!E95)</f>
        <v>No sample</v>
      </c>
      <c r="F95" s="7" t="str">
        <f>IFERROR(IF('Thresholded Ct'!F95="","No sample", VLOOKUP('IPC Normalized Ct'!B95,'Thresholded Ct'!$B$3:$O$98,5)-'Thresholded Ct'!X$11),'Thresholded Ct'!F95)</f>
        <v>No sample</v>
      </c>
      <c r="G95" s="7" t="str">
        <f>IFERROR(IF('Thresholded Ct'!G95="","No sample", VLOOKUP('IPC Normalized Ct'!B95,'Thresholded Ct'!$B$3:$O$98,6)-'Thresholded Ct'!Y$11),'Thresholded Ct'!G95)</f>
        <v>No sample</v>
      </c>
      <c r="H95" s="7" t="str">
        <f>IFERROR(IF('Thresholded Ct'!H95="","No sample", VLOOKUP('IPC Normalized Ct'!B95,'Thresholded Ct'!$B$3:$O$98,7)-'Thresholded Ct'!Z$11),'Thresholded Ct'!H95)</f>
        <v>No sample</v>
      </c>
      <c r="I95" s="7" t="str">
        <f>IFERROR(IF('Thresholded Ct'!I95="","No sample", VLOOKUP('IPC Normalized Ct'!B95,'Thresholded Ct'!$B$3:$O$98,8)-'Thresholded Ct'!AA$11),'Thresholded Ct'!I95)</f>
        <v>No sample</v>
      </c>
      <c r="J95" s="7" t="str">
        <f>IFERROR(IF('Thresholded Ct'!J95="","No sample", VLOOKUP('IPC Normalized Ct'!B95,'Thresholded Ct'!$B$3:$O$98,9)-'Thresholded Ct'!AB$11),'Thresholded Ct'!J95)</f>
        <v>Excluded</v>
      </c>
      <c r="K95" s="7" t="str">
        <f>IFERROR(IF('Thresholded Ct'!K95="","No sample", VLOOKUP('IPC Normalized Ct'!B95,'Thresholded Ct'!$B$3:$O$98,10)-'Thresholded Ct'!AC$11),'Thresholded Ct'!K95)</f>
        <v>No sample</v>
      </c>
      <c r="L95" s="7" t="str">
        <f>IFERROR(IF('Thresholded Ct'!L95="","No sample", VLOOKUP('IPC Normalized Ct'!B95,'Thresholded Ct'!$B$3:$O$98,11)-'Thresholded Ct'!AD$11),'Thresholded Ct'!L95)</f>
        <v>No sample</v>
      </c>
      <c r="M95" s="7" t="str">
        <f>IFERROR(IF('Thresholded Ct'!M95="","No sample", VLOOKUP('IPC Normalized Ct'!B95,'Thresholded Ct'!$B$3:$O$98,12)-'Thresholded Ct'!AE$11),'Thresholded Ct'!M95)</f>
        <v>No sample</v>
      </c>
      <c r="N95" s="7" t="str">
        <f>IFERROR(IF('Thresholded Ct'!N95="","No sample", VLOOKUP('IPC Normalized Ct'!B95,'Thresholded Ct'!$B$3:$O$98,13)-'Thresholded Ct'!AF$11),'Thresholded Ct'!N95)</f>
        <v>No sample</v>
      </c>
      <c r="O95" s="7" t="str">
        <f>IFERROR(IF('Thresholded Ct'!O95="","No sample", VLOOKUP('IPC Normalized Ct'!B95,'Thresholded Ct'!$B$3:$O$98,14)-'Thresholded Ct'!AG$11),'Thresholded Ct'!O95)</f>
        <v>No sample</v>
      </c>
    </row>
    <row r="96" spans="1:15" x14ac:dyDescent="0.25">
      <c r="A96" s="133"/>
      <c r="B96" s="13" t="s">
        <v>2376</v>
      </c>
      <c r="C96" s="6" t="str">
        <f>IFERROR(IF('Thresholded Ct'!C96="","No sample", VLOOKUP('IPC Normalized Ct'!$B96,'Thresholded Ct'!$B$3:$O$98,3)-'Thresholded Ct'!U$11),'Thresholded Ct'!C96)</f>
        <v>hsa-miR-497-5p</v>
      </c>
      <c r="D96" s="7" t="str">
        <f>IFERROR(IF('Thresholded Ct'!D96="","No sample", VLOOKUP('IPC Normalized Ct'!$B96,'Thresholded Ct'!$B$3:$O$98,3)-'Thresholded Ct'!V$11),'Thresholded Ct'!D96)</f>
        <v>Excluded</v>
      </c>
      <c r="E96" s="7" t="str">
        <f>IFERROR(IF('Thresholded Ct'!E96="","No sample", VLOOKUP('IPC Normalized Ct'!B96,'Thresholded Ct'!$B$3:$O$98,4)-'Thresholded Ct'!W$11),'Thresholded Ct'!E96)</f>
        <v>No sample</v>
      </c>
      <c r="F96" s="7" t="str">
        <f>IFERROR(IF('Thresholded Ct'!F96="","No sample", VLOOKUP('IPC Normalized Ct'!B96,'Thresholded Ct'!$B$3:$O$98,5)-'Thresholded Ct'!X$11),'Thresholded Ct'!F96)</f>
        <v>No sample</v>
      </c>
      <c r="G96" s="7" t="str">
        <f>IFERROR(IF('Thresholded Ct'!G96="","No sample", VLOOKUP('IPC Normalized Ct'!B96,'Thresholded Ct'!$B$3:$O$98,6)-'Thresholded Ct'!Y$11),'Thresholded Ct'!G96)</f>
        <v>No sample</v>
      </c>
      <c r="H96" s="7" t="str">
        <f>IFERROR(IF('Thresholded Ct'!H96="","No sample", VLOOKUP('IPC Normalized Ct'!B96,'Thresholded Ct'!$B$3:$O$98,7)-'Thresholded Ct'!Z$11),'Thresholded Ct'!H96)</f>
        <v>No sample</v>
      </c>
      <c r="I96" s="7" t="str">
        <f>IFERROR(IF('Thresholded Ct'!I96="","No sample", VLOOKUP('IPC Normalized Ct'!B96,'Thresholded Ct'!$B$3:$O$98,8)-'Thresholded Ct'!AA$11),'Thresholded Ct'!I96)</f>
        <v>No sample</v>
      </c>
      <c r="J96" s="7" t="str">
        <f>IFERROR(IF('Thresholded Ct'!J96="","No sample", VLOOKUP('IPC Normalized Ct'!B96,'Thresholded Ct'!$B$3:$O$98,9)-'Thresholded Ct'!AB$11),'Thresholded Ct'!J96)</f>
        <v>Excluded</v>
      </c>
      <c r="K96" s="7" t="str">
        <f>IFERROR(IF('Thresholded Ct'!K96="","No sample", VLOOKUP('IPC Normalized Ct'!B96,'Thresholded Ct'!$B$3:$O$98,10)-'Thresholded Ct'!AC$11),'Thresholded Ct'!K96)</f>
        <v>No sample</v>
      </c>
      <c r="L96" s="7" t="str">
        <f>IFERROR(IF('Thresholded Ct'!L96="","No sample", VLOOKUP('IPC Normalized Ct'!B96,'Thresholded Ct'!$B$3:$O$98,11)-'Thresholded Ct'!AD$11),'Thresholded Ct'!L96)</f>
        <v>No sample</v>
      </c>
      <c r="M96" s="7" t="str">
        <f>IFERROR(IF('Thresholded Ct'!M96="","No sample", VLOOKUP('IPC Normalized Ct'!B96,'Thresholded Ct'!$B$3:$O$98,12)-'Thresholded Ct'!AE$11),'Thresholded Ct'!M96)</f>
        <v>No sample</v>
      </c>
      <c r="N96" s="7" t="str">
        <f>IFERROR(IF('Thresholded Ct'!N96="","No sample", VLOOKUP('IPC Normalized Ct'!B96,'Thresholded Ct'!$B$3:$O$98,13)-'Thresholded Ct'!AF$11),'Thresholded Ct'!N96)</f>
        <v>No sample</v>
      </c>
      <c r="O96" s="7" t="str">
        <f>IFERROR(IF('Thresholded Ct'!O96="","No sample", VLOOKUP('IPC Normalized Ct'!B96,'Thresholded Ct'!$B$3:$O$98,14)-'Thresholded Ct'!AG$11),'Thresholded Ct'!O96)</f>
        <v>No sample</v>
      </c>
    </row>
    <row r="97" spans="1:15" x14ac:dyDescent="0.25">
      <c r="A97" s="133"/>
      <c r="B97" s="13" t="s">
        <v>2377</v>
      </c>
      <c r="C97" s="6" t="str">
        <f>IFERROR(IF('Thresholded Ct'!C97="","No sample", VLOOKUP('IPC Normalized Ct'!$B97,'Thresholded Ct'!$B$3:$O$98,3)-'Thresholded Ct'!U$11),'Thresholded Ct'!C97)</f>
        <v>hsa-miR-208b-3p</v>
      </c>
      <c r="D97" s="7" t="str">
        <f>IFERROR(IF('Thresholded Ct'!D97="","No sample", VLOOKUP('IPC Normalized Ct'!$B97,'Thresholded Ct'!$B$3:$O$98,3)-'Thresholded Ct'!V$11),'Thresholded Ct'!D97)</f>
        <v>Excluded</v>
      </c>
      <c r="E97" s="7" t="str">
        <f>IFERROR(IF('Thresholded Ct'!E97="","No sample", VLOOKUP('IPC Normalized Ct'!B97,'Thresholded Ct'!$B$3:$O$98,4)-'Thresholded Ct'!W$11),'Thresholded Ct'!E97)</f>
        <v>No sample</v>
      </c>
      <c r="F97" s="7" t="str">
        <f>IFERROR(IF('Thresholded Ct'!F97="","No sample", VLOOKUP('IPC Normalized Ct'!B97,'Thresholded Ct'!$B$3:$O$98,5)-'Thresholded Ct'!X$11),'Thresholded Ct'!F97)</f>
        <v>No sample</v>
      </c>
      <c r="G97" s="7" t="str">
        <f>IFERROR(IF('Thresholded Ct'!G97="","No sample", VLOOKUP('IPC Normalized Ct'!B97,'Thresholded Ct'!$B$3:$O$98,6)-'Thresholded Ct'!Y$11),'Thresholded Ct'!G97)</f>
        <v>No sample</v>
      </c>
      <c r="H97" s="7" t="str">
        <f>IFERROR(IF('Thresholded Ct'!H97="","No sample", VLOOKUP('IPC Normalized Ct'!B97,'Thresholded Ct'!$B$3:$O$98,7)-'Thresholded Ct'!Z$11),'Thresholded Ct'!H97)</f>
        <v>No sample</v>
      </c>
      <c r="I97" s="7" t="str">
        <f>IFERROR(IF('Thresholded Ct'!I97="","No sample", VLOOKUP('IPC Normalized Ct'!B97,'Thresholded Ct'!$B$3:$O$98,8)-'Thresholded Ct'!AA$11),'Thresholded Ct'!I97)</f>
        <v>No sample</v>
      </c>
      <c r="J97" s="7" t="str">
        <f>IFERROR(IF('Thresholded Ct'!J97="","No sample", VLOOKUP('IPC Normalized Ct'!B97,'Thresholded Ct'!$B$3:$O$98,9)-'Thresholded Ct'!AB$11),'Thresholded Ct'!J97)</f>
        <v>Excluded</v>
      </c>
      <c r="K97" s="7" t="str">
        <f>IFERROR(IF('Thresholded Ct'!K97="","No sample", VLOOKUP('IPC Normalized Ct'!B97,'Thresholded Ct'!$B$3:$O$98,10)-'Thresholded Ct'!AC$11),'Thresholded Ct'!K97)</f>
        <v>No sample</v>
      </c>
      <c r="L97" s="7" t="str">
        <f>IFERROR(IF('Thresholded Ct'!L97="","No sample", VLOOKUP('IPC Normalized Ct'!B97,'Thresholded Ct'!$B$3:$O$98,11)-'Thresholded Ct'!AD$11),'Thresholded Ct'!L97)</f>
        <v>No sample</v>
      </c>
      <c r="M97" s="7" t="str">
        <f>IFERROR(IF('Thresholded Ct'!M97="","No sample", VLOOKUP('IPC Normalized Ct'!B97,'Thresholded Ct'!$B$3:$O$98,12)-'Thresholded Ct'!AE$11),'Thresholded Ct'!M97)</f>
        <v>No sample</v>
      </c>
      <c r="N97" s="7" t="str">
        <f>IFERROR(IF('Thresholded Ct'!N97="","No sample", VLOOKUP('IPC Normalized Ct'!B97,'Thresholded Ct'!$B$3:$O$98,13)-'Thresholded Ct'!AF$11),'Thresholded Ct'!N97)</f>
        <v>No sample</v>
      </c>
      <c r="O97" s="7" t="str">
        <f>IFERROR(IF('Thresholded Ct'!O97="","No sample", VLOOKUP('IPC Normalized Ct'!B97,'Thresholded Ct'!$B$3:$O$98,14)-'Thresholded Ct'!AG$11),'Thresholded Ct'!O97)</f>
        <v>No sample</v>
      </c>
    </row>
    <row r="98" spans="1:15" x14ac:dyDescent="0.25">
      <c r="A98" s="134"/>
      <c r="B98" s="14" t="s">
        <v>2378</v>
      </c>
      <c r="C98" s="11" t="str">
        <f>IFERROR(IF('Thresholded Ct'!C98="","No sample", VLOOKUP('IPC Normalized Ct'!$B98,'Thresholded Ct'!$B$3:$O$98,3)-'Thresholded Ct'!U$11),'Thresholded Ct'!C98)</f>
        <v>Inter-plate Calibrator 2</v>
      </c>
      <c r="D98" s="7" t="str">
        <f>IFERROR(IF('Thresholded Ct'!D98="","No sample", VLOOKUP('IPC Normalized Ct'!$B98,'Thresholded Ct'!$B$3:$O$98,3)-'Thresholded Ct'!V$11),'Thresholded Ct'!D98)</f>
        <v>Excluded</v>
      </c>
      <c r="E98" s="7" t="str">
        <f>IFERROR(IF('Thresholded Ct'!E98="","No sample", VLOOKUP('IPC Normalized Ct'!B98,'Thresholded Ct'!$B$3:$O$98,4)-'Thresholded Ct'!W$11),'Thresholded Ct'!E98)</f>
        <v>No sample</v>
      </c>
      <c r="F98" s="7" t="str">
        <f>IFERROR(IF('Thresholded Ct'!F98="","No sample", VLOOKUP('IPC Normalized Ct'!B98,'Thresholded Ct'!$B$3:$O$98,5)-'Thresholded Ct'!X$11),'Thresholded Ct'!F98)</f>
        <v>No sample</v>
      </c>
      <c r="G98" s="7" t="str">
        <f>IFERROR(IF('Thresholded Ct'!G98="","No sample", VLOOKUP('IPC Normalized Ct'!B98,'Thresholded Ct'!$B$3:$O$98,6)-'Thresholded Ct'!Y$11),'Thresholded Ct'!G98)</f>
        <v>No sample</v>
      </c>
      <c r="H98" s="7" t="str">
        <f>IFERROR(IF('Thresholded Ct'!H98="","No sample", VLOOKUP('IPC Normalized Ct'!B98,'Thresholded Ct'!$B$3:$O$98,7)-'Thresholded Ct'!Z$11),'Thresholded Ct'!H98)</f>
        <v>No sample</v>
      </c>
      <c r="I98" s="7" t="str">
        <f>IFERROR(IF('Thresholded Ct'!I98="","No sample", VLOOKUP('IPC Normalized Ct'!B98,'Thresholded Ct'!$B$3:$O$98,8)-'Thresholded Ct'!AA$11),'Thresholded Ct'!I98)</f>
        <v>No sample</v>
      </c>
      <c r="J98" s="7" t="str">
        <f>IFERROR(IF('Thresholded Ct'!J98="","No sample", VLOOKUP('IPC Normalized Ct'!B98,'Thresholded Ct'!$B$3:$O$98,9)-'Thresholded Ct'!AB$11),'Thresholded Ct'!J98)</f>
        <v>Excluded</v>
      </c>
      <c r="K98" s="7" t="str">
        <f>IFERROR(IF('Thresholded Ct'!K98="","No sample", VLOOKUP('IPC Normalized Ct'!B98,'Thresholded Ct'!$B$3:$O$98,10)-'Thresholded Ct'!AC$11),'Thresholded Ct'!K98)</f>
        <v>No sample</v>
      </c>
      <c r="L98" s="7" t="str">
        <f>IFERROR(IF('Thresholded Ct'!L98="","No sample", VLOOKUP('IPC Normalized Ct'!B98,'Thresholded Ct'!$B$3:$O$98,11)-'Thresholded Ct'!AD$11),'Thresholded Ct'!L98)</f>
        <v>No sample</v>
      </c>
      <c r="M98" s="7" t="str">
        <f>IFERROR(IF('Thresholded Ct'!M98="","No sample", VLOOKUP('IPC Normalized Ct'!B98,'Thresholded Ct'!$B$3:$O$98,12)-'Thresholded Ct'!AE$11),'Thresholded Ct'!M98)</f>
        <v>No sample</v>
      </c>
      <c r="N98" s="7" t="str">
        <f>IFERROR(IF('Thresholded Ct'!N98="","No sample", VLOOKUP('IPC Normalized Ct'!B98,'Thresholded Ct'!$B$3:$O$98,13)-'Thresholded Ct'!AF$11),'Thresholded Ct'!N98)</f>
        <v>No sample</v>
      </c>
      <c r="O98" s="7" t="str">
        <f>IFERROR(IF('Thresholded Ct'!O98="","No sample", VLOOKUP('IPC Normalized Ct'!B98,'Thresholded Ct'!$B$3:$O$98,14)-'Thresholded Ct'!AG$11),'Thresholded Ct'!O98)</f>
        <v>No sample</v>
      </c>
    </row>
    <row r="99" spans="1:15" x14ac:dyDescent="0.25">
      <c r="A99" s="132" t="s">
        <v>3402</v>
      </c>
      <c r="B99" s="13" t="s">
        <v>2379</v>
      </c>
      <c r="C99" s="6" t="str">
        <f>IFERROR(IF('Thresholded Ct'!C99="","No sample", VLOOKUP('IPC Normalized Ct'!$B99,'Thresholded Ct'!$B$3:$O$98,3)-'Thresholded Ct'!U$11),'Thresholded Ct'!C99)</f>
        <v>hsa-let-7c-5p</v>
      </c>
      <c r="D99" s="7">
        <f>IFERROR(IF('Thresholded Ct'!D99="","No sample", 'Thresholded Ct'!D99-'Thresholded Ct'!V$11),'Thresholded Ct'!D99)</f>
        <v>28.741</v>
      </c>
      <c r="E99" s="7" t="str">
        <f>IFERROR(IF('Thresholded Ct'!E99="","No sample", 'Thresholded Ct'!E99-'Thresholded Ct'!W$11),'Thresholded Ct'!E99)</f>
        <v>No sample</v>
      </c>
      <c r="F99" s="7" t="str">
        <f>IFERROR(IF('Thresholded Ct'!F99="","No sample", 'Thresholded Ct'!F99-'Thresholded Ct'!X$11),'Thresholded Ct'!F99)</f>
        <v>No sample</v>
      </c>
      <c r="G99" s="7" t="str">
        <f>IFERROR(IF('Thresholded Ct'!G99="","No sample", 'Thresholded Ct'!G99-'Thresholded Ct'!Y$11),'Thresholded Ct'!G99)</f>
        <v>No sample</v>
      </c>
      <c r="H99" s="7" t="str">
        <f>IFERROR(IF('Thresholded Ct'!H99="","No sample", 'Thresholded Ct'!H99-'Thresholded Ct'!Z$11),'Thresholded Ct'!H99)</f>
        <v>No sample</v>
      </c>
      <c r="I99" s="7" t="str">
        <f>IFERROR(IF('Thresholded Ct'!I99="","No sample", 'Thresholded Ct'!I99-'Thresholded Ct'!AA$11),'Thresholded Ct'!I99)</f>
        <v>No sample</v>
      </c>
      <c r="J99" s="7">
        <f>IFERROR(IF('Thresholded Ct'!J99="","No sample", 'Thresholded Ct'!J99-'Thresholded Ct'!AB$11),'Thresholded Ct'!J99)</f>
        <v>27.812000000000001</v>
      </c>
      <c r="K99" s="7" t="str">
        <f>IFERROR(IF('Thresholded Ct'!K99="","No sample", 'Thresholded Ct'!K99-'Thresholded Ct'!AC$11),'Thresholded Ct'!K99)</f>
        <v>No sample</v>
      </c>
      <c r="L99" s="7" t="str">
        <f>IFERROR(IF('Thresholded Ct'!L99="","No sample", 'Thresholded Ct'!L99-'Thresholded Ct'!AD$11),'Thresholded Ct'!L99)</f>
        <v>No sample</v>
      </c>
      <c r="M99" s="7" t="str">
        <f>IFERROR(IF('Thresholded Ct'!M99="","No sample", 'Thresholded Ct'!M99-'Thresholded Ct'!AE$11),'Thresholded Ct'!M99)</f>
        <v>No sample</v>
      </c>
      <c r="N99" s="7" t="str">
        <f>IFERROR(IF('Thresholded Ct'!N99="","No sample", 'Thresholded Ct'!N99-'Thresholded Ct'!AF$11),'Thresholded Ct'!N99)</f>
        <v>No sample</v>
      </c>
      <c r="O99" s="7" t="str">
        <f>IFERROR(IF('Thresholded Ct'!O99="","No sample", 'Thresholded Ct'!O99-'Thresholded Ct'!AG$11),'Thresholded Ct'!O99)</f>
        <v>No sample</v>
      </c>
    </row>
    <row r="100" spans="1:15" x14ac:dyDescent="0.25">
      <c r="A100" s="133"/>
      <c r="B100" s="13" t="s">
        <v>2380</v>
      </c>
      <c r="C100" s="6" t="str">
        <f>IFERROR(IF('Thresholded Ct'!C100="","No sample", VLOOKUP('IPC Normalized Ct'!$B100,'Thresholded Ct'!$B$3:$O$98,3)-'Thresholded Ct'!U$11),'Thresholded Ct'!C100)</f>
        <v>hsa-miR-93-5p</v>
      </c>
      <c r="D100" s="7">
        <f>IFERROR(IF('Thresholded Ct'!D100="","No sample", 'Thresholded Ct'!D100-'Thresholded Ct'!V$11),'Thresholded Ct'!D100)</f>
        <v>27.361000000000001</v>
      </c>
      <c r="E100" s="7" t="str">
        <f>IFERROR(IF('Thresholded Ct'!E100="","No sample", 'Thresholded Ct'!E100-'Thresholded Ct'!W$11),'Thresholded Ct'!E100)</f>
        <v>No sample</v>
      </c>
      <c r="F100" s="7" t="str">
        <f>IFERROR(IF('Thresholded Ct'!F100="","No sample", 'Thresholded Ct'!F100-'Thresholded Ct'!X$11),'Thresholded Ct'!F100)</f>
        <v>No sample</v>
      </c>
      <c r="G100" s="7" t="str">
        <f>IFERROR(IF('Thresholded Ct'!G100="","No sample", 'Thresholded Ct'!G100-'Thresholded Ct'!Y$11),'Thresholded Ct'!G100)</f>
        <v>No sample</v>
      </c>
      <c r="H100" s="7" t="str">
        <f>IFERROR(IF('Thresholded Ct'!H100="","No sample", 'Thresholded Ct'!H100-'Thresholded Ct'!Z$11),'Thresholded Ct'!H100)</f>
        <v>No sample</v>
      </c>
      <c r="I100" s="7" t="str">
        <f>IFERROR(IF('Thresholded Ct'!I100="","No sample", 'Thresholded Ct'!I100-'Thresholded Ct'!AA$11),'Thresholded Ct'!I100)</f>
        <v>No sample</v>
      </c>
      <c r="J100" s="7">
        <f>IFERROR(IF('Thresholded Ct'!J100="","No sample", 'Thresholded Ct'!J100-'Thresholded Ct'!AB$11),'Thresholded Ct'!J100)</f>
        <v>28.22</v>
      </c>
      <c r="K100" s="7" t="str">
        <f>IFERROR(IF('Thresholded Ct'!K100="","No sample", 'Thresholded Ct'!K100-'Thresholded Ct'!AC$11),'Thresholded Ct'!K100)</f>
        <v>No sample</v>
      </c>
      <c r="L100" s="7" t="str">
        <f>IFERROR(IF('Thresholded Ct'!L100="","No sample", 'Thresholded Ct'!L100-'Thresholded Ct'!AD$11),'Thresholded Ct'!L100)</f>
        <v>No sample</v>
      </c>
      <c r="M100" s="7" t="str">
        <f>IFERROR(IF('Thresholded Ct'!M100="","No sample", 'Thresholded Ct'!M100-'Thresholded Ct'!AE$11),'Thresholded Ct'!M100)</f>
        <v>No sample</v>
      </c>
      <c r="N100" s="7" t="str">
        <f>IFERROR(IF('Thresholded Ct'!N100="","No sample", 'Thresholded Ct'!N100-'Thresholded Ct'!AF$11),'Thresholded Ct'!N100)</f>
        <v>No sample</v>
      </c>
      <c r="O100" s="7" t="str">
        <f>IFERROR(IF('Thresholded Ct'!O100="","No sample", 'Thresholded Ct'!O100-'Thresholded Ct'!AG$11),'Thresholded Ct'!O100)</f>
        <v>No sample</v>
      </c>
    </row>
    <row r="101" spans="1:15" x14ac:dyDescent="0.25">
      <c r="A101" s="133"/>
      <c r="B101" s="13" t="s">
        <v>2381</v>
      </c>
      <c r="C101" s="6" t="str">
        <f>IFERROR(IF('Thresholded Ct'!C101="","No sample", VLOOKUP('IPC Normalized Ct'!$B101,'Thresholded Ct'!$B$3:$O$98,3)-'Thresholded Ct'!U$11),'Thresholded Ct'!C101)</f>
        <v>hsa-miR-7-5p</v>
      </c>
      <c r="D101" s="7">
        <f>IFERROR(IF('Thresholded Ct'!D101="","No sample", 'Thresholded Ct'!D101-'Thresholded Ct'!V$11),'Thresholded Ct'!D101)</f>
        <v>25.818000000000001</v>
      </c>
      <c r="E101" s="7" t="str">
        <f>IFERROR(IF('Thresholded Ct'!E101="","No sample", 'Thresholded Ct'!E101-'Thresholded Ct'!W$11),'Thresholded Ct'!E101)</f>
        <v>No sample</v>
      </c>
      <c r="F101" s="7" t="str">
        <f>IFERROR(IF('Thresholded Ct'!F101="","No sample", 'Thresholded Ct'!F101-'Thresholded Ct'!X$11),'Thresholded Ct'!F101)</f>
        <v>No sample</v>
      </c>
      <c r="G101" s="7" t="str">
        <f>IFERROR(IF('Thresholded Ct'!G101="","No sample", 'Thresholded Ct'!G101-'Thresholded Ct'!Y$11),'Thresholded Ct'!G101)</f>
        <v>No sample</v>
      </c>
      <c r="H101" s="7" t="str">
        <f>IFERROR(IF('Thresholded Ct'!H101="","No sample", 'Thresholded Ct'!H101-'Thresholded Ct'!Z$11),'Thresholded Ct'!H101)</f>
        <v>No sample</v>
      </c>
      <c r="I101" s="7" t="str">
        <f>IFERROR(IF('Thresholded Ct'!I101="","No sample", 'Thresholded Ct'!I101-'Thresholded Ct'!AA$11),'Thresholded Ct'!I101)</f>
        <v>No sample</v>
      </c>
      <c r="J101" s="7">
        <f>IFERROR(IF('Thresholded Ct'!J101="","No sample", 'Thresholded Ct'!J101-'Thresholded Ct'!AB$11),'Thresholded Ct'!J101)</f>
        <v>24.927</v>
      </c>
      <c r="K101" s="7" t="str">
        <f>IFERROR(IF('Thresholded Ct'!K101="","No sample", 'Thresholded Ct'!K101-'Thresholded Ct'!AC$11),'Thresholded Ct'!K101)</f>
        <v>No sample</v>
      </c>
      <c r="L101" s="7" t="str">
        <f>IFERROR(IF('Thresholded Ct'!L101="","No sample", 'Thresholded Ct'!L101-'Thresholded Ct'!AD$11),'Thresholded Ct'!L101)</f>
        <v>No sample</v>
      </c>
      <c r="M101" s="7" t="str">
        <f>IFERROR(IF('Thresholded Ct'!M101="","No sample", 'Thresholded Ct'!M101-'Thresholded Ct'!AE$11),'Thresholded Ct'!M101)</f>
        <v>No sample</v>
      </c>
      <c r="N101" s="7" t="str">
        <f>IFERROR(IF('Thresholded Ct'!N101="","No sample", 'Thresholded Ct'!N101-'Thresholded Ct'!AF$11),'Thresholded Ct'!N101)</f>
        <v>No sample</v>
      </c>
      <c r="O101" s="7" t="str">
        <f>IFERROR(IF('Thresholded Ct'!O101="","No sample", 'Thresholded Ct'!O101-'Thresholded Ct'!AG$11),'Thresholded Ct'!O101)</f>
        <v>No sample</v>
      </c>
    </row>
    <row r="102" spans="1:15" x14ac:dyDescent="0.25">
      <c r="A102" s="133"/>
      <c r="B102" s="13" t="s">
        <v>2382</v>
      </c>
      <c r="C102" s="6" t="str">
        <f>IFERROR(IF('Thresholded Ct'!C102="","No sample", VLOOKUP('IPC Normalized Ct'!$B102,'Thresholded Ct'!$B$3:$O$98,3)-'Thresholded Ct'!U$11),'Thresholded Ct'!C102)</f>
        <v>hsa-miR-212-3p</v>
      </c>
      <c r="D102" s="7">
        <f>IFERROR(IF('Thresholded Ct'!D102="","No sample", 'Thresholded Ct'!D102-'Thresholded Ct'!V$11),'Thresholded Ct'!D102)</f>
        <v>23.248000000000001</v>
      </c>
      <c r="E102" s="7" t="str">
        <f>IFERROR(IF('Thresholded Ct'!E102="","No sample", 'Thresholded Ct'!E102-'Thresholded Ct'!W$11),'Thresholded Ct'!E102)</f>
        <v>No sample</v>
      </c>
      <c r="F102" s="7" t="str">
        <f>IFERROR(IF('Thresholded Ct'!F102="","No sample", 'Thresholded Ct'!F102-'Thresholded Ct'!X$11),'Thresholded Ct'!F102)</f>
        <v>No sample</v>
      </c>
      <c r="G102" s="7" t="str">
        <f>IFERROR(IF('Thresholded Ct'!G102="","No sample", 'Thresholded Ct'!G102-'Thresholded Ct'!Y$11),'Thresholded Ct'!G102)</f>
        <v>No sample</v>
      </c>
      <c r="H102" s="7" t="str">
        <f>IFERROR(IF('Thresholded Ct'!H102="","No sample", 'Thresholded Ct'!H102-'Thresholded Ct'!Z$11),'Thresholded Ct'!H102)</f>
        <v>No sample</v>
      </c>
      <c r="I102" s="7" t="str">
        <f>IFERROR(IF('Thresholded Ct'!I102="","No sample", 'Thresholded Ct'!I102-'Thresholded Ct'!AA$11),'Thresholded Ct'!I102)</f>
        <v>No sample</v>
      </c>
      <c r="J102" s="7">
        <f>IFERROR(IF('Thresholded Ct'!J102="","No sample", 'Thresholded Ct'!J102-'Thresholded Ct'!AB$11),'Thresholded Ct'!J102)</f>
        <v>24.445</v>
      </c>
      <c r="K102" s="7" t="str">
        <f>IFERROR(IF('Thresholded Ct'!K102="","No sample", 'Thresholded Ct'!K102-'Thresholded Ct'!AC$11),'Thresholded Ct'!K102)</f>
        <v>No sample</v>
      </c>
      <c r="L102" s="7" t="str">
        <f>IFERROR(IF('Thresholded Ct'!L102="","No sample", 'Thresholded Ct'!L102-'Thresholded Ct'!AD$11),'Thresholded Ct'!L102)</f>
        <v>No sample</v>
      </c>
      <c r="M102" s="7" t="str">
        <f>IFERROR(IF('Thresholded Ct'!M102="","No sample", 'Thresholded Ct'!M102-'Thresholded Ct'!AE$11),'Thresholded Ct'!M102)</f>
        <v>No sample</v>
      </c>
      <c r="N102" s="7" t="str">
        <f>IFERROR(IF('Thresholded Ct'!N102="","No sample", 'Thresholded Ct'!N102-'Thresholded Ct'!AF$11),'Thresholded Ct'!N102)</f>
        <v>No sample</v>
      </c>
      <c r="O102" s="7" t="str">
        <f>IFERROR(IF('Thresholded Ct'!O102="","No sample", 'Thresholded Ct'!O102-'Thresholded Ct'!AG$11),'Thresholded Ct'!O102)</f>
        <v>No sample</v>
      </c>
    </row>
    <row r="103" spans="1:15" x14ac:dyDescent="0.25">
      <c r="A103" s="133"/>
      <c r="B103" s="13" t="s">
        <v>2383</v>
      </c>
      <c r="C103" s="6" t="str">
        <f>IFERROR(IF('Thresholded Ct'!C103="","No sample", VLOOKUP('IPC Normalized Ct'!$B103,'Thresholded Ct'!$B$3:$O$98,3)-'Thresholded Ct'!U$11),'Thresholded Ct'!C103)</f>
        <v>hsa-miR-200b-3p</v>
      </c>
      <c r="D103" s="7">
        <f>IFERROR(IF('Thresholded Ct'!D103="","No sample", 'Thresholded Ct'!D103-'Thresholded Ct'!V$11),'Thresholded Ct'!D103)</f>
        <v>31.942</v>
      </c>
      <c r="E103" s="7" t="str">
        <f>IFERROR(IF('Thresholded Ct'!E103="","No sample", 'Thresholded Ct'!E103-'Thresholded Ct'!W$11),'Thresholded Ct'!E103)</f>
        <v>No sample</v>
      </c>
      <c r="F103" s="7" t="str">
        <f>IFERROR(IF('Thresholded Ct'!F103="","No sample", 'Thresholded Ct'!F103-'Thresholded Ct'!X$11),'Thresholded Ct'!F103)</f>
        <v>No sample</v>
      </c>
      <c r="G103" s="7" t="str">
        <f>IFERROR(IF('Thresholded Ct'!G103="","No sample", 'Thresholded Ct'!G103-'Thresholded Ct'!Y$11),'Thresholded Ct'!G103)</f>
        <v>No sample</v>
      </c>
      <c r="H103" s="7" t="str">
        <f>IFERROR(IF('Thresholded Ct'!H103="","No sample", 'Thresholded Ct'!H103-'Thresholded Ct'!Z$11),'Thresholded Ct'!H103)</f>
        <v>No sample</v>
      </c>
      <c r="I103" s="7" t="str">
        <f>IFERROR(IF('Thresholded Ct'!I103="","No sample", 'Thresholded Ct'!I103-'Thresholded Ct'!AA$11),'Thresholded Ct'!I103)</f>
        <v>No sample</v>
      </c>
      <c r="J103" s="7">
        <f>IFERROR(IF('Thresholded Ct'!J103="","No sample", 'Thresholded Ct'!J103-'Thresholded Ct'!AB$11),'Thresholded Ct'!J103)</f>
        <v>30.431000000000001</v>
      </c>
      <c r="K103" s="7" t="str">
        <f>IFERROR(IF('Thresholded Ct'!K103="","No sample", 'Thresholded Ct'!K103-'Thresholded Ct'!AC$11),'Thresholded Ct'!K103)</f>
        <v>No sample</v>
      </c>
      <c r="L103" s="7" t="str">
        <f>IFERROR(IF('Thresholded Ct'!L103="","No sample", 'Thresholded Ct'!L103-'Thresholded Ct'!AD$11),'Thresholded Ct'!L103)</f>
        <v>No sample</v>
      </c>
      <c r="M103" s="7" t="str">
        <f>IFERROR(IF('Thresholded Ct'!M103="","No sample", 'Thresholded Ct'!M103-'Thresholded Ct'!AE$11),'Thresholded Ct'!M103)</f>
        <v>No sample</v>
      </c>
      <c r="N103" s="7" t="str">
        <f>IFERROR(IF('Thresholded Ct'!N103="","No sample", 'Thresholded Ct'!N103-'Thresholded Ct'!AF$11),'Thresholded Ct'!N103)</f>
        <v>No sample</v>
      </c>
      <c r="O103" s="7" t="str">
        <f>IFERROR(IF('Thresholded Ct'!O103="","No sample", 'Thresholded Ct'!O103-'Thresholded Ct'!AG$11),'Thresholded Ct'!O103)</f>
        <v>No sample</v>
      </c>
    </row>
    <row r="104" spans="1:15" x14ac:dyDescent="0.25">
      <c r="A104" s="133"/>
      <c r="B104" s="13" t="s">
        <v>2384</v>
      </c>
      <c r="C104" s="6" t="str">
        <f>IFERROR(IF('Thresholded Ct'!C104="","No sample", VLOOKUP('IPC Normalized Ct'!$B104,'Thresholded Ct'!$B$3:$O$98,3)-'Thresholded Ct'!U$11),'Thresholded Ct'!C104)</f>
        <v>hsa-miR-140-5p</v>
      </c>
      <c r="D104" s="7" t="str">
        <f>IFERROR(IF('Thresholded Ct'!D104="","No sample", 'Thresholded Ct'!D104-'Thresholded Ct'!V$11),'Thresholded Ct'!D104)</f>
        <v>Excluded</v>
      </c>
      <c r="E104" s="7" t="str">
        <f>IFERROR(IF('Thresholded Ct'!E104="","No sample", 'Thresholded Ct'!E104-'Thresholded Ct'!W$11),'Thresholded Ct'!E104)</f>
        <v>No sample</v>
      </c>
      <c r="F104" s="7" t="str">
        <f>IFERROR(IF('Thresholded Ct'!F104="","No sample", 'Thresholded Ct'!F104-'Thresholded Ct'!X$11),'Thresholded Ct'!F104)</f>
        <v>No sample</v>
      </c>
      <c r="G104" s="7" t="str">
        <f>IFERROR(IF('Thresholded Ct'!G104="","No sample", 'Thresholded Ct'!G104-'Thresholded Ct'!Y$11),'Thresholded Ct'!G104)</f>
        <v>No sample</v>
      </c>
      <c r="H104" s="7" t="str">
        <f>IFERROR(IF('Thresholded Ct'!H104="","No sample", 'Thresholded Ct'!H104-'Thresholded Ct'!Z$11),'Thresholded Ct'!H104)</f>
        <v>No sample</v>
      </c>
      <c r="I104" s="7" t="str">
        <f>IFERROR(IF('Thresholded Ct'!I104="","No sample", 'Thresholded Ct'!I104-'Thresholded Ct'!AA$11),'Thresholded Ct'!I104)</f>
        <v>No sample</v>
      </c>
      <c r="J104" s="7" t="str">
        <f>IFERROR(IF('Thresholded Ct'!J104="","No sample", 'Thresholded Ct'!J104-'Thresholded Ct'!AB$11),'Thresholded Ct'!J104)</f>
        <v>Excluded</v>
      </c>
      <c r="K104" s="7" t="str">
        <f>IFERROR(IF('Thresholded Ct'!K104="","No sample", 'Thresholded Ct'!K104-'Thresholded Ct'!AC$11),'Thresholded Ct'!K104)</f>
        <v>No sample</v>
      </c>
      <c r="L104" s="7" t="str">
        <f>IFERROR(IF('Thresholded Ct'!L104="","No sample", 'Thresholded Ct'!L104-'Thresholded Ct'!AD$11),'Thresholded Ct'!L104)</f>
        <v>No sample</v>
      </c>
      <c r="M104" s="7" t="str">
        <f>IFERROR(IF('Thresholded Ct'!M104="","No sample", 'Thresholded Ct'!M104-'Thresholded Ct'!AE$11),'Thresholded Ct'!M104)</f>
        <v>No sample</v>
      </c>
      <c r="N104" s="7" t="str">
        <f>IFERROR(IF('Thresholded Ct'!N104="","No sample", 'Thresholded Ct'!N104-'Thresholded Ct'!AF$11),'Thresholded Ct'!N104)</f>
        <v>No sample</v>
      </c>
      <c r="O104" s="7" t="str">
        <f>IFERROR(IF('Thresholded Ct'!O104="","No sample", 'Thresholded Ct'!O104-'Thresholded Ct'!AG$11),'Thresholded Ct'!O104)</f>
        <v>No sample</v>
      </c>
    </row>
    <row r="105" spans="1:15" x14ac:dyDescent="0.25">
      <c r="A105" s="133"/>
      <c r="B105" s="13" t="s">
        <v>2385</v>
      </c>
      <c r="C105" s="6" t="str">
        <f>IFERROR(IF('Thresholded Ct'!C105="","No sample", VLOOKUP('IPC Normalized Ct'!$B105,'Thresholded Ct'!$B$3:$O$98,3)-'Thresholded Ct'!U$11),'Thresholded Ct'!C105)</f>
        <v>hsa-miR-126-3p</v>
      </c>
      <c r="D105" s="7" t="str">
        <f>IFERROR(IF('Thresholded Ct'!D105="","No sample", 'Thresholded Ct'!D105-'Thresholded Ct'!V$11),'Thresholded Ct'!D105)</f>
        <v>Excluded</v>
      </c>
      <c r="E105" s="7" t="str">
        <f>IFERROR(IF('Thresholded Ct'!E105="","No sample", 'Thresholded Ct'!E105-'Thresholded Ct'!W$11),'Thresholded Ct'!E105)</f>
        <v>No sample</v>
      </c>
      <c r="F105" s="7" t="str">
        <f>IFERROR(IF('Thresholded Ct'!F105="","No sample", 'Thresholded Ct'!F105-'Thresholded Ct'!X$11),'Thresholded Ct'!F105)</f>
        <v>No sample</v>
      </c>
      <c r="G105" s="7" t="str">
        <f>IFERROR(IF('Thresholded Ct'!G105="","No sample", 'Thresholded Ct'!G105-'Thresholded Ct'!Y$11),'Thresholded Ct'!G105)</f>
        <v>No sample</v>
      </c>
      <c r="H105" s="7" t="str">
        <f>IFERROR(IF('Thresholded Ct'!H105="","No sample", 'Thresholded Ct'!H105-'Thresholded Ct'!Z$11),'Thresholded Ct'!H105)</f>
        <v>No sample</v>
      </c>
      <c r="I105" s="7" t="str">
        <f>IFERROR(IF('Thresholded Ct'!I105="","No sample", 'Thresholded Ct'!I105-'Thresholded Ct'!AA$11),'Thresholded Ct'!I105)</f>
        <v>No sample</v>
      </c>
      <c r="J105" s="7" t="str">
        <f>IFERROR(IF('Thresholded Ct'!J105="","No sample", 'Thresholded Ct'!J105-'Thresholded Ct'!AB$11),'Thresholded Ct'!J105)</f>
        <v>Excluded</v>
      </c>
      <c r="K105" s="7" t="str">
        <f>IFERROR(IF('Thresholded Ct'!K105="","No sample", 'Thresholded Ct'!K105-'Thresholded Ct'!AC$11),'Thresholded Ct'!K105)</f>
        <v>No sample</v>
      </c>
      <c r="L105" s="7" t="str">
        <f>IFERROR(IF('Thresholded Ct'!L105="","No sample", 'Thresholded Ct'!L105-'Thresholded Ct'!AD$11),'Thresholded Ct'!L105)</f>
        <v>No sample</v>
      </c>
      <c r="M105" s="7" t="str">
        <f>IFERROR(IF('Thresholded Ct'!M105="","No sample", 'Thresholded Ct'!M105-'Thresholded Ct'!AE$11),'Thresholded Ct'!M105)</f>
        <v>No sample</v>
      </c>
      <c r="N105" s="7" t="str">
        <f>IFERROR(IF('Thresholded Ct'!N105="","No sample", 'Thresholded Ct'!N105-'Thresholded Ct'!AF$11),'Thresholded Ct'!N105)</f>
        <v>No sample</v>
      </c>
      <c r="O105" s="7" t="str">
        <f>IFERROR(IF('Thresholded Ct'!O105="","No sample", 'Thresholded Ct'!O105-'Thresholded Ct'!AG$11),'Thresholded Ct'!O105)</f>
        <v>No sample</v>
      </c>
    </row>
    <row r="106" spans="1:15" x14ac:dyDescent="0.25">
      <c r="A106" s="133"/>
      <c r="B106" s="13" t="s">
        <v>2386</v>
      </c>
      <c r="C106" s="6" t="str">
        <f>IFERROR(IF('Thresholded Ct'!C106="","No sample", VLOOKUP('IPC Normalized Ct'!$B106,'Thresholded Ct'!$B$3:$O$98,3)-'Thresholded Ct'!U$11),'Thresholded Ct'!C106)</f>
        <v>hsa-miR-320a</v>
      </c>
      <c r="D106" s="7" t="str">
        <f>IFERROR(IF('Thresholded Ct'!D106="","No sample", 'Thresholded Ct'!D106-'Thresholded Ct'!V$11),'Thresholded Ct'!D106)</f>
        <v>Excluded</v>
      </c>
      <c r="E106" s="7" t="str">
        <f>IFERROR(IF('Thresholded Ct'!E106="","No sample", 'Thresholded Ct'!E106-'Thresholded Ct'!W$11),'Thresholded Ct'!E106)</f>
        <v>No sample</v>
      </c>
      <c r="F106" s="7" t="str">
        <f>IFERROR(IF('Thresholded Ct'!F106="","No sample", 'Thresholded Ct'!F106-'Thresholded Ct'!X$11),'Thresholded Ct'!F106)</f>
        <v>No sample</v>
      </c>
      <c r="G106" s="7" t="str">
        <f>IFERROR(IF('Thresholded Ct'!G106="","No sample", 'Thresholded Ct'!G106-'Thresholded Ct'!Y$11),'Thresholded Ct'!G106)</f>
        <v>No sample</v>
      </c>
      <c r="H106" s="7" t="str">
        <f>IFERROR(IF('Thresholded Ct'!H106="","No sample", 'Thresholded Ct'!H106-'Thresholded Ct'!Z$11),'Thresholded Ct'!H106)</f>
        <v>No sample</v>
      </c>
      <c r="I106" s="7" t="str">
        <f>IFERROR(IF('Thresholded Ct'!I106="","No sample", 'Thresholded Ct'!I106-'Thresholded Ct'!AA$11),'Thresholded Ct'!I106)</f>
        <v>No sample</v>
      </c>
      <c r="J106" s="7" t="str">
        <f>IFERROR(IF('Thresholded Ct'!J106="","No sample", 'Thresholded Ct'!J106-'Thresholded Ct'!AB$11),'Thresholded Ct'!J106)</f>
        <v>Excluded</v>
      </c>
      <c r="K106" s="7" t="str">
        <f>IFERROR(IF('Thresholded Ct'!K106="","No sample", 'Thresholded Ct'!K106-'Thresholded Ct'!AC$11),'Thresholded Ct'!K106)</f>
        <v>No sample</v>
      </c>
      <c r="L106" s="7" t="str">
        <f>IFERROR(IF('Thresholded Ct'!L106="","No sample", 'Thresholded Ct'!L106-'Thresholded Ct'!AD$11),'Thresholded Ct'!L106)</f>
        <v>No sample</v>
      </c>
      <c r="M106" s="7" t="str">
        <f>IFERROR(IF('Thresholded Ct'!M106="","No sample", 'Thresholded Ct'!M106-'Thresholded Ct'!AE$11),'Thresholded Ct'!M106)</f>
        <v>No sample</v>
      </c>
      <c r="N106" s="7" t="str">
        <f>IFERROR(IF('Thresholded Ct'!N106="","No sample", 'Thresholded Ct'!N106-'Thresholded Ct'!AF$11),'Thresholded Ct'!N106)</f>
        <v>No sample</v>
      </c>
      <c r="O106" s="7" t="str">
        <f>IFERROR(IF('Thresholded Ct'!O106="","No sample", 'Thresholded Ct'!O106-'Thresholded Ct'!AG$11),'Thresholded Ct'!O106)</f>
        <v>No sample</v>
      </c>
    </row>
    <row r="107" spans="1:15" x14ac:dyDescent="0.25">
      <c r="A107" s="133"/>
      <c r="B107" s="13" t="s">
        <v>2387</v>
      </c>
      <c r="C107" s="6" t="str">
        <f>IFERROR(IF('Thresholded Ct'!C107="","No sample", VLOOKUP('IPC Normalized Ct'!$B107,'Thresholded Ct'!$B$3:$O$98,3)-'Thresholded Ct'!U$11),'Thresholded Ct'!C107)</f>
        <v>hsa-miR-370-3p</v>
      </c>
      <c r="D107" s="7" t="str">
        <f>IFERROR(IF('Thresholded Ct'!D107="","No sample", 'Thresholded Ct'!D107-'Thresholded Ct'!V$11),'Thresholded Ct'!D107)</f>
        <v>Excluded</v>
      </c>
      <c r="E107" s="7" t="str">
        <f>IFERROR(IF('Thresholded Ct'!E107="","No sample", 'Thresholded Ct'!E107-'Thresholded Ct'!W$11),'Thresholded Ct'!E107)</f>
        <v>No sample</v>
      </c>
      <c r="F107" s="7" t="str">
        <f>IFERROR(IF('Thresholded Ct'!F107="","No sample", 'Thresholded Ct'!F107-'Thresholded Ct'!X$11),'Thresholded Ct'!F107)</f>
        <v>No sample</v>
      </c>
      <c r="G107" s="7" t="str">
        <f>IFERROR(IF('Thresholded Ct'!G107="","No sample", 'Thresholded Ct'!G107-'Thresholded Ct'!Y$11),'Thresholded Ct'!G107)</f>
        <v>No sample</v>
      </c>
      <c r="H107" s="7" t="str">
        <f>IFERROR(IF('Thresholded Ct'!H107="","No sample", 'Thresholded Ct'!H107-'Thresholded Ct'!Z$11),'Thresholded Ct'!H107)</f>
        <v>No sample</v>
      </c>
      <c r="I107" s="7" t="str">
        <f>IFERROR(IF('Thresholded Ct'!I107="","No sample", 'Thresholded Ct'!I107-'Thresholded Ct'!AA$11),'Thresholded Ct'!I107)</f>
        <v>No sample</v>
      </c>
      <c r="J107" s="7" t="str">
        <f>IFERROR(IF('Thresholded Ct'!J107="","No sample", 'Thresholded Ct'!J107-'Thresholded Ct'!AB$11),'Thresholded Ct'!J107)</f>
        <v>Excluded</v>
      </c>
      <c r="K107" s="7" t="str">
        <f>IFERROR(IF('Thresholded Ct'!K107="","No sample", 'Thresholded Ct'!K107-'Thresholded Ct'!AC$11),'Thresholded Ct'!K107)</f>
        <v>No sample</v>
      </c>
      <c r="L107" s="7" t="str">
        <f>IFERROR(IF('Thresholded Ct'!L107="","No sample", 'Thresholded Ct'!L107-'Thresholded Ct'!AD$11),'Thresholded Ct'!L107)</f>
        <v>No sample</v>
      </c>
      <c r="M107" s="7" t="str">
        <f>IFERROR(IF('Thresholded Ct'!M107="","No sample", 'Thresholded Ct'!M107-'Thresholded Ct'!AE$11),'Thresholded Ct'!M107)</f>
        <v>No sample</v>
      </c>
      <c r="N107" s="7" t="str">
        <f>IFERROR(IF('Thresholded Ct'!N107="","No sample", 'Thresholded Ct'!N107-'Thresholded Ct'!AF$11),'Thresholded Ct'!N107)</f>
        <v>No sample</v>
      </c>
      <c r="O107" s="7" t="str">
        <f>IFERROR(IF('Thresholded Ct'!O107="","No sample", 'Thresholded Ct'!O107-'Thresholded Ct'!AG$11),'Thresholded Ct'!O107)</f>
        <v>No sample</v>
      </c>
    </row>
    <row r="108" spans="1:15" x14ac:dyDescent="0.25">
      <c r="A108" s="133"/>
      <c r="B108" s="13" t="s">
        <v>2388</v>
      </c>
      <c r="C108" s="6" t="str">
        <f>IFERROR(IF('Thresholded Ct'!C108="","No sample", VLOOKUP('IPC Normalized Ct'!$B108,'Thresholded Ct'!$B$3:$O$98,3)-'Thresholded Ct'!U$11),'Thresholded Ct'!C108)</f>
        <v>hsa-miR-196b-5p</v>
      </c>
      <c r="D108" s="7">
        <f>IFERROR(IF('Thresholded Ct'!D108="","No sample", 'Thresholded Ct'!D108-'Thresholded Ct'!V$11),'Thresholded Ct'!D108)</f>
        <v>30.050999999999998</v>
      </c>
      <c r="E108" s="7" t="str">
        <f>IFERROR(IF('Thresholded Ct'!E108="","No sample", 'Thresholded Ct'!E108-'Thresholded Ct'!W$11),'Thresholded Ct'!E108)</f>
        <v>No sample</v>
      </c>
      <c r="F108" s="7" t="str">
        <f>IFERROR(IF('Thresholded Ct'!F108="","No sample", 'Thresholded Ct'!F108-'Thresholded Ct'!X$11),'Thresholded Ct'!F108)</f>
        <v>No sample</v>
      </c>
      <c r="G108" s="7" t="str">
        <f>IFERROR(IF('Thresholded Ct'!G108="","No sample", 'Thresholded Ct'!G108-'Thresholded Ct'!Y$11),'Thresholded Ct'!G108)</f>
        <v>No sample</v>
      </c>
      <c r="H108" s="7" t="str">
        <f>IFERROR(IF('Thresholded Ct'!H108="","No sample", 'Thresholded Ct'!H108-'Thresholded Ct'!Z$11),'Thresholded Ct'!H108)</f>
        <v>No sample</v>
      </c>
      <c r="I108" s="7" t="str">
        <f>IFERROR(IF('Thresholded Ct'!I108="","No sample", 'Thresholded Ct'!I108-'Thresholded Ct'!AA$11),'Thresholded Ct'!I108)</f>
        <v>No sample</v>
      </c>
      <c r="J108" s="7">
        <f>IFERROR(IF('Thresholded Ct'!J108="","No sample", 'Thresholded Ct'!J108-'Thresholded Ct'!AB$11),'Thresholded Ct'!J108)</f>
        <v>29.870999999999999</v>
      </c>
      <c r="K108" s="7" t="str">
        <f>IFERROR(IF('Thresholded Ct'!K108="","No sample", 'Thresholded Ct'!K108-'Thresholded Ct'!AC$11),'Thresholded Ct'!K108)</f>
        <v>No sample</v>
      </c>
      <c r="L108" s="7" t="str">
        <f>IFERROR(IF('Thresholded Ct'!L108="","No sample", 'Thresholded Ct'!L108-'Thresholded Ct'!AD$11),'Thresholded Ct'!L108)</f>
        <v>No sample</v>
      </c>
      <c r="M108" s="7" t="str">
        <f>IFERROR(IF('Thresholded Ct'!M108="","No sample", 'Thresholded Ct'!M108-'Thresholded Ct'!AE$11),'Thresholded Ct'!M108)</f>
        <v>No sample</v>
      </c>
      <c r="N108" s="7" t="str">
        <f>IFERROR(IF('Thresholded Ct'!N108="","No sample", 'Thresholded Ct'!N108-'Thresholded Ct'!AF$11),'Thresholded Ct'!N108)</f>
        <v>No sample</v>
      </c>
      <c r="O108" s="7" t="str">
        <f>IFERROR(IF('Thresholded Ct'!O108="","No sample", 'Thresholded Ct'!O108-'Thresholded Ct'!AG$11),'Thresholded Ct'!O108)</f>
        <v>No sample</v>
      </c>
    </row>
    <row r="109" spans="1:15" x14ac:dyDescent="0.25">
      <c r="A109" s="133"/>
      <c r="B109" s="13" t="s">
        <v>2389</v>
      </c>
      <c r="C109" s="6" t="str">
        <f>IFERROR(IF('Thresholded Ct'!C109="","No sample", VLOOKUP('IPC Normalized Ct'!$B109,'Thresholded Ct'!$B$3:$O$98,3)-'Thresholded Ct'!U$11),'Thresholded Ct'!C109)</f>
        <v>hsa-miR-193b-3p</v>
      </c>
      <c r="D109" s="7" t="str">
        <f>IFERROR(IF('Thresholded Ct'!D109="","No sample", 'Thresholded Ct'!D109-'Thresholded Ct'!V$11),'Thresholded Ct'!D109)</f>
        <v>Excluded</v>
      </c>
      <c r="E109" s="7" t="str">
        <f>IFERROR(IF('Thresholded Ct'!E109="","No sample", 'Thresholded Ct'!E109-'Thresholded Ct'!W$11),'Thresholded Ct'!E109)</f>
        <v>No sample</v>
      </c>
      <c r="F109" s="7" t="str">
        <f>IFERROR(IF('Thresholded Ct'!F109="","No sample", 'Thresholded Ct'!F109-'Thresholded Ct'!X$11),'Thresholded Ct'!F109)</f>
        <v>No sample</v>
      </c>
      <c r="G109" s="7" t="str">
        <f>IFERROR(IF('Thresholded Ct'!G109="","No sample", 'Thresholded Ct'!G109-'Thresholded Ct'!Y$11),'Thresholded Ct'!G109)</f>
        <v>No sample</v>
      </c>
      <c r="H109" s="7" t="str">
        <f>IFERROR(IF('Thresholded Ct'!H109="","No sample", 'Thresholded Ct'!H109-'Thresholded Ct'!Z$11),'Thresholded Ct'!H109)</f>
        <v>No sample</v>
      </c>
      <c r="I109" s="7" t="str">
        <f>IFERROR(IF('Thresholded Ct'!I109="","No sample", 'Thresholded Ct'!I109-'Thresholded Ct'!AA$11),'Thresholded Ct'!I109)</f>
        <v>No sample</v>
      </c>
      <c r="J109" s="7" t="str">
        <f>IFERROR(IF('Thresholded Ct'!J109="","No sample", 'Thresholded Ct'!J109-'Thresholded Ct'!AB$11),'Thresholded Ct'!J109)</f>
        <v>Excluded</v>
      </c>
      <c r="K109" s="7" t="str">
        <f>IFERROR(IF('Thresholded Ct'!K109="","No sample", 'Thresholded Ct'!K109-'Thresholded Ct'!AC$11),'Thresholded Ct'!K109)</f>
        <v>No sample</v>
      </c>
      <c r="L109" s="7" t="str">
        <f>IFERROR(IF('Thresholded Ct'!L109="","No sample", 'Thresholded Ct'!L109-'Thresholded Ct'!AD$11),'Thresholded Ct'!L109)</f>
        <v>No sample</v>
      </c>
      <c r="M109" s="7" t="str">
        <f>IFERROR(IF('Thresholded Ct'!M109="","No sample", 'Thresholded Ct'!M109-'Thresholded Ct'!AE$11),'Thresholded Ct'!M109)</f>
        <v>No sample</v>
      </c>
      <c r="N109" s="7" t="str">
        <f>IFERROR(IF('Thresholded Ct'!N109="","No sample", 'Thresholded Ct'!N109-'Thresholded Ct'!AF$11),'Thresholded Ct'!N109)</f>
        <v>No sample</v>
      </c>
      <c r="O109" s="7" t="str">
        <f>IFERROR(IF('Thresholded Ct'!O109="","No sample", 'Thresholded Ct'!O109-'Thresholded Ct'!AG$11),'Thresholded Ct'!O109)</f>
        <v>No sample</v>
      </c>
    </row>
    <row r="110" spans="1:15" x14ac:dyDescent="0.25">
      <c r="A110" s="133"/>
      <c r="B110" s="15" t="s">
        <v>2390</v>
      </c>
      <c r="C110" s="6" t="str">
        <f>IFERROR(IF('Thresholded Ct'!C110="","No sample", VLOOKUP('IPC Normalized Ct'!$B110,'Thresholded Ct'!$B$3:$O$98,3)-'Thresholded Ct'!U$11),'Thresholded Ct'!C110)</f>
        <v>Spike-in RNA Ctr 1</v>
      </c>
      <c r="D110" s="7" t="str">
        <f>IFERROR(IF('Thresholded Ct'!D110="","No sample", 'Thresholded Ct'!D110-'Thresholded Ct'!V$11),'Thresholded Ct'!D110)</f>
        <v>Excluded</v>
      </c>
      <c r="E110" s="7" t="str">
        <f>IFERROR(IF('Thresholded Ct'!E110="","No sample", 'Thresholded Ct'!E110-'Thresholded Ct'!W$11),'Thresholded Ct'!E110)</f>
        <v>No sample</v>
      </c>
      <c r="F110" s="7" t="str">
        <f>IFERROR(IF('Thresholded Ct'!F110="","No sample", 'Thresholded Ct'!F110-'Thresholded Ct'!X$11),'Thresholded Ct'!F110)</f>
        <v>No sample</v>
      </c>
      <c r="G110" s="7" t="str">
        <f>IFERROR(IF('Thresholded Ct'!G110="","No sample", 'Thresholded Ct'!G110-'Thresholded Ct'!Y$11),'Thresholded Ct'!G110)</f>
        <v>No sample</v>
      </c>
      <c r="H110" s="7" t="str">
        <f>IFERROR(IF('Thresholded Ct'!H110="","No sample", 'Thresholded Ct'!H110-'Thresholded Ct'!Z$11),'Thresholded Ct'!H110)</f>
        <v>No sample</v>
      </c>
      <c r="I110" s="7" t="str">
        <f>IFERROR(IF('Thresholded Ct'!I110="","No sample", 'Thresholded Ct'!I110-'Thresholded Ct'!AA$11),'Thresholded Ct'!I110)</f>
        <v>No sample</v>
      </c>
      <c r="J110" s="7" t="str">
        <f>IFERROR(IF('Thresholded Ct'!J110="","No sample", 'Thresholded Ct'!J110-'Thresholded Ct'!AB$11),'Thresholded Ct'!J110)</f>
        <v>Excluded</v>
      </c>
      <c r="K110" s="7" t="str">
        <f>IFERROR(IF('Thresholded Ct'!K110="","No sample", 'Thresholded Ct'!K110-'Thresholded Ct'!AC$11),'Thresholded Ct'!K110)</f>
        <v>No sample</v>
      </c>
      <c r="L110" s="7" t="str">
        <f>IFERROR(IF('Thresholded Ct'!L110="","No sample", 'Thresholded Ct'!L110-'Thresholded Ct'!AD$11),'Thresholded Ct'!L110)</f>
        <v>No sample</v>
      </c>
      <c r="M110" s="7" t="str">
        <f>IFERROR(IF('Thresholded Ct'!M110="","No sample", 'Thresholded Ct'!M110-'Thresholded Ct'!AE$11),'Thresholded Ct'!M110)</f>
        <v>No sample</v>
      </c>
      <c r="N110" s="7" t="str">
        <f>IFERROR(IF('Thresholded Ct'!N110="","No sample", 'Thresholded Ct'!N110-'Thresholded Ct'!AF$11),'Thresholded Ct'!N110)</f>
        <v>No sample</v>
      </c>
      <c r="O110" s="7" t="str">
        <f>IFERROR(IF('Thresholded Ct'!O110="","No sample", 'Thresholded Ct'!O110-'Thresholded Ct'!AG$11),'Thresholded Ct'!O110)</f>
        <v>No sample</v>
      </c>
    </row>
    <row r="111" spans="1:15" x14ac:dyDescent="0.25">
      <c r="A111" s="133"/>
      <c r="B111" s="13" t="s">
        <v>2391</v>
      </c>
      <c r="C111" s="6" t="str">
        <f>IFERROR(IF('Thresholded Ct'!C111="","No sample", VLOOKUP('IPC Normalized Ct'!$B111,'Thresholded Ct'!$B$3:$O$98,3)-'Thresholded Ct'!U$11),'Thresholded Ct'!C111)</f>
        <v>hsa-miR-15a-5p</v>
      </c>
      <c r="D111" s="7">
        <f>IFERROR(IF('Thresholded Ct'!D111="","No sample", 'Thresholded Ct'!D111-'Thresholded Ct'!V$11),'Thresholded Ct'!D111)</f>
        <v>23.722999999999999</v>
      </c>
      <c r="E111" s="7" t="str">
        <f>IFERROR(IF('Thresholded Ct'!E111="","No sample", 'Thresholded Ct'!E111-'Thresholded Ct'!W$11),'Thresholded Ct'!E111)</f>
        <v>No sample</v>
      </c>
      <c r="F111" s="7" t="str">
        <f>IFERROR(IF('Thresholded Ct'!F111="","No sample", 'Thresholded Ct'!F111-'Thresholded Ct'!X$11),'Thresholded Ct'!F111)</f>
        <v>No sample</v>
      </c>
      <c r="G111" s="7" t="str">
        <f>IFERROR(IF('Thresholded Ct'!G111="","No sample", 'Thresholded Ct'!G111-'Thresholded Ct'!Y$11),'Thresholded Ct'!G111)</f>
        <v>No sample</v>
      </c>
      <c r="H111" s="7" t="str">
        <f>IFERROR(IF('Thresholded Ct'!H111="","No sample", 'Thresholded Ct'!H111-'Thresholded Ct'!Z$11),'Thresholded Ct'!H111)</f>
        <v>No sample</v>
      </c>
      <c r="I111" s="7" t="str">
        <f>IFERROR(IF('Thresholded Ct'!I111="","No sample", 'Thresholded Ct'!I111-'Thresholded Ct'!AA$11),'Thresholded Ct'!I111)</f>
        <v>No sample</v>
      </c>
      <c r="J111" s="7">
        <f>IFERROR(IF('Thresholded Ct'!J111="","No sample", 'Thresholded Ct'!J111-'Thresholded Ct'!AB$11),'Thresholded Ct'!J111)</f>
        <v>23.545999999999999</v>
      </c>
      <c r="K111" s="7" t="str">
        <f>IFERROR(IF('Thresholded Ct'!K111="","No sample", 'Thresholded Ct'!K111-'Thresholded Ct'!AC$11),'Thresholded Ct'!K111)</f>
        <v>No sample</v>
      </c>
      <c r="L111" s="7" t="str">
        <f>IFERROR(IF('Thresholded Ct'!L111="","No sample", 'Thresholded Ct'!L111-'Thresholded Ct'!AD$11),'Thresholded Ct'!L111)</f>
        <v>No sample</v>
      </c>
      <c r="M111" s="7" t="str">
        <f>IFERROR(IF('Thresholded Ct'!M111="","No sample", 'Thresholded Ct'!M111-'Thresholded Ct'!AE$11),'Thresholded Ct'!M111)</f>
        <v>No sample</v>
      </c>
      <c r="N111" s="7" t="str">
        <f>IFERROR(IF('Thresholded Ct'!N111="","No sample", 'Thresholded Ct'!N111-'Thresholded Ct'!AF$11),'Thresholded Ct'!N111)</f>
        <v>No sample</v>
      </c>
      <c r="O111" s="7" t="str">
        <f>IFERROR(IF('Thresholded Ct'!O111="","No sample", 'Thresholded Ct'!O111-'Thresholded Ct'!AG$11),'Thresholded Ct'!O111)</f>
        <v>No sample</v>
      </c>
    </row>
    <row r="112" spans="1:15" x14ac:dyDescent="0.25">
      <c r="A112" s="133"/>
      <c r="B112" s="13" t="s">
        <v>2392</v>
      </c>
      <c r="C112" s="6" t="str">
        <f>IFERROR(IF('Thresholded Ct'!C112="","No sample", VLOOKUP('IPC Normalized Ct'!$B112,'Thresholded Ct'!$B$3:$O$98,3)-'Thresholded Ct'!U$11),'Thresholded Ct'!C112)</f>
        <v>hsa-miR-100-5p</v>
      </c>
      <c r="D112" s="7" t="str">
        <f>IFERROR(IF('Thresholded Ct'!D112="","No sample", 'Thresholded Ct'!D112-'Thresholded Ct'!V$11),'Thresholded Ct'!D112)</f>
        <v>Excluded</v>
      </c>
      <c r="E112" s="7" t="str">
        <f>IFERROR(IF('Thresholded Ct'!E112="","No sample", 'Thresholded Ct'!E112-'Thresholded Ct'!W$11),'Thresholded Ct'!E112)</f>
        <v>No sample</v>
      </c>
      <c r="F112" s="7" t="str">
        <f>IFERROR(IF('Thresholded Ct'!F112="","No sample", 'Thresholded Ct'!F112-'Thresholded Ct'!X$11),'Thresholded Ct'!F112)</f>
        <v>No sample</v>
      </c>
      <c r="G112" s="7" t="str">
        <f>IFERROR(IF('Thresholded Ct'!G112="","No sample", 'Thresholded Ct'!G112-'Thresholded Ct'!Y$11),'Thresholded Ct'!G112)</f>
        <v>No sample</v>
      </c>
      <c r="H112" s="7" t="str">
        <f>IFERROR(IF('Thresholded Ct'!H112="","No sample", 'Thresholded Ct'!H112-'Thresholded Ct'!Z$11),'Thresholded Ct'!H112)</f>
        <v>No sample</v>
      </c>
      <c r="I112" s="7" t="str">
        <f>IFERROR(IF('Thresholded Ct'!I112="","No sample", 'Thresholded Ct'!I112-'Thresholded Ct'!AA$11),'Thresholded Ct'!I112)</f>
        <v>No sample</v>
      </c>
      <c r="J112" s="7" t="str">
        <f>IFERROR(IF('Thresholded Ct'!J112="","No sample", 'Thresholded Ct'!J112-'Thresholded Ct'!AB$11),'Thresholded Ct'!J112)</f>
        <v>Excluded</v>
      </c>
      <c r="K112" s="7" t="str">
        <f>IFERROR(IF('Thresholded Ct'!K112="","No sample", 'Thresholded Ct'!K112-'Thresholded Ct'!AC$11),'Thresholded Ct'!K112)</f>
        <v>No sample</v>
      </c>
      <c r="L112" s="7" t="str">
        <f>IFERROR(IF('Thresholded Ct'!L112="","No sample", 'Thresholded Ct'!L112-'Thresholded Ct'!AD$11),'Thresholded Ct'!L112)</f>
        <v>No sample</v>
      </c>
      <c r="M112" s="7" t="str">
        <f>IFERROR(IF('Thresholded Ct'!M112="","No sample", 'Thresholded Ct'!M112-'Thresholded Ct'!AE$11),'Thresholded Ct'!M112)</f>
        <v>No sample</v>
      </c>
      <c r="N112" s="7" t="str">
        <f>IFERROR(IF('Thresholded Ct'!N112="","No sample", 'Thresholded Ct'!N112-'Thresholded Ct'!AF$11),'Thresholded Ct'!N112)</f>
        <v>No sample</v>
      </c>
      <c r="O112" s="7" t="str">
        <f>IFERROR(IF('Thresholded Ct'!O112="","No sample", 'Thresholded Ct'!O112-'Thresholded Ct'!AG$11),'Thresholded Ct'!O112)</f>
        <v>No sample</v>
      </c>
    </row>
    <row r="113" spans="1:15" x14ac:dyDescent="0.25">
      <c r="A113" s="133"/>
      <c r="B113" s="13" t="s">
        <v>2393</v>
      </c>
      <c r="C113" s="6" t="str">
        <f>IFERROR(IF('Thresholded Ct'!C113="","No sample", VLOOKUP('IPC Normalized Ct'!$B113,'Thresholded Ct'!$B$3:$O$98,3)-'Thresholded Ct'!U$11),'Thresholded Ct'!C113)</f>
        <v>hsa-miR-10a-5p</v>
      </c>
      <c r="D113" s="7" t="str">
        <f>IFERROR(IF('Thresholded Ct'!D113="","No sample", 'Thresholded Ct'!D113-'Thresholded Ct'!V$11),'Thresholded Ct'!D113)</f>
        <v>Excluded</v>
      </c>
      <c r="E113" s="7" t="str">
        <f>IFERROR(IF('Thresholded Ct'!E113="","No sample", 'Thresholded Ct'!E113-'Thresholded Ct'!W$11),'Thresholded Ct'!E113)</f>
        <v>No sample</v>
      </c>
      <c r="F113" s="7" t="str">
        <f>IFERROR(IF('Thresholded Ct'!F113="","No sample", 'Thresholded Ct'!F113-'Thresholded Ct'!X$11),'Thresholded Ct'!F113)</f>
        <v>No sample</v>
      </c>
      <c r="G113" s="7" t="str">
        <f>IFERROR(IF('Thresholded Ct'!G113="","No sample", 'Thresholded Ct'!G113-'Thresholded Ct'!Y$11),'Thresholded Ct'!G113)</f>
        <v>No sample</v>
      </c>
      <c r="H113" s="7" t="str">
        <f>IFERROR(IF('Thresholded Ct'!H113="","No sample", 'Thresholded Ct'!H113-'Thresholded Ct'!Z$11),'Thresholded Ct'!H113)</f>
        <v>No sample</v>
      </c>
      <c r="I113" s="7" t="str">
        <f>IFERROR(IF('Thresholded Ct'!I113="","No sample", 'Thresholded Ct'!I113-'Thresholded Ct'!AA$11),'Thresholded Ct'!I113)</f>
        <v>No sample</v>
      </c>
      <c r="J113" s="7" t="str">
        <f>IFERROR(IF('Thresholded Ct'!J113="","No sample", 'Thresholded Ct'!J113-'Thresholded Ct'!AB$11),'Thresholded Ct'!J113)</f>
        <v>Excluded</v>
      </c>
      <c r="K113" s="7" t="str">
        <f>IFERROR(IF('Thresholded Ct'!K113="","No sample", 'Thresholded Ct'!K113-'Thresholded Ct'!AC$11),'Thresholded Ct'!K113)</f>
        <v>No sample</v>
      </c>
      <c r="L113" s="7" t="str">
        <f>IFERROR(IF('Thresholded Ct'!L113="","No sample", 'Thresholded Ct'!L113-'Thresholded Ct'!AD$11),'Thresholded Ct'!L113)</f>
        <v>No sample</v>
      </c>
      <c r="M113" s="7" t="str">
        <f>IFERROR(IF('Thresholded Ct'!M113="","No sample", 'Thresholded Ct'!M113-'Thresholded Ct'!AE$11),'Thresholded Ct'!M113)</f>
        <v>No sample</v>
      </c>
      <c r="N113" s="7" t="str">
        <f>IFERROR(IF('Thresholded Ct'!N113="","No sample", 'Thresholded Ct'!N113-'Thresholded Ct'!AF$11),'Thresholded Ct'!N113)</f>
        <v>No sample</v>
      </c>
      <c r="O113" s="7" t="str">
        <f>IFERROR(IF('Thresholded Ct'!O113="","No sample", 'Thresholded Ct'!O113-'Thresholded Ct'!AG$11),'Thresholded Ct'!O113)</f>
        <v>No sample</v>
      </c>
    </row>
    <row r="114" spans="1:15" x14ac:dyDescent="0.25">
      <c r="A114" s="133"/>
      <c r="B114" s="13" t="s">
        <v>2394</v>
      </c>
      <c r="C114" s="6" t="str">
        <f>IFERROR(IF('Thresholded Ct'!C114="","No sample", VLOOKUP('IPC Normalized Ct'!$B114,'Thresholded Ct'!$B$3:$O$98,3)-'Thresholded Ct'!U$11),'Thresholded Ct'!C114)</f>
        <v>hsa-miR-215-5p</v>
      </c>
      <c r="D114" s="7">
        <f>IFERROR(IF('Thresholded Ct'!D114="","No sample", 'Thresholded Ct'!D114-'Thresholded Ct'!V$11),'Thresholded Ct'!D114)</f>
        <v>26.895</v>
      </c>
      <c r="E114" s="7" t="str">
        <f>IFERROR(IF('Thresholded Ct'!E114="","No sample", 'Thresholded Ct'!E114-'Thresholded Ct'!W$11),'Thresholded Ct'!E114)</f>
        <v>No sample</v>
      </c>
      <c r="F114" s="7" t="str">
        <f>IFERROR(IF('Thresholded Ct'!F114="","No sample", 'Thresholded Ct'!F114-'Thresholded Ct'!X$11),'Thresholded Ct'!F114)</f>
        <v>No sample</v>
      </c>
      <c r="G114" s="7" t="str">
        <f>IFERROR(IF('Thresholded Ct'!G114="","No sample", 'Thresholded Ct'!G114-'Thresholded Ct'!Y$11),'Thresholded Ct'!G114)</f>
        <v>No sample</v>
      </c>
      <c r="H114" s="7" t="str">
        <f>IFERROR(IF('Thresholded Ct'!H114="","No sample", 'Thresholded Ct'!H114-'Thresholded Ct'!Z$11),'Thresholded Ct'!H114)</f>
        <v>No sample</v>
      </c>
      <c r="I114" s="7" t="str">
        <f>IFERROR(IF('Thresholded Ct'!I114="","No sample", 'Thresholded Ct'!I114-'Thresholded Ct'!AA$11),'Thresholded Ct'!I114)</f>
        <v>No sample</v>
      </c>
      <c r="J114" s="7">
        <f>IFERROR(IF('Thresholded Ct'!J114="","No sample", 'Thresholded Ct'!J114-'Thresholded Ct'!AB$11),'Thresholded Ct'!J114)</f>
        <v>27.733000000000001</v>
      </c>
      <c r="K114" s="7" t="str">
        <f>IFERROR(IF('Thresholded Ct'!K114="","No sample", 'Thresholded Ct'!K114-'Thresholded Ct'!AC$11),'Thresholded Ct'!K114)</f>
        <v>No sample</v>
      </c>
      <c r="L114" s="7" t="str">
        <f>IFERROR(IF('Thresholded Ct'!L114="","No sample", 'Thresholded Ct'!L114-'Thresholded Ct'!AD$11),'Thresholded Ct'!L114)</f>
        <v>No sample</v>
      </c>
      <c r="M114" s="7" t="str">
        <f>IFERROR(IF('Thresholded Ct'!M114="","No sample", 'Thresholded Ct'!M114-'Thresholded Ct'!AE$11),'Thresholded Ct'!M114)</f>
        <v>No sample</v>
      </c>
      <c r="N114" s="7" t="str">
        <f>IFERROR(IF('Thresholded Ct'!N114="","No sample", 'Thresholded Ct'!N114-'Thresholded Ct'!AF$11),'Thresholded Ct'!N114)</f>
        <v>No sample</v>
      </c>
      <c r="O114" s="7" t="str">
        <f>IFERROR(IF('Thresholded Ct'!O114="","No sample", 'Thresholded Ct'!O114-'Thresholded Ct'!AG$11),'Thresholded Ct'!O114)</f>
        <v>No sample</v>
      </c>
    </row>
    <row r="115" spans="1:15" x14ac:dyDescent="0.25">
      <c r="A115" s="133"/>
      <c r="B115" s="13" t="s">
        <v>2395</v>
      </c>
      <c r="C115" s="6" t="str">
        <f>IFERROR(IF('Thresholded Ct'!C115="","No sample", VLOOKUP('IPC Normalized Ct'!$B115,'Thresholded Ct'!$B$3:$O$98,3)-'Thresholded Ct'!U$11),'Thresholded Ct'!C115)</f>
        <v>hsa-miR-23b-3p</v>
      </c>
      <c r="D115" s="7" t="str">
        <f>IFERROR(IF('Thresholded Ct'!D115="","No sample", 'Thresholded Ct'!D115-'Thresholded Ct'!V$11),'Thresholded Ct'!D115)</f>
        <v>Excluded</v>
      </c>
      <c r="E115" s="7" t="str">
        <f>IFERROR(IF('Thresholded Ct'!E115="","No sample", 'Thresholded Ct'!E115-'Thresholded Ct'!W$11),'Thresholded Ct'!E115)</f>
        <v>No sample</v>
      </c>
      <c r="F115" s="7" t="str">
        <f>IFERROR(IF('Thresholded Ct'!F115="","No sample", 'Thresholded Ct'!F115-'Thresholded Ct'!X$11),'Thresholded Ct'!F115)</f>
        <v>No sample</v>
      </c>
      <c r="G115" s="7" t="str">
        <f>IFERROR(IF('Thresholded Ct'!G115="","No sample", 'Thresholded Ct'!G115-'Thresholded Ct'!Y$11),'Thresholded Ct'!G115)</f>
        <v>No sample</v>
      </c>
      <c r="H115" s="7" t="str">
        <f>IFERROR(IF('Thresholded Ct'!H115="","No sample", 'Thresholded Ct'!H115-'Thresholded Ct'!Z$11),'Thresholded Ct'!H115)</f>
        <v>No sample</v>
      </c>
      <c r="I115" s="7" t="str">
        <f>IFERROR(IF('Thresholded Ct'!I115="","No sample", 'Thresholded Ct'!I115-'Thresholded Ct'!AA$11),'Thresholded Ct'!I115)</f>
        <v>No sample</v>
      </c>
      <c r="J115" s="7" t="str">
        <f>IFERROR(IF('Thresholded Ct'!J115="","No sample", 'Thresholded Ct'!J115-'Thresholded Ct'!AB$11),'Thresholded Ct'!J115)</f>
        <v>Excluded</v>
      </c>
      <c r="K115" s="7" t="str">
        <f>IFERROR(IF('Thresholded Ct'!K115="","No sample", 'Thresholded Ct'!K115-'Thresholded Ct'!AC$11),'Thresholded Ct'!K115)</f>
        <v>No sample</v>
      </c>
      <c r="L115" s="7" t="str">
        <f>IFERROR(IF('Thresholded Ct'!L115="","No sample", 'Thresholded Ct'!L115-'Thresholded Ct'!AD$11),'Thresholded Ct'!L115)</f>
        <v>No sample</v>
      </c>
      <c r="M115" s="7" t="str">
        <f>IFERROR(IF('Thresholded Ct'!M115="","No sample", 'Thresholded Ct'!M115-'Thresholded Ct'!AE$11),'Thresholded Ct'!M115)</f>
        <v>No sample</v>
      </c>
      <c r="N115" s="7" t="str">
        <f>IFERROR(IF('Thresholded Ct'!N115="","No sample", 'Thresholded Ct'!N115-'Thresholded Ct'!AF$11),'Thresholded Ct'!N115)</f>
        <v>No sample</v>
      </c>
      <c r="O115" s="7" t="str">
        <f>IFERROR(IF('Thresholded Ct'!O115="","No sample", 'Thresholded Ct'!O115-'Thresholded Ct'!AG$11),'Thresholded Ct'!O115)</f>
        <v>No sample</v>
      </c>
    </row>
    <row r="116" spans="1:15" x14ac:dyDescent="0.25">
      <c r="A116" s="133"/>
      <c r="B116" s="13" t="s">
        <v>2396</v>
      </c>
      <c r="C116" s="6" t="str">
        <f>IFERROR(IF('Thresholded Ct'!C116="","No sample", VLOOKUP('IPC Normalized Ct'!$B116,'Thresholded Ct'!$B$3:$O$98,3)-'Thresholded Ct'!U$11),'Thresholded Ct'!C116)</f>
        <v>hsa-miR-141-3p</v>
      </c>
      <c r="D116" s="7">
        <f>IFERROR(IF('Thresholded Ct'!D116="","No sample", 'Thresholded Ct'!D116-'Thresholded Ct'!V$11),'Thresholded Ct'!D116)</f>
        <v>28.454999999999998</v>
      </c>
      <c r="E116" s="7" t="str">
        <f>IFERROR(IF('Thresholded Ct'!E116="","No sample", 'Thresholded Ct'!E116-'Thresholded Ct'!W$11),'Thresholded Ct'!E116)</f>
        <v>No sample</v>
      </c>
      <c r="F116" s="7" t="str">
        <f>IFERROR(IF('Thresholded Ct'!F116="","No sample", 'Thresholded Ct'!F116-'Thresholded Ct'!X$11),'Thresholded Ct'!F116)</f>
        <v>No sample</v>
      </c>
      <c r="G116" s="7" t="str">
        <f>IFERROR(IF('Thresholded Ct'!G116="","No sample", 'Thresholded Ct'!G116-'Thresholded Ct'!Y$11),'Thresholded Ct'!G116)</f>
        <v>No sample</v>
      </c>
      <c r="H116" s="7" t="str">
        <f>IFERROR(IF('Thresholded Ct'!H116="","No sample", 'Thresholded Ct'!H116-'Thresholded Ct'!Z$11),'Thresholded Ct'!H116)</f>
        <v>No sample</v>
      </c>
      <c r="I116" s="7" t="str">
        <f>IFERROR(IF('Thresholded Ct'!I116="","No sample", 'Thresholded Ct'!I116-'Thresholded Ct'!AA$11),'Thresholded Ct'!I116)</f>
        <v>No sample</v>
      </c>
      <c r="J116" s="7">
        <f>IFERROR(IF('Thresholded Ct'!J116="","No sample", 'Thresholded Ct'!J116-'Thresholded Ct'!AB$11),'Thresholded Ct'!J116)</f>
        <v>30.395</v>
      </c>
      <c r="K116" s="7" t="str">
        <f>IFERROR(IF('Thresholded Ct'!K116="","No sample", 'Thresholded Ct'!K116-'Thresholded Ct'!AC$11),'Thresholded Ct'!K116)</f>
        <v>No sample</v>
      </c>
      <c r="L116" s="7" t="str">
        <f>IFERROR(IF('Thresholded Ct'!L116="","No sample", 'Thresholded Ct'!L116-'Thresholded Ct'!AD$11),'Thresholded Ct'!L116)</f>
        <v>No sample</v>
      </c>
      <c r="M116" s="7" t="str">
        <f>IFERROR(IF('Thresholded Ct'!M116="","No sample", 'Thresholded Ct'!M116-'Thresholded Ct'!AE$11),'Thresholded Ct'!M116)</f>
        <v>No sample</v>
      </c>
      <c r="N116" s="7" t="str">
        <f>IFERROR(IF('Thresholded Ct'!N116="","No sample", 'Thresholded Ct'!N116-'Thresholded Ct'!AF$11),'Thresholded Ct'!N116)</f>
        <v>No sample</v>
      </c>
      <c r="O116" s="7" t="str">
        <f>IFERROR(IF('Thresholded Ct'!O116="","No sample", 'Thresholded Ct'!O116-'Thresholded Ct'!AG$11),'Thresholded Ct'!O116)</f>
        <v>No sample</v>
      </c>
    </row>
    <row r="117" spans="1:15" x14ac:dyDescent="0.25">
      <c r="A117" s="133"/>
      <c r="B117" s="13" t="s">
        <v>2397</v>
      </c>
      <c r="C117" s="6" t="str">
        <f>IFERROR(IF('Thresholded Ct'!C117="","No sample", VLOOKUP('IPC Normalized Ct'!$B117,'Thresholded Ct'!$B$3:$O$98,3)-'Thresholded Ct'!U$11),'Thresholded Ct'!C117)</f>
        <v>hsa-miR-134-5p</v>
      </c>
      <c r="D117" s="7" t="str">
        <f>IFERROR(IF('Thresholded Ct'!D117="","No sample", 'Thresholded Ct'!D117-'Thresholded Ct'!V$11),'Thresholded Ct'!D117)</f>
        <v>Excluded</v>
      </c>
      <c r="E117" s="7" t="str">
        <f>IFERROR(IF('Thresholded Ct'!E117="","No sample", 'Thresholded Ct'!E117-'Thresholded Ct'!W$11),'Thresholded Ct'!E117)</f>
        <v>No sample</v>
      </c>
      <c r="F117" s="7" t="str">
        <f>IFERROR(IF('Thresholded Ct'!F117="","No sample", 'Thresholded Ct'!F117-'Thresholded Ct'!X$11),'Thresholded Ct'!F117)</f>
        <v>No sample</v>
      </c>
      <c r="G117" s="7" t="str">
        <f>IFERROR(IF('Thresholded Ct'!G117="","No sample", 'Thresholded Ct'!G117-'Thresholded Ct'!Y$11),'Thresholded Ct'!G117)</f>
        <v>No sample</v>
      </c>
      <c r="H117" s="7" t="str">
        <f>IFERROR(IF('Thresholded Ct'!H117="","No sample", 'Thresholded Ct'!H117-'Thresholded Ct'!Z$11),'Thresholded Ct'!H117)</f>
        <v>No sample</v>
      </c>
      <c r="I117" s="7" t="str">
        <f>IFERROR(IF('Thresholded Ct'!I117="","No sample", 'Thresholded Ct'!I117-'Thresholded Ct'!AA$11),'Thresholded Ct'!I117)</f>
        <v>No sample</v>
      </c>
      <c r="J117" s="7" t="str">
        <f>IFERROR(IF('Thresholded Ct'!J117="","No sample", 'Thresholded Ct'!J117-'Thresholded Ct'!AB$11),'Thresholded Ct'!J117)</f>
        <v>Excluded</v>
      </c>
      <c r="K117" s="7" t="str">
        <f>IFERROR(IF('Thresholded Ct'!K117="","No sample", 'Thresholded Ct'!K117-'Thresholded Ct'!AC$11),'Thresholded Ct'!K117)</f>
        <v>No sample</v>
      </c>
      <c r="L117" s="7" t="str">
        <f>IFERROR(IF('Thresholded Ct'!L117="","No sample", 'Thresholded Ct'!L117-'Thresholded Ct'!AD$11),'Thresholded Ct'!L117)</f>
        <v>No sample</v>
      </c>
      <c r="M117" s="7" t="str">
        <f>IFERROR(IF('Thresholded Ct'!M117="","No sample", 'Thresholded Ct'!M117-'Thresholded Ct'!AE$11),'Thresholded Ct'!M117)</f>
        <v>No sample</v>
      </c>
      <c r="N117" s="7" t="str">
        <f>IFERROR(IF('Thresholded Ct'!N117="","No sample", 'Thresholded Ct'!N117-'Thresholded Ct'!AF$11),'Thresholded Ct'!N117)</f>
        <v>No sample</v>
      </c>
      <c r="O117" s="7" t="str">
        <f>IFERROR(IF('Thresholded Ct'!O117="","No sample", 'Thresholded Ct'!O117-'Thresholded Ct'!AG$11),'Thresholded Ct'!O117)</f>
        <v>No sample</v>
      </c>
    </row>
    <row r="118" spans="1:15" x14ac:dyDescent="0.25">
      <c r="A118" s="133"/>
      <c r="B118" s="13" t="s">
        <v>2398</v>
      </c>
      <c r="C118" s="6" t="str">
        <f>IFERROR(IF('Thresholded Ct'!C118="","No sample", VLOOKUP('IPC Normalized Ct'!$B118,'Thresholded Ct'!$B$3:$O$98,3)-'Thresholded Ct'!U$11),'Thresholded Ct'!C118)</f>
        <v>hsa-miR-155-5p</v>
      </c>
      <c r="D118" s="7" t="str">
        <f>IFERROR(IF('Thresholded Ct'!D118="","No sample", 'Thresholded Ct'!D118-'Thresholded Ct'!V$11),'Thresholded Ct'!D118)</f>
        <v>Excluded</v>
      </c>
      <c r="E118" s="7" t="str">
        <f>IFERROR(IF('Thresholded Ct'!E118="","No sample", 'Thresholded Ct'!E118-'Thresholded Ct'!W$11),'Thresholded Ct'!E118)</f>
        <v>No sample</v>
      </c>
      <c r="F118" s="7" t="str">
        <f>IFERROR(IF('Thresholded Ct'!F118="","No sample", 'Thresholded Ct'!F118-'Thresholded Ct'!X$11),'Thresholded Ct'!F118)</f>
        <v>No sample</v>
      </c>
      <c r="G118" s="7" t="str">
        <f>IFERROR(IF('Thresholded Ct'!G118="","No sample", 'Thresholded Ct'!G118-'Thresholded Ct'!Y$11),'Thresholded Ct'!G118)</f>
        <v>No sample</v>
      </c>
      <c r="H118" s="7" t="str">
        <f>IFERROR(IF('Thresholded Ct'!H118="","No sample", 'Thresholded Ct'!H118-'Thresholded Ct'!Z$11),'Thresholded Ct'!H118)</f>
        <v>No sample</v>
      </c>
      <c r="I118" s="7" t="str">
        <f>IFERROR(IF('Thresholded Ct'!I118="","No sample", 'Thresholded Ct'!I118-'Thresholded Ct'!AA$11),'Thresholded Ct'!I118)</f>
        <v>No sample</v>
      </c>
      <c r="J118" s="7" t="str">
        <f>IFERROR(IF('Thresholded Ct'!J118="","No sample", 'Thresholded Ct'!J118-'Thresholded Ct'!AB$11),'Thresholded Ct'!J118)</f>
        <v>Excluded</v>
      </c>
      <c r="K118" s="7" t="str">
        <f>IFERROR(IF('Thresholded Ct'!K118="","No sample", 'Thresholded Ct'!K118-'Thresholded Ct'!AC$11),'Thresholded Ct'!K118)</f>
        <v>No sample</v>
      </c>
      <c r="L118" s="7" t="str">
        <f>IFERROR(IF('Thresholded Ct'!L118="","No sample", 'Thresholded Ct'!L118-'Thresholded Ct'!AD$11),'Thresholded Ct'!L118)</f>
        <v>No sample</v>
      </c>
      <c r="M118" s="7" t="str">
        <f>IFERROR(IF('Thresholded Ct'!M118="","No sample", 'Thresholded Ct'!M118-'Thresholded Ct'!AE$11),'Thresholded Ct'!M118)</f>
        <v>No sample</v>
      </c>
      <c r="N118" s="7" t="str">
        <f>IFERROR(IF('Thresholded Ct'!N118="","No sample", 'Thresholded Ct'!N118-'Thresholded Ct'!AF$11),'Thresholded Ct'!N118)</f>
        <v>No sample</v>
      </c>
      <c r="O118" s="7" t="str">
        <f>IFERROR(IF('Thresholded Ct'!O118="","No sample", 'Thresholded Ct'!O118-'Thresholded Ct'!AG$11),'Thresholded Ct'!O118)</f>
        <v>No sample</v>
      </c>
    </row>
    <row r="119" spans="1:15" x14ac:dyDescent="0.25">
      <c r="A119" s="133"/>
      <c r="B119" s="13" t="s">
        <v>2399</v>
      </c>
      <c r="C119" s="6" t="str">
        <f>IFERROR(IF('Thresholded Ct'!C119="","No sample", VLOOKUP('IPC Normalized Ct'!$B119,'Thresholded Ct'!$B$3:$O$98,3)-'Thresholded Ct'!U$11),'Thresholded Ct'!C119)</f>
        <v>hsa-miR-378a-5p</v>
      </c>
      <c r="D119" s="7">
        <f>IFERROR(IF('Thresholded Ct'!D119="","No sample", 'Thresholded Ct'!D119-'Thresholded Ct'!V$11),'Thresholded Ct'!D119)</f>
        <v>29.266999999999999</v>
      </c>
      <c r="E119" s="7" t="str">
        <f>IFERROR(IF('Thresholded Ct'!E119="","No sample", 'Thresholded Ct'!E119-'Thresholded Ct'!W$11),'Thresholded Ct'!E119)</f>
        <v>No sample</v>
      </c>
      <c r="F119" s="7" t="str">
        <f>IFERROR(IF('Thresholded Ct'!F119="","No sample", 'Thresholded Ct'!F119-'Thresholded Ct'!X$11),'Thresholded Ct'!F119)</f>
        <v>No sample</v>
      </c>
      <c r="G119" s="7" t="str">
        <f>IFERROR(IF('Thresholded Ct'!G119="","No sample", 'Thresholded Ct'!G119-'Thresholded Ct'!Y$11),'Thresholded Ct'!G119)</f>
        <v>No sample</v>
      </c>
      <c r="H119" s="7" t="str">
        <f>IFERROR(IF('Thresholded Ct'!H119="","No sample", 'Thresholded Ct'!H119-'Thresholded Ct'!Z$11),'Thresholded Ct'!H119)</f>
        <v>No sample</v>
      </c>
      <c r="I119" s="7" t="str">
        <f>IFERROR(IF('Thresholded Ct'!I119="","No sample", 'Thresholded Ct'!I119-'Thresholded Ct'!AA$11),'Thresholded Ct'!I119)</f>
        <v>No sample</v>
      </c>
      <c r="J119" s="7">
        <f>IFERROR(IF('Thresholded Ct'!J119="","No sample", 'Thresholded Ct'!J119-'Thresholded Ct'!AB$11),'Thresholded Ct'!J119)</f>
        <v>29.989000000000001</v>
      </c>
      <c r="K119" s="7" t="str">
        <f>IFERROR(IF('Thresholded Ct'!K119="","No sample", 'Thresholded Ct'!K119-'Thresholded Ct'!AC$11),'Thresholded Ct'!K119)</f>
        <v>No sample</v>
      </c>
      <c r="L119" s="7" t="str">
        <f>IFERROR(IF('Thresholded Ct'!L119="","No sample", 'Thresholded Ct'!L119-'Thresholded Ct'!AD$11),'Thresholded Ct'!L119)</f>
        <v>No sample</v>
      </c>
      <c r="M119" s="7" t="str">
        <f>IFERROR(IF('Thresholded Ct'!M119="","No sample", 'Thresholded Ct'!M119-'Thresholded Ct'!AE$11),'Thresholded Ct'!M119)</f>
        <v>No sample</v>
      </c>
      <c r="N119" s="7" t="str">
        <f>IFERROR(IF('Thresholded Ct'!N119="","No sample", 'Thresholded Ct'!N119-'Thresholded Ct'!AF$11),'Thresholded Ct'!N119)</f>
        <v>No sample</v>
      </c>
      <c r="O119" s="7" t="str">
        <f>IFERROR(IF('Thresholded Ct'!O119="","No sample", 'Thresholded Ct'!O119-'Thresholded Ct'!AG$11),'Thresholded Ct'!O119)</f>
        <v>No sample</v>
      </c>
    </row>
    <row r="120" spans="1:15" x14ac:dyDescent="0.25">
      <c r="A120" s="133"/>
      <c r="B120" s="13" t="s">
        <v>2400</v>
      </c>
      <c r="C120" s="6" t="str">
        <f>IFERROR(IF('Thresholded Ct'!C120="","No sample", VLOOKUP('IPC Normalized Ct'!$B120,'Thresholded Ct'!$B$3:$O$98,3)-'Thresholded Ct'!U$11),'Thresholded Ct'!C120)</f>
        <v>hsa-miR-422a</v>
      </c>
      <c r="D120" s="7">
        <f>IFERROR(IF('Thresholded Ct'!D120="","No sample", 'Thresholded Ct'!D120-'Thresholded Ct'!V$11),'Thresholded Ct'!D120)</f>
        <v>28.047999999999998</v>
      </c>
      <c r="E120" s="7" t="str">
        <f>IFERROR(IF('Thresholded Ct'!E120="","No sample", 'Thresholded Ct'!E120-'Thresholded Ct'!W$11),'Thresholded Ct'!E120)</f>
        <v>No sample</v>
      </c>
      <c r="F120" s="7" t="str">
        <f>IFERROR(IF('Thresholded Ct'!F120="","No sample", 'Thresholded Ct'!F120-'Thresholded Ct'!X$11),'Thresholded Ct'!F120)</f>
        <v>No sample</v>
      </c>
      <c r="G120" s="7" t="str">
        <f>IFERROR(IF('Thresholded Ct'!G120="","No sample", 'Thresholded Ct'!G120-'Thresholded Ct'!Y$11),'Thresholded Ct'!G120)</f>
        <v>No sample</v>
      </c>
      <c r="H120" s="7" t="str">
        <f>IFERROR(IF('Thresholded Ct'!H120="","No sample", 'Thresholded Ct'!H120-'Thresholded Ct'!Z$11),'Thresholded Ct'!H120)</f>
        <v>No sample</v>
      </c>
      <c r="I120" s="7" t="str">
        <f>IFERROR(IF('Thresholded Ct'!I120="","No sample", 'Thresholded Ct'!I120-'Thresholded Ct'!AA$11),'Thresholded Ct'!I120)</f>
        <v>No sample</v>
      </c>
      <c r="J120" s="7" t="str">
        <f>IFERROR(IF('Thresholded Ct'!J120="","No sample", 'Thresholded Ct'!J120-'Thresholded Ct'!AB$11),'Thresholded Ct'!J120)</f>
        <v>Excluded</v>
      </c>
      <c r="K120" s="7" t="str">
        <f>IFERROR(IF('Thresholded Ct'!K120="","No sample", 'Thresholded Ct'!K120-'Thresholded Ct'!AC$11),'Thresholded Ct'!K120)</f>
        <v>No sample</v>
      </c>
      <c r="L120" s="7" t="str">
        <f>IFERROR(IF('Thresholded Ct'!L120="","No sample", 'Thresholded Ct'!L120-'Thresholded Ct'!AD$11),'Thresholded Ct'!L120)</f>
        <v>No sample</v>
      </c>
      <c r="M120" s="7" t="str">
        <f>IFERROR(IF('Thresholded Ct'!M120="","No sample", 'Thresholded Ct'!M120-'Thresholded Ct'!AE$11),'Thresholded Ct'!M120)</f>
        <v>No sample</v>
      </c>
      <c r="N120" s="7" t="str">
        <f>IFERROR(IF('Thresholded Ct'!N120="","No sample", 'Thresholded Ct'!N120-'Thresholded Ct'!AF$11),'Thresholded Ct'!N120)</f>
        <v>No sample</v>
      </c>
      <c r="O120" s="7" t="str">
        <f>IFERROR(IF('Thresholded Ct'!O120="","No sample", 'Thresholded Ct'!O120-'Thresholded Ct'!AG$11),'Thresholded Ct'!O120)</f>
        <v>No sample</v>
      </c>
    </row>
    <row r="121" spans="1:15" x14ac:dyDescent="0.25">
      <c r="A121" s="133"/>
      <c r="B121" s="13" t="s">
        <v>2401</v>
      </c>
      <c r="C121" s="6" t="str">
        <f>IFERROR(IF('Thresholded Ct'!C121="","No sample", VLOOKUP('IPC Normalized Ct'!$B121,'Thresholded Ct'!$B$3:$O$98,3)-'Thresholded Ct'!U$11),'Thresholded Ct'!C121)</f>
        <v>hsa-miR-499a-5p</v>
      </c>
      <c r="D121" s="7">
        <f>IFERROR(IF('Thresholded Ct'!D121="","No sample", 'Thresholded Ct'!D121-'Thresholded Ct'!V$11),'Thresholded Ct'!D121)</f>
        <v>25.148</v>
      </c>
      <c r="E121" s="7" t="str">
        <f>IFERROR(IF('Thresholded Ct'!E121="","No sample", 'Thresholded Ct'!E121-'Thresholded Ct'!W$11),'Thresholded Ct'!E121)</f>
        <v>No sample</v>
      </c>
      <c r="F121" s="7" t="str">
        <f>IFERROR(IF('Thresholded Ct'!F121="","No sample", 'Thresholded Ct'!F121-'Thresholded Ct'!X$11),'Thresholded Ct'!F121)</f>
        <v>No sample</v>
      </c>
      <c r="G121" s="7" t="str">
        <f>IFERROR(IF('Thresholded Ct'!G121="","No sample", 'Thresholded Ct'!G121-'Thresholded Ct'!Y$11),'Thresholded Ct'!G121)</f>
        <v>No sample</v>
      </c>
      <c r="H121" s="7" t="str">
        <f>IFERROR(IF('Thresholded Ct'!H121="","No sample", 'Thresholded Ct'!H121-'Thresholded Ct'!Z$11),'Thresholded Ct'!H121)</f>
        <v>No sample</v>
      </c>
      <c r="I121" s="7" t="str">
        <f>IFERROR(IF('Thresholded Ct'!I121="","No sample", 'Thresholded Ct'!I121-'Thresholded Ct'!AA$11),'Thresholded Ct'!I121)</f>
        <v>No sample</v>
      </c>
      <c r="J121" s="7">
        <f>IFERROR(IF('Thresholded Ct'!J121="","No sample", 'Thresholded Ct'!J121-'Thresholded Ct'!AB$11),'Thresholded Ct'!J121)</f>
        <v>27.803000000000001</v>
      </c>
      <c r="K121" s="7" t="str">
        <f>IFERROR(IF('Thresholded Ct'!K121="","No sample", 'Thresholded Ct'!K121-'Thresholded Ct'!AC$11),'Thresholded Ct'!K121)</f>
        <v>No sample</v>
      </c>
      <c r="L121" s="7" t="str">
        <f>IFERROR(IF('Thresholded Ct'!L121="","No sample", 'Thresholded Ct'!L121-'Thresholded Ct'!AD$11),'Thresholded Ct'!L121)</f>
        <v>No sample</v>
      </c>
      <c r="M121" s="7" t="str">
        <f>IFERROR(IF('Thresholded Ct'!M121="","No sample", 'Thresholded Ct'!M121-'Thresholded Ct'!AE$11),'Thresholded Ct'!M121)</f>
        <v>No sample</v>
      </c>
      <c r="N121" s="7" t="str">
        <f>IFERROR(IF('Thresholded Ct'!N121="","No sample", 'Thresholded Ct'!N121-'Thresholded Ct'!AF$11),'Thresholded Ct'!N121)</f>
        <v>No sample</v>
      </c>
      <c r="O121" s="7" t="str">
        <f>IFERROR(IF('Thresholded Ct'!O121="","No sample", 'Thresholded Ct'!O121-'Thresholded Ct'!AG$11),'Thresholded Ct'!O121)</f>
        <v>No sample</v>
      </c>
    </row>
    <row r="122" spans="1:15" x14ac:dyDescent="0.25">
      <c r="A122" s="133"/>
      <c r="B122" s="15" t="s">
        <v>2402</v>
      </c>
      <c r="C122" s="6" t="str">
        <f>IFERROR(IF('Thresholded Ct'!C122="","No sample", VLOOKUP('IPC Normalized Ct'!$B122,'Thresholded Ct'!$B$3:$O$98,3)-'Thresholded Ct'!U$11),'Thresholded Ct'!C122)</f>
        <v>Spike-in RNA Ctr 1</v>
      </c>
      <c r="D122" s="7" t="str">
        <f>IFERROR(IF('Thresholded Ct'!D122="","No sample", 'Thresholded Ct'!D122-'Thresholded Ct'!V$11),'Thresholded Ct'!D122)</f>
        <v>Excluded</v>
      </c>
      <c r="E122" s="7" t="str">
        <f>IFERROR(IF('Thresholded Ct'!E122="","No sample", 'Thresholded Ct'!E122-'Thresholded Ct'!W$11),'Thresholded Ct'!E122)</f>
        <v>No sample</v>
      </c>
      <c r="F122" s="7" t="str">
        <f>IFERROR(IF('Thresholded Ct'!F122="","No sample", 'Thresholded Ct'!F122-'Thresholded Ct'!X$11),'Thresholded Ct'!F122)</f>
        <v>No sample</v>
      </c>
      <c r="G122" s="7" t="str">
        <f>IFERROR(IF('Thresholded Ct'!G122="","No sample", 'Thresholded Ct'!G122-'Thresholded Ct'!Y$11),'Thresholded Ct'!G122)</f>
        <v>No sample</v>
      </c>
      <c r="H122" s="7" t="str">
        <f>IFERROR(IF('Thresholded Ct'!H122="","No sample", 'Thresholded Ct'!H122-'Thresholded Ct'!Z$11),'Thresholded Ct'!H122)</f>
        <v>No sample</v>
      </c>
      <c r="I122" s="7" t="str">
        <f>IFERROR(IF('Thresholded Ct'!I122="","No sample", 'Thresholded Ct'!I122-'Thresholded Ct'!AA$11),'Thresholded Ct'!I122)</f>
        <v>No sample</v>
      </c>
      <c r="J122" s="7" t="str">
        <f>IFERROR(IF('Thresholded Ct'!J122="","No sample", 'Thresholded Ct'!J122-'Thresholded Ct'!AB$11),'Thresholded Ct'!J122)</f>
        <v>Excluded</v>
      </c>
      <c r="K122" s="7" t="str">
        <f>IFERROR(IF('Thresholded Ct'!K122="","No sample", 'Thresholded Ct'!K122-'Thresholded Ct'!AC$11),'Thresholded Ct'!K122)</f>
        <v>No sample</v>
      </c>
      <c r="L122" s="7" t="str">
        <f>IFERROR(IF('Thresholded Ct'!L122="","No sample", 'Thresholded Ct'!L122-'Thresholded Ct'!AD$11),'Thresholded Ct'!L122)</f>
        <v>No sample</v>
      </c>
      <c r="M122" s="7" t="str">
        <f>IFERROR(IF('Thresholded Ct'!M122="","No sample", 'Thresholded Ct'!M122-'Thresholded Ct'!AE$11),'Thresholded Ct'!M122)</f>
        <v>No sample</v>
      </c>
      <c r="N122" s="7" t="str">
        <f>IFERROR(IF('Thresholded Ct'!N122="","No sample", 'Thresholded Ct'!N122-'Thresholded Ct'!AF$11),'Thresholded Ct'!N122)</f>
        <v>No sample</v>
      </c>
      <c r="O122" s="7" t="str">
        <f>IFERROR(IF('Thresholded Ct'!O122="","No sample", 'Thresholded Ct'!O122-'Thresholded Ct'!AG$11),'Thresholded Ct'!O122)</f>
        <v>No sample</v>
      </c>
    </row>
    <row r="123" spans="1:15" x14ac:dyDescent="0.25">
      <c r="A123" s="133"/>
      <c r="B123" s="13" t="s">
        <v>2403</v>
      </c>
      <c r="C123" s="6" t="str">
        <f>IFERROR(IF('Thresholded Ct'!C123="","No sample", VLOOKUP('IPC Normalized Ct'!$B123,'Thresholded Ct'!$B$3:$O$98,3)-'Thresholded Ct'!U$11),'Thresholded Ct'!C123)</f>
        <v>hsa-miR-17-3p</v>
      </c>
      <c r="D123" s="7">
        <f>IFERROR(IF('Thresholded Ct'!D123="","No sample", 'Thresholded Ct'!D123-'Thresholded Ct'!V$11),'Thresholded Ct'!D123)</f>
        <v>26.962</v>
      </c>
      <c r="E123" s="7" t="str">
        <f>IFERROR(IF('Thresholded Ct'!E123="","No sample", 'Thresholded Ct'!E123-'Thresholded Ct'!W$11),'Thresholded Ct'!E123)</f>
        <v>No sample</v>
      </c>
      <c r="F123" s="7" t="str">
        <f>IFERROR(IF('Thresholded Ct'!F123="","No sample", 'Thresholded Ct'!F123-'Thresholded Ct'!X$11),'Thresholded Ct'!F123)</f>
        <v>No sample</v>
      </c>
      <c r="G123" s="7" t="str">
        <f>IFERROR(IF('Thresholded Ct'!G123="","No sample", 'Thresholded Ct'!G123-'Thresholded Ct'!Y$11),'Thresholded Ct'!G123)</f>
        <v>No sample</v>
      </c>
      <c r="H123" s="7" t="str">
        <f>IFERROR(IF('Thresholded Ct'!H123="","No sample", 'Thresholded Ct'!H123-'Thresholded Ct'!Z$11),'Thresholded Ct'!H123)</f>
        <v>No sample</v>
      </c>
      <c r="I123" s="7" t="str">
        <f>IFERROR(IF('Thresholded Ct'!I123="","No sample", 'Thresholded Ct'!I123-'Thresholded Ct'!AA$11),'Thresholded Ct'!I123)</f>
        <v>No sample</v>
      </c>
      <c r="J123" s="7">
        <f>IFERROR(IF('Thresholded Ct'!J123="","No sample", 'Thresholded Ct'!J123-'Thresholded Ct'!AB$11),'Thresholded Ct'!J123)</f>
        <v>27.867000000000001</v>
      </c>
      <c r="K123" s="7" t="str">
        <f>IFERROR(IF('Thresholded Ct'!K123="","No sample", 'Thresholded Ct'!K123-'Thresholded Ct'!AC$11),'Thresholded Ct'!K123)</f>
        <v>No sample</v>
      </c>
      <c r="L123" s="7" t="str">
        <f>IFERROR(IF('Thresholded Ct'!L123="","No sample", 'Thresholded Ct'!L123-'Thresholded Ct'!AD$11),'Thresholded Ct'!L123)</f>
        <v>No sample</v>
      </c>
      <c r="M123" s="7" t="str">
        <f>IFERROR(IF('Thresholded Ct'!M123="","No sample", 'Thresholded Ct'!M123-'Thresholded Ct'!AE$11),'Thresholded Ct'!M123)</f>
        <v>No sample</v>
      </c>
      <c r="N123" s="7" t="str">
        <f>IFERROR(IF('Thresholded Ct'!N123="","No sample", 'Thresholded Ct'!N123-'Thresholded Ct'!AF$11),'Thresholded Ct'!N123)</f>
        <v>No sample</v>
      </c>
      <c r="O123" s="7" t="str">
        <f>IFERROR(IF('Thresholded Ct'!O123="","No sample", 'Thresholded Ct'!O123-'Thresholded Ct'!AG$11),'Thresholded Ct'!O123)</f>
        <v>No sample</v>
      </c>
    </row>
    <row r="124" spans="1:15" x14ac:dyDescent="0.25">
      <c r="A124" s="133"/>
      <c r="B124" s="13" t="s">
        <v>2404</v>
      </c>
      <c r="C124" s="6" t="str">
        <f>IFERROR(IF('Thresholded Ct'!C124="","No sample", VLOOKUP('IPC Normalized Ct'!$B124,'Thresholded Ct'!$B$3:$O$98,3)-'Thresholded Ct'!U$11),'Thresholded Ct'!C124)</f>
        <v>hsa-miR-103a-3p</v>
      </c>
      <c r="D124" s="7">
        <f>IFERROR(IF('Thresholded Ct'!D124="","No sample", 'Thresholded Ct'!D124-'Thresholded Ct'!V$11),'Thresholded Ct'!D124)</f>
        <v>19.222000000000001</v>
      </c>
      <c r="E124" s="7" t="str">
        <f>IFERROR(IF('Thresholded Ct'!E124="","No sample", 'Thresholded Ct'!E124-'Thresholded Ct'!W$11),'Thresholded Ct'!E124)</f>
        <v>No sample</v>
      </c>
      <c r="F124" s="7" t="str">
        <f>IFERROR(IF('Thresholded Ct'!F124="","No sample", 'Thresholded Ct'!F124-'Thresholded Ct'!X$11),'Thresholded Ct'!F124)</f>
        <v>No sample</v>
      </c>
      <c r="G124" s="7" t="str">
        <f>IFERROR(IF('Thresholded Ct'!G124="","No sample", 'Thresholded Ct'!G124-'Thresholded Ct'!Y$11),'Thresholded Ct'!G124)</f>
        <v>No sample</v>
      </c>
      <c r="H124" s="7" t="str">
        <f>IFERROR(IF('Thresholded Ct'!H124="","No sample", 'Thresholded Ct'!H124-'Thresholded Ct'!Z$11),'Thresholded Ct'!H124)</f>
        <v>No sample</v>
      </c>
      <c r="I124" s="7" t="str">
        <f>IFERROR(IF('Thresholded Ct'!I124="","No sample", 'Thresholded Ct'!I124-'Thresholded Ct'!AA$11),'Thresholded Ct'!I124)</f>
        <v>No sample</v>
      </c>
      <c r="J124" s="7">
        <f>IFERROR(IF('Thresholded Ct'!J124="","No sample", 'Thresholded Ct'!J124-'Thresholded Ct'!AB$11),'Thresholded Ct'!J124)</f>
        <v>22.437999999999999</v>
      </c>
      <c r="K124" s="7" t="str">
        <f>IFERROR(IF('Thresholded Ct'!K124="","No sample", 'Thresholded Ct'!K124-'Thresholded Ct'!AC$11),'Thresholded Ct'!K124)</f>
        <v>No sample</v>
      </c>
      <c r="L124" s="7" t="str">
        <f>IFERROR(IF('Thresholded Ct'!L124="","No sample", 'Thresholded Ct'!L124-'Thresholded Ct'!AD$11),'Thresholded Ct'!L124)</f>
        <v>No sample</v>
      </c>
      <c r="M124" s="7" t="str">
        <f>IFERROR(IF('Thresholded Ct'!M124="","No sample", 'Thresholded Ct'!M124-'Thresholded Ct'!AE$11),'Thresholded Ct'!M124)</f>
        <v>No sample</v>
      </c>
      <c r="N124" s="7" t="str">
        <f>IFERROR(IF('Thresholded Ct'!N124="","No sample", 'Thresholded Ct'!N124-'Thresholded Ct'!AF$11),'Thresholded Ct'!N124)</f>
        <v>No sample</v>
      </c>
      <c r="O124" s="7" t="str">
        <f>IFERROR(IF('Thresholded Ct'!O124="","No sample", 'Thresholded Ct'!O124-'Thresholded Ct'!AG$11),'Thresholded Ct'!O124)</f>
        <v>No sample</v>
      </c>
    </row>
    <row r="125" spans="1:15" x14ac:dyDescent="0.25">
      <c r="A125" s="133"/>
      <c r="B125" s="13" t="s">
        <v>2405</v>
      </c>
      <c r="C125" s="6" t="str">
        <f>IFERROR(IF('Thresholded Ct'!C125="","No sample", VLOOKUP('IPC Normalized Ct'!$B125,'Thresholded Ct'!$B$3:$O$98,3)-'Thresholded Ct'!U$11),'Thresholded Ct'!C125)</f>
        <v>hsa-miR-10b-5p</v>
      </c>
      <c r="D125" s="7" t="str">
        <f>IFERROR(IF('Thresholded Ct'!D125="","No sample", 'Thresholded Ct'!D125-'Thresholded Ct'!V$11),'Thresholded Ct'!D125)</f>
        <v>Excluded</v>
      </c>
      <c r="E125" s="7" t="str">
        <f>IFERROR(IF('Thresholded Ct'!E125="","No sample", 'Thresholded Ct'!E125-'Thresholded Ct'!W$11),'Thresholded Ct'!E125)</f>
        <v>No sample</v>
      </c>
      <c r="F125" s="7" t="str">
        <f>IFERROR(IF('Thresholded Ct'!F125="","No sample", 'Thresholded Ct'!F125-'Thresholded Ct'!X$11),'Thresholded Ct'!F125)</f>
        <v>No sample</v>
      </c>
      <c r="G125" s="7" t="str">
        <f>IFERROR(IF('Thresholded Ct'!G125="","No sample", 'Thresholded Ct'!G125-'Thresholded Ct'!Y$11),'Thresholded Ct'!G125)</f>
        <v>No sample</v>
      </c>
      <c r="H125" s="7" t="str">
        <f>IFERROR(IF('Thresholded Ct'!H125="","No sample", 'Thresholded Ct'!H125-'Thresholded Ct'!Z$11),'Thresholded Ct'!H125)</f>
        <v>No sample</v>
      </c>
      <c r="I125" s="7" t="str">
        <f>IFERROR(IF('Thresholded Ct'!I125="","No sample", 'Thresholded Ct'!I125-'Thresholded Ct'!AA$11),'Thresholded Ct'!I125)</f>
        <v>No sample</v>
      </c>
      <c r="J125" s="7">
        <f>IFERROR(IF('Thresholded Ct'!J125="","No sample", 'Thresholded Ct'!J125-'Thresholded Ct'!AB$11),'Thresholded Ct'!J125)</f>
        <v>29.667999999999999</v>
      </c>
      <c r="K125" s="7" t="str">
        <f>IFERROR(IF('Thresholded Ct'!K125="","No sample", 'Thresholded Ct'!K125-'Thresholded Ct'!AC$11),'Thresholded Ct'!K125)</f>
        <v>No sample</v>
      </c>
      <c r="L125" s="7" t="str">
        <f>IFERROR(IF('Thresholded Ct'!L125="","No sample", 'Thresholded Ct'!L125-'Thresholded Ct'!AD$11),'Thresholded Ct'!L125)</f>
        <v>No sample</v>
      </c>
      <c r="M125" s="7" t="str">
        <f>IFERROR(IF('Thresholded Ct'!M125="","No sample", 'Thresholded Ct'!M125-'Thresholded Ct'!AE$11),'Thresholded Ct'!M125)</f>
        <v>No sample</v>
      </c>
      <c r="N125" s="7" t="str">
        <f>IFERROR(IF('Thresholded Ct'!N125="","No sample", 'Thresholded Ct'!N125-'Thresholded Ct'!AF$11),'Thresholded Ct'!N125)</f>
        <v>No sample</v>
      </c>
      <c r="O125" s="7" t="str">
        <f>IFERROR(IF('Thresholded Ct'!O125="","No sample", 'Thresholded Ct'!O125-'Thresholded Ct'!AG$11),'Thresholded Ct'!O125)</f>
        <v>No sample</v>
      </c>
    </row>
    <row r="126" spans="1:15" x14ac:dyDescent="0.25">
      <c r="A126" s="133"/>
      <c r="B126" s="13" t="s">
        <v>2406</v>
      </c>
      <c r="C126" s="6" t="str">
        <f>IFERROR(IF('Thresholded Ct'!C126="","No sample", VLOOKUP('IPC Normalized Ct'!$B126,'Thresholded Ct'!$B$3:$O$98,3)-'Thresholded Ct'!U$11),'Thresholded Ct'!C126)</f>
        <v>hsa-miR-217</v>
      </c>
      <c r="D126" s="7">
        <f>IFERROR(IF('Thresholded Ct'!D126="","No sample", 'Thresholded Ct'!D126-'Thresholded Ct'!V$11),'Thresholded Ct'!D126)</f>
        <v>28.879000000000001</v>
      </c>
      <c r="E126" s="7" t="str">
        <f>IFERROR(IF('Thresholded Ct'!E126="","No sample", 'Thresholded Ct'!E126-'Thresholded Ct'!W$11),'Thresholded Ct'!E126)</f>
        <v>No sample</v>
      </c>
      <c r="F126" s="7" t="str">
        <f>IFERROR(IF('Thresholded Ct'!F126="","No sample", 'Thresholded Ct'!F126-'Thresholded Ct'!X$11),'Thresholded Ct'!F126)</f>
        <v>No sample</v>
      </c>
      <c r="G126" s="7" t="str">
        <f>IFERROR(IF('Thresholded Ct'!G126="","No sample", 'Thresholded Ct'!G126-'Thresholded Ct'!Y$11),'Thresholded Ct'!G126)</f>
        <v>No sample</v>
      </c>
      <c r="H126" s="7" t="str">
        <f>IFERROR(IF('Thresholded Ct'!H126="","No sample", 'Thresholded Ct'!H126-'Thresholded Ct'!Z$11),'Thresholded Ct'!H126)</f>
        <v>No sample</v>
      </c>
      <c r="I126" s="7" t="str">
        <f>IFERROR(IF('Thresholded Ct'!I126="","No sample", 'Thresholded Ct'!I126-'Thresholded Ct'!AA$11),'Thresholded Ct'!I126)</f>
        <v>No sample</v>
      </c>
      <c r="J126" s="7">
        <f>IFERROR(IF('Thresholded Ct'!J126="","No sample", 'Thresholded Ct'!J126-'Thresholded Ct'!AB$11),'Thresholded Ct'!J126)</f>
        <v>29.681999999999999</v>
      </c>
      <c r="K126" s="7" t="str">
        <f>IFERROR(IF('Thresholded Ct'!K126="","No sample", 'Thresholded Ct'!K126-'Thresholded Ct'!AC$11),'Thresholded Ct'!K126)</f>
        <v>No sample</v>
      </c>
      <c r="L126" s="7" t="str">
        <f>IFERROR(IF('Thresholded Ct'!L126="","No sample", 'Thresholded Ct'!L126-'Thresholded Ct'!AD$11),'Thresholded Ct'!L126)</f>
        <v>No sample</v>
      </c>
      <c r="M126" s="7" t="str">
        <f>IFERROR(IF('Thresholded Ct'!M126="","No sample", 'Thresholded Ct'!M126-'Thresholded Ct'!AE$11),'Thresholded Ct'!M126)</f>
        <v>No sample</v>
      </c>
      <c r="N126" s="7" t="str">
        <f>IFERROR(IF('Thresholded Ct'!N126="","No sample", 'Thresholded Ct'!N126-'Thresholded Ct'!AF$11),'Thresholded Ct'!N126)</f>
        <v>No sample</v>
      </c>
      <c r="O126" s="7" t="str">
        <f>IFERROR(IF('Thresholded Ct'!O126="","No sample", 'Thresholded Ct'!O126-'Thresholded Ct'!AG$11),'Thresholded Ct'!O126)</f>
        <v>No sample</v>
      </c>
    </row>
    <row r="127" spans="1:15" x14ac:dyDescent="0.25">
      <c r="A127" s="133"/>
      <c r="B127" s="13" t="s">
        <v>2407</v>
      </c>
      <c r="C127" s="6" t="str">
        <f>IFERROR(IF('Thresholded Ct'!C127="","No sample", VLOOKUP('IPC Normalized Ct'!$B127,'Thresholded Ct'!$B$3:$O$98,3)-'Thresholded Ct'!U$11),'Thresholded Ct'!C127)</f>
        <v>hsa-miR-27b-3p</v>
      </c>
      <c r="D127" s="7">
        <f>IFERROR(IF('Thresholded Ct'!D127="","No sample", 'Thresholded Ct'!D127-'Thresholded Ct'!V$11),'Thresholded Ct'!D127)</f>
        <v>28.274000000000001</v>
      </c>
      <c r="E127" s="7" t="str">
        <f>IFERROR(IF('Thresholded Ct'!E127="","No sample", 'Thresholded Ct'!E127-'Thresholded Ct'!W$11),'Thresholded Ct'!E127)</f>
        <v>No sample</v>
      </c>
      <c r="F127" s="7" t="str">
        <f>IFERROR(IF('Thresholded Ct'!F127="","No sample", 'Thresholded Ct'!F127-'Thresholded Ct'!X$11),'Thresholded Ct'!F127)</f>
        <v>No sample</v>
      </c>
      <c r="G127" s="7" t="str">
        <f>IFERROR(IF('Thresholded Ct'!G127="","No sample", 'Thresholded Ct'!G127-'Thresholded Ct'!Y$11),'Thresholded Ct'!G127)</f>
        <v>No sample</v>
      </c>
      <c r="H127" s="7" t="str">
        <f>IFERROR(IF('Thresholded Ct'!H127="","No sample", 'Thresholded Ct'!H127-'Thresholded Ct'!Z$11),'Thresholded Ct'!H127)</f>
        <v>No sample</v>
      </c>
      <c r="I127" s="7" t="str">
        <f>IFERROR(IF('Thresholded Ct'!I127="","No sample", 'Thresholded Ct'!I127-'Thresholded Ct'!AA$11),'Thresholded Ct'!I127)</f>
        <v>No sample</v>
      </c>
      <c r="J127" s="7">
        <f>IFERROR(IF('Thresholded Ct'!J127="","No sample", 'Thresholded Ct'!J127-'Thresholded Ct'!AB$11),'Thresholded Ct'!J127)</f>
        <v>27.058</v>
      </c>
      <c r="K127" s="7" t="str">
        <f>IFERROR(IF('Thresholded Ct'!K127="","No sample", 'Thresholded Ct'!K127-'Thresholded Ct'!AC$11),'Thresholded Ct'!K127)</f>
        <v>No sample</v>
      </c>
      <c r="L127" s="7" t="str">
        <f>IFERROR(IF('Thresholded Ct'!L127="","No sample", 'Thresholded Ct'!L127-'Thresholded Ct'!AD$11),'Thresholded Ct'!L127)</f>
        <v>No sample</v>
      </c>
      <c r="M127" s="7" t="str">
        <f>IFERROR(IF('Thresholded Ct'!M127="","No sample", 'Thresholded Ct'!M127-'Thresholded Ct'!AE$11),'Thresholded Ct'!M127)</f>
        <v>No sample</v>
      </c>
      <c r="N127" s="7" t="str">
        <f>IFERROR(IF('Thresholded Ct'!N127="","No sample", 'Thresholded Ct'!N127-'Thresholded Ct'!AF$11),'Thresholded Ct'!N127)</f>
        <v>No sample</v>
      </c>
      <c r="O127" s="7" t="str">
        <f>IFERROR(IF('Thresholded Ct'!O127="","No sample", 'Thresholded Ct'!O127-'Thresholded Ct'!AG$11),'Thresholded Ct'!O127)</f>
        <v>No sample</v>
      </c>
    </row>
    <row r="128" spans="1:15" x14ac:dyDescent="0.25">
      <c r="A128" s="133"/>
      <c r="B128" s="13" t="s">
        <v>2408</v>
      </c>
      <c r="C128" s="6" t="str">
        <f>IFERROR(IF('Thresholded Ct'!C128="","No sample", VLOOKUP('IPC Normalized Ct'!$B128,'Thresholded Ct'!$B$3:$O$98,3)-'Thresholded Ct'!U$11),'Thresholded Ct'!C128)</f>
        <v>hsa-miR-144-3p</v>
      </c>
      <c r="D128" s="7">
        <f>IFERROR(IF('Thresholded Ct'!D128="","No sample", 'Thresholded Ct'!D128-'Thresholded Ct'!V$11),'Thresholded Ct'!D128)</f>
        <v>30.532</v>
      </c>
      <c r="E128" s="7" t="str">
        <f>IFERROR(IF('Thresholded Ct'!E128="","No sample", 'Thresholded Ct'!E128-'Thresholded Ct'!W$11),'Thresholded Ct'!E128)</f>
        <v>No sample</v>
      </c>
      <c r="F128" s="7" t="str">
        <f>IFERROR(IF('Thresholded Ct'!F128="","No sample", 'Thresholded Ct'!F128-'Thresholded Ct'!X$11),'Thresholded Ct'!F128)</f>
        <v>No sample</v>
      </c>
      <c r="G128" s="7" t="str">
        <f>IFERROR(IF('Thresholded Ct'!G128="","No sample", 'Thresholded Ct'!G128-'Thresholded Ct'!Y$11),'Thresholded Ct'!G128)</f>
        <v>No sample</v>
      </c>
      <c r="H128" s="7" t="str">
        <f>IFERROR(IF('Thresholded Ct'!H128="","No sample", 'Thresholded Ct'!H128-'Thresholded Ct'!Z$11),'Thresholded Ct'!H128)</f>
        <v>No sample</v>
      </c>
      <c r="I128" s="7" t="str">
        <f>IFERROR(IF('Thresholded Ct'!I128="","No sample", 'Thresholded Ct'!I128-'Thresholded Ct'!AA$11),'Thresholded Ct'!I128)</f>
        <v>No sample</v>
      </c>
      <c r="J128" s="7">
        <f>IFERROR(IF('Thresholded Ct'!J128="","No sample", 'Thresholded Ct'!J128-'Thresholded Ct'!AB$11),'Thresholded Ct'!J128)</f>
        <v>31.024999999999999</v>
      </c>
      <c r="K128" s="7" t="str">
        <f>IFERROR(IF('Thresholded Ct'!K128="","No sample", 'Thresholded Ct'!K128-'Thresholded Ct'!AC$11),'Thresholded Ct'!K128)</f>
        <v>No sample</v>
      </c>
      <c r="L128" s="7" t="str">
        <f>IFERROR(IF('Thresholded Ct'!L128="","No sample", 'Thresholded Ct'!L128-'Thresholded Ct'!AD$11),'Thresholded Ct'!L128)</f>
        <v>No sample</v>
      </c>
      <c r="M128" s="7" t="str">
        <f>IFERROR(IF('Thresholded Ct'!M128="","No sample", 'Thresholded Ct'!M128-'Thresholded Ct'!AE$11),'Thresholded Ct'!M128)</f>
        <v>No sample</v>
      </c>
      <c r="N128" s="7" t="str">
        <f>IFERROR(IF('Thresholded Ct'!N128="","No sample", 'Thresholded Ct'!N128-'Thresholded Ct'!AF$11),'Thresholded Ct'!N128)</f>
        <v>No sample</v>
      </c>
      <c r="O128" s="7" t="str">
        <f>IFERROR(IF('Thresholded Ct'!O128="","No sample", 'Thresholded Ct'!O128-'Thresholded Ct'!AG$11),'Thresholded Ct'!O128)</f>
        <v>No sample</v>
      </c>
    </row>
    <row r="129" spans="1:15" x14ac:dyDescent="0.25">
      <c r="A129" s="133"/>
      <c r="B129" s="13" t="s">
        <v>2409</v>
      </c>
      <c r="C129" s="6" t="str">
        <f>IFERROR(IF('Thresholded Ct'!C129="","No sample", VLOOKUP('IPC Normalized Ct'!$B129,'Thresholded Ct'!$B$3:$O$98,3)-'Thresholded Ct'!U$11),'Thresholded Ct'!C129)</f>
        <v>hsa-miR-146a-5p</v>
      </c>
      <c r="D129" s="7">
        <f>IFERROR(IF('Thresholded Ct'!D129="","No sample", 'Thresholded Ct'!D129-'Thresholded Ct'!V$11),'Thresholded Ct'!D129)</f>
        <v>28.225000000000001</v>
      </c>
      <c r="E129" s="7" t="str">
        <f>IFERROR(IF('Thresholded Ct'!E129="","No sample", 'Thresholded Ct'!E129-'Thresholded Ct'!W$11),'Thresholded Ct'!E129)</f>
        <v>No sample</v>
      </c>
      <c r="F129" s="7" t="str">
        <f>IFERROR(IF('Thresholded Ct'!F129="","No sample", 'Thresholded Ct'!F129-'Thresholded Ct'!X$11),'Thresholded Ct'!F129)</f>
        <v>No sample</v>
      </c>
      <c r="G129" s="7" t="str">
        <f>IFERROR(IF('Thresholded Ct'!G129="","No sample", 'Thresholded Ct'!G129-'Thresholded Ct'!Y$11),'Thresholded Ct'!G129)</f>
        <v>No sample</v>
      </c>
      <c r="H129" s="7" t="str">
        <f>IFERROR(IF('Thresholded Ct'!H129="","No sample", 'Thresholded Ct'!H129-'Thresholded Ct'!Z$11),'Thresholded Ct'!H129)</f>
        <v>No sample</v>
      </c>
      <c r="I129" s="7" t="str">
        <f>IFERROR(IF('Thresholded Ct'!I129="","No sample", 'Thresholded Ct'!I129-'Thresholded Ct'!AA$11),'Thresholded Ct'!I129)</f>
        <v>No sample</v>
      </c>
      <c r="J129" s="7">
        <f>IFERROR(IF('Thresholded Ct'!J129="","No sample", 'Thresholded Ct'!J129-'Thresholded Ct'!AB$11),'Thresholded Ct'!J129)</f>
        <v>29.038</v>
      </c>
      <c r="K129" s="7" t="str">
        <f>IFERROR(IF('Thresholded Ct'!K129="","No sample", 'Thresholded Ct'!K129-'Thresholded Ct'!AC$11),'Thresholded Ct'!K129)</f>
        <v>No sample</v>
      </c>
      <c r="L129" s="7" t="str">
        <f>IFERROR(IF('Thresholded Ct'!L129="","No sample", 'Thresholded Ct'!L129-'Thresholded Ct'!AD$11),'Thresholded Ct'!L129)</f>
        <v>No sample</v>
      </c>
      <c r="M129" s="7" t="str">
        <f>IFERROR(IF('Thresholded Ct'!M129="","No sample", 'Thresholded Ct'!M129-'Thresholded Ct'!AE$11),'Thresholded Ct'!M129)</f>
        <v>No sample</v>
      </c>
      <c r="N129" s="7" t="str">
        <f>IFERROR(IF('Thresholded Ct'!N129="","No sample", 'Thresholded Ct'!N129-'Thresholded Ct'!AF$11),'Thresholded Ct'!N129)</f>
        <v>No sample</v>
      </c>
      <c r="O129" s="7" t="str">
        <f>IFERROR(IF('Thresholded Ct'!O129="","No sample", 'Thresholded Ct'!O129-'Thresholded Ct'!AG$11),'Thresholded Ct'!O129)</f>
        <v>No sample</v>
      </c>
    </row>
    <row r="130" spans="1:15" x14ac:dyDescent="0.25">
      <c r="A130" s="133"/>
      <c r="B130" s="13" t="s">
        <v>2410</v>
      </c>
      <c r="C130" s="6" t="str">
        <f>IFERROR(IF('Thresholded Ct'!C130="","No sample", VLOOKUP('IPC Normalized Ct'!$B130,'Thresholded Ct'!$B$3:$O$98,3)-'Thresholded Ct'!U$11),'Thresholded Ct'!C130)</f>
        <v>hsa-miR-29c-3p</v>
      </c>
      <c r="D130" s="7">
        <f>IFERROR(IF('Thresholded Ct'!D130="","No sample", 'Thresholded Ct'!D130-'Thresholded Ct'!V$11),'Thresholded Ct'!D130)</f>
        <v>18.440999999999999</v>
      </c>
      <c r="E130" s="7" t="str">
        <f>IFERROR(IF('Thresholded Ct'!E130="","No sample", 'Thresholded Ct'!E130-'Thresholded Ct'!W$11),'Thresholded Ct'!E130)</f>
        <v>No sample</v>
      </c>
      <c r="F130" s="7" t="str">
        <f>IFERROR(IF('Thresholded Ct'!F130="","No sample", 'Thresholded Ct'!F130-'Thresholded Ct'!X$11),'Thresholded Ct'!F130)</f>
        <v>No sample</v>
      </c>
      <c r="G130" s="7" t="str">
        <f>IFERROR(IF('Thresholded Ct'!G130="","No sample", 'Thresholded Ct'!G130-'Thresholded Ct'!Y$11),'Thresholded Ct'!G130)</f>
        <v>No sample</v>
      </c>
      <c r="H130" s="7" t="str">
        <f>IFERROR(IF('Thresholded Ct'!H130="","No sample", 'Thresholded Ct'!H130-'Thresholded Ct'!Z$11),'Thresholded Ct'!H130)</f>
        <v>No sample</v>
      </c>
      <c r="I130" s="7" t="str">
        <f>IFERROR(IF('Thresholded Ct'!I130="","No sample", 'Thresholded Ct'!I130-'Thresholded Ct'!AA$11),'Thresholded Ct'!I130)</f>
        <v>No sample</v>
      </c>
      <c r="J130" s="7">
        <f>IFERROR(IF('Thresholded Ct'!J130="","No sample", 'Thresholded Ct'!J130-'Thresholded Ct'!AB$11),'Thresholded Ct'!J130)</f>
        <v>18.036999999999999</v>
      </c>
      <c r="K130" s="7" t="str">
        <f>IFERROR(IF('Thresholded Ct'!K130="","No sample", 'Thresholded Ct'!K130-'Thresholded Ct'!AC$11),'Thresholded Ct'!K130)</f>
        <v>No sample</v>
      </c>
      <c r="L130" s="7" t="str">
        <f>IFERROR(IF('Thresholded Ct'!L130="","No sample", 'Thresholded Ct'!L130-'Thresholded Ct'!AD$11),'Thresholded Ct'!L130)</f>
        <v>No sample</v>
      </c>
      <c r="M130" s="7" t="str">
        <f>IFERROR(IF('Thresholded Ct'!M130="","No sample", 'Thresholded Ct'!M130-'Thresholded Ct'!AE$11),'Thresholded Ct'!M130)</f>
        <v>No sample</v>
      </c>
      <c r="N130" s="7" t="str">
        <f>IFERROR(IF('Thresholded Ct'!N130="","No sample", 'Thresholded Ct'!N130-'Thresholded Ct'!AF$11),'Thresholded Ct'!N130)</f>
        <v>No sample</v>
      </c>
      <c r="O130" s="7" t="str">
        <f>IFERROR(IF('Thresholded Ct'!O130="","No sample", 'Thresholded Ct'!O130-'Thresholded Ct'!AG$11),'Thresholded Ct'!O130)</f>
        <v>No sample</v>
      </c>
    </row>
    <row r="131" spans="1:15" x14ac:dyDescent="0.25">
      <c r="A131" s="133"/>
      <c r="B131" s="13" t="s">
        <v>2411</v>
      </c>
      <c r="C131" s="6" t="str">
        <f>IFERROR(IF('Thresholded Ct'!C131="","No sample", VLOOKUP('IPC Normalized Ct'!$B131,'Thresholded Ct'!$B$3:$O$98,3)-'Thresholded Ct'!U$11),'Thresholded Ct'!C131)</f>
        <v>hsa-miR-383-5p</v>
      </c>
      <c r="D131" s="7" t="str">
        <f>IFERROR(IF('Thresholded Ct'!D131="","No sample", 'Thresholded Ct'!D131-'Thresholded Ct'!V$11),'Thresholded Ct'!D131)</f>
        <v>Excluded</v>
      </c>
      <c r="E131" s="7" t="str">
        <f>IFERROR(IF('Thresholded Ct'!E131="","No sample", 'Thresholded Ct'!E131-'Thresholded Ct'!W$11),'Thresholded Ct'!E131)</f>
        <v>No sample</v>
      </c>
      <c r="F131" s="7" t="str">
        <f>IFERROR(IF('Thresholded Ct'!F131="","No sample", 'Thresholded Ct'!F131-'Thresholded Ct'!X$11),'Thresholded Ct'!F131)</f>
        <v>No sample</v>
      </c>
      <c r="G131" s="7" t="str">
        <f>IFERROR(IF('Thresholded Ct'!G131="","No sample", 'Thresholded Ct'!G131-'Thresholded Ct'!Y$11),'Thresholded Ct'!G131)</f>
        <v>No sample</v>
      </c>
      <c r="H131" s="7" t="str">
        <f>IFERROR(IF('Thresholded Ct'!H131="","No sample", 'Thresholded Ct'!H131-'Thresholded Ct'!Z$11),'Thresholded Ct'!H131)</f>
        <v>No sample</v>
      </c>
      <c r="I131" s="7" t="str">
        <f>IFERROR(IF('Thresholded Ct'!I131="","No sample", 'Thresholded Ct'!I131-'Thresholded Ct'!AA$11),'Thresholded Ct'!I131)</f>
        <v>No sample</v>
      </c>
      <c r="J131" s="7" t="str">
        <f>IFERROR(IF('Thresholded Ct'!J131="","No sample", 'Thresholded Ct'!J131-'Thresholded Ct'!AB$11),'Thresholded Ct'!J131)</f>
        <v>Excluded</v>
      </c>
      <c r="K131" s="7" t="str">
        <f>IFERROR(IF('Thresholded Ct'!K131="","No sample", 'Thresholded Ct'!K131-'Thresholded Ct'!AC$11),'Thresholded Ct'!K131)</f>
        <v>No sample</v>
      </c>
      <c r="L131" s="7" t="str">
        <f>IFERROR(IF('Thresholded Ct'!L131="","No sample", 'Thresholded Ct'!L131-'Thresholded Ct'!AD$11),'Thresholded Ct'!L131)</f>
        <v>No sample</v>
      </c>
      <c r="M131" s="7" t="str">
        <f>IFERROR(IF('Thresholded Ct'!M131="","No sample", 'Thresholded Ct'!M131-'Thresholded Ct'!AE$11),'Thresholded Ct'!M131)</f>
        <v>No sample</v>
      </c>
      <c r="N131" s="7" t="str">
        <f>IFERROR(IF('Thresholded Ct'!N131="","No sample", 'Thresholded Ct'!N131-'Thresholded Ct'!AF$11),'Thresholded Ct'!N131)</f>
        <v>No sample</v>
      </c>
      <c r="O131" s="7" t="str">
        <f>IFERROR(IF('Thresholded Ct'!O131="","No sample", 'Thresholded Ct'!O131-'Thresholded Ct'!AG$11),'Thresholded Ct'!O131)</f>
        <v>No sample</v>
      </c>
    </row>
    <row r="132" spans="1:15" x14ac:dyDescent="0.25">
      <c r="A132" s="133"/>
      <c r="B132" s="13" t="s">
        <v>2412</v>
      </c>
      <c r="C132" s="6" t="str">
        <f>IFERROR(IF('Thresholded Ct'!C132="","No sample", VLOOKUP('IPC Normalized Ct'!$B132,'Thresholded Ct'!$B$3:$O$98,3)-'Thresholded Ct'!U$11),'Thresholded Ct'!C132)</f>
        <v>hsa-miR-424-5p</v>
      </c>
      <c r="D132" s="7" t="str">
        <f>IFERROR(IF('Thresholded Ct'!D132="","No sample", 'Thresholded Ct'!D132-'Thresholded Ct'!V$11),'Thresholded Ct'!D132)</f>
        <v>Excluded</v>
      </c>
      <c r="E132" s="7" t="str">
        <f>IFERROR(IF('Thresholded Ct'!E132="","No sample", 'Thresholded Ct'!E132-'Thresholded Ct'!W$11),'Thresholded Ct'!E132)</f>
        <v>No sample</v>
      </c>
      <c r="F132" s="7" t="str">
        <f>IFERROR(IF('Thresholded Ct'!F132="","No sample", 'Thresholded Ct'!F132-'Thresholded Ct'!X$11),'Thresholded Ct'!F132)</f>
        <v>No sample</v>
      </c>
      <c r="G132" s="7" t="str">
        <f>IFERROR(IF('Thresholded Ct'!G132="","No sample", 'Thresholded Ct'!G132-'Thresholded Ct'!Y$11),'Thresholded Ct'!G132)</f>
        <v>No sample</v>
      </c>
      <c r="H132" s="7" t="str">
        <f>IFERROR(IF('Thresholded Ct'!H132="","No sample", 'Thresholded Ct'!H132-'Thresholded Ct'!Z$11),'Thresholded Ct'!H132)</f>
        <v>No sample</v>
      </c>
      <c r="I132" s="7" t="str">
        <f>IFERROR(IF('Thresholded Ct'!I132="","No sample", 'Thresholded Ct'!I132-'Thresholded Ct'!AA$11),'Thresholded Ct'!I132)</f>
        <v>No sample</v>
      </c>
      <c r="J132" s="7" t="str">
        <f>IFERROR(IF('Thresholded Ct'!J132="","No sample", 'Thresholded Ct'!J132-'Thresholded Ct'!AB$11),'Thresholded Ct'!J132)</f>
        <v>Excluded</v>
      </c>
      <c r="K132" s="7" t="str">
        <f>IFERROR(IF('Thresholded Ct'!K132="","No sample", 'Thresholded Ct'!K132-'Thresholded Ct'!AC$11),'Thresholded Ct'!K132)</f>
        <v>No sample</v>
      </c>
      <c r="L132" s="7" t="str">
        <f>IFERROR(IF('Thresholded Ct'!L132="","No sample", 'Thresholded Ct'!L132-'Thresholded Ct'!AD$11),'Thresholded Ct'!L132)</f>
        <v>No sample</v>
      </c>
      <c r="M132" s="7" t="str">
        <f>IFERROR(IF('Thresholded Ct'!M132="","No sample", 'Thresholded Ct'!M132-'Thresholded Ct'!AE$11),'Thresholded Ct'!M132)</f>
        <v>No sample</v>
      </c>
      <c r="N132" s="7" t="str">
        <f>IFERROR(IF('Thresholded Ct'!N132="","No sample", 'Thresholded Ct'!N132-'Thresholded Ct'!AF$11),'Thresholded Ct'!N132)</f>
        <v>No sample</v>
      </c>
      <c r="O132" s="7" t="str">
        <f>IFERROR(IF('Thresholded Ct'!O132="","No sample", 'Thresholded Ct'!O132-'Thresholded Ct'!AG$11),'Thresholded Ct'!O132)</f>
        <v>No sample</v>
      </c>
    </row>
    <row r="133" spans="1:15" x14ac:dyDescent="0.25">
      <c r="A133" s="133"/>
      <c r="B133" s="13" t="s">
        <v>2413</v>
      </c>
      <c r="C133" s="6" t="str">
        <f>IFERROR(IF('Thresholded Ct'!C133="","No sample", VLOOKUP('IPC Normalized Ct'!$B133,'Thresholded Ct'!$B$3:$O$98,3)-'Thresholded Ct'!U$11),'Thresholded Ct'!C133)</f>
        <v>hsa-miR-506-3p</v>
      </c>
      <c r="D133" s="7" t="str">
        <f>IFERROR(IF('Thresholded Ct'!D133="","No sample", 'Thresholded Ct'!D133-'Thresholded Ct'!V$11),'Thresholded Ct'!D133)</f>
        <v>Excluded</v>
      </c>
      <c r="E133" s="7" t="str">
        <f>IFERROR(IF('Thresholded Ct'!E133="","No sample", 'Thresholded Ct'!E133-'Thresholded Ct'!W$11),'Thresholded Ct'!E133)</f>
        <v>No sample</v>
      </c>
      <c r="F133" s="7" t="str">
        <f>IFERROR(IF('Thresholded Ct'!F133="","No sample", 'Thresholded Ct'!F133-'Thresholded Ct'!X$11),'Thresholded Ct'!F133)</f>
        <v>No sample</v>
      </c>
      <c r="G133" s="7" t="str">
        <f>IFERROR(IF('Thresholded Ct'!G133="","No sample", 'Thresholded Ct'!G133-'Thresholded Ct'!Y$11),'Thresholded Ct'!G133)</f>
        <v>No sample</v>
      </c>
      <c r="H133" s="7" t="str">
        <f>IFERROR(IF('Thresholded Ct'!H133="","No sample", 'Thresholded Ct'!H133-'Thresholded Ct'!Z$11),'Thresholded Ct'!H133)</f>
        <v>No sample</v>
      </c>
      <c r="I133" s="7" t="str">
        <f>IFERROR(IF('Thresholded Ct'!I133="","No sample", 'Thresholded Ct'!I133-'Thresholded Ct'!AA$11),'Thresholded Ct'!I133)</f>
        <v>No sample</v>
      </c>
      <c r="J133" s="7" t="str">
        <f>IFERROR(IF('Thresholded Ct'!J133="","No sample", 'Thresholded Ct'!J133-'Thresholded Ct'!AB$11),'Thresholded Ct'!J133)</f>
        <v>Excluded</v>
      </c>
      <c r="K133" s="7" t="str">
        <f>IFERROR(IF('Thresholded Ct'!K133="","No sample", 'Thresholded Ct'!K133-'Thresholded Ct'!AC$11),'Thresholded Ct'!K133)</f>
        <v>No sample</v>
      </c>
      <c r="L133" s="7" t="str">
        <f>IFERROR(IF('Thresholded Ct'!L133="","No sample", 'Thresholded Ct'!L133-'Thresholded Ct'!AD$11),'Thresholded Ct'!L133)</f>
        <v>No sample</v>
      </c>
      <c r="M133" s="7" t="str">
        <f>IFERROR(IF('Thresholded Ct'!M133="","No sample", 'Thresholded Ct'!M133-'Thresholded Ct'!AE$11),'Thresholded Ct'!M133)</f>
        <v>No sample</v>
      </c>
      <c r="N133" s="7" t="str">
        <f>IFERROR(IF('Thresholded Ct'!N133="","No sample", 'Thresholded Ct'!N133-'Thresholded Ct'!AF$11),'Thresholded Ct'!N133)</f>
        <v>No sample</v>
      </c>
      <c r="O133" s="7" t="str">
        <f>IFERROR(IF('Thresholded Ct'!O133="","No sample", 'Thresholded Ct'!O133-'Thresholded Ct'!AG$11),'Thresholded Ct'!O133)</f>
        <v>No sample</v>
      </c>
    </row>
    <row r="134" spans="1:15" x14ac:dyDescent="0.25">
      <c r="A134" s="133"/>
      <c r="B134" s="15" t="s">
        <v>2414</v>
      </c>
      <c r="C134" s="6" t="str">
        <f>IFERROR(IF('Thresholded Ct'!C134="","No sample", VLOOKUP('IPC Normalized Ct'!$B134,'Thresholded Ct'!$B$3:$O$98,3)-'Thresholded Ct'!U$11),'Thresholded Ct'!C134)</f>
        <v>Spike-in RNA Ctr 2</v>
      </c>
      <c r="D134" s="7" t="str">
        <f>IFERROR(IF('Thresholded Ct'!D134="","No sample", 'Thresholded Ct'!D134-'Thresholded Ct'!V$11),'Thresholded Ct'!D134)</f>
        <v>Excluded</v>
      </c>
      <c r="E134" s="7" t="str">
        <f>IFERROR(IF('Thresholded Ct'!E134="","No sample", 'Thresholded Ct'!E134-'Thresholded Ct'!W$11),'Thresholded Ct'!E134)</f>
        <v>No sample</v>
      </c>
      <c r="F134" s="7" t="str">
        <f>IFERROR(IF('Thresholded Ct'!F134="","No sample", 'Thresholded Ct'!F134-'Thresholded Ct'!X$11),'Thresholded Ct'!F134)</f>
        <v>No sample</v>
      </c>
      <c r="G134" s="7" t="str">
        <f>IFERROR(IF('Thresholded Ct'!G134="","No sample", 'Thresholded Ct'!G134-'Thresholded Ct'!Y$11),'Thresholded Ct'!G134)</f>
        <v>No sample</v>
      </c>
      <c r="H134" s="7" t="str">
        <f>IFERROR(IF('Thresholded Ct'!H134="","No sample", 'Thresholded Ct'!H134-'Thresholded Ct'!Z$11),'Thresholded Ct'!H134)</f>
        <v>No sample</v>
      </c>
      <c r="I134" s="7" t="str">
        <f>IFERROR(IF('Thresholded Ct'!I134="","No sample", 'Thresholded Ct'!I134-'Thresholded Ct'!AA$11),'Thresholded Ct'!I134)</f>
        <v>No sample</v>
      </c>
      <c r="J134" s="7" t="str">
        <f>IFERROR(IF('Thresholded Ct'!J134="","No sample", 'Thresholded Ct'!J134-'Thresholded Ct'!AB$11),'Thresholded Ct'!J134)</f>
        <v>Excluded</v>
      </c>
      <c r="K134" s="7" t="str">
        <f>IFERROR(IF('Thresholded Ct'!K134="","No sample", 'Thresholded Ct'!K134-'Thresholded Ct'!AC$11),'Thresholded Ct'!K134)</f>
        <v>No sample</v>
      </c>
      <c r="L134" s="7" t="str">
        <f>IFERROR(IF('Thresholded Ct'!L134="","No sample", 'Thresholded Ct'!L134-'Thresholded Ct'!AD$11),'Thresholded Ct'!L134)</f>
        <v>No sample</v>
      </c>
      <c r="M134" s="7" t="str">
        <f>IFERROR(IF('Thresholded Ct'!M134="","No sample", 'Thresholded Ct'!M134-'Thresholded Ct'!AE$11),'Thresholded Ct'!M134)</f>
        <v>No sample</v>
      </c>
      <c r="N134" s="7" t="str">
        <f>IFERROR(IF('Thresholded Ct'!N134="","No sample", 'Thresholded Ct'!N134-'Thresholded Ct'!AF$11),'Thresholded Ct'!N134)</f>
        <v>No sample</v>
      </c>
      <c r="O134" s="7" t="str">
        <f>IFERROR(IF('Thresholded Ct'!O134="","No sample", 'Thresholded Ct'!O134-'Thresholded Ct'!AG$11),'Thresholded Ct'!O134)</f>
        <v>No sample</v>
      </c>
    </row>
    <row r="135" spans="1:15" x14ac:dyDescent="0.25">
      <c r="A135" s="133"/>
      <c r="B135" s="13" t="s">
        <v>2415</v>
      </c>
      <c r="C135" s="6" t="str">
        <f>IFERROR(IF('Thresholded Ct'!C135="","No sample", VLOOKUP('IPC Normalized Ct'!$B135,'Thresholded Ct'!$B$3:$O$98,3)-'Thresholded Ct'!U$11),'Thresholded Ct'!C135)</f>
        <v>hsa-miR-19b-3p</v>
      </c>
      <c r="D135" s="7">
        <f>IFERROR(IF('Thresholded Ct'!D135="","No sample", 'Thresholded Ct'!D135-'Thresholded Ct'!V$11),'Thresholded Ct'!D135)</f>
        <v>21.917999999999999</v>
      </c>
      <c r="E135" s="7" t="str">
        <f>IFERROR(IF('Thresholded Ct'!E135="","No sample", 'Thresholded Ct'!E135-'Thresholded Ct'!W$11),'Thresholded Ct'!E135)</f>
        <v>No sample</v>
      </c>
      <c r="F135" s="7" t="str">
        <f>IFERROR(IF('Thresholded Ct'!F135="","No sample", 'Thresholded Ct'!F135-'Thresholded Ct'!X$11),'Thresholded Ct'!F135)</f>
        <v>No sample</v>
      </c>
      <c r="G135" s="7" t="str">
        <f>IFERROR(IF('Thresholded Ct'!G135="","No sample", 'Thresholded Ct'!G135-'Thresholded Ct'!Y$11),'Thresholded Ct'!G135)</f>
        <v>No sample</v>
      </c>
      <c r="H135" s="7" t="str">
        <f>IFERROR(IF('Thresholded Ct'!H135="","No sample", 'Thresholded Ct'!H135-'Thresholded Ct'!Z$11),'Thresholded Ct'!H135)</f>
        <v>No sample</v>
      </c>
      <c r="I135" s="7" t="str">
        <f>IFERROR(IF('Thresholded Ct'!I135="","No sample", 'Thresholded Ct'!I135-'Thresholded Ct'!AA$11),'Thresholded Ct'!I135)</f>
        <v>No sample</v>
      </c>
      <c r="J135" s="7">
        <f>IFERROR(IF('Thresholded Ct'!J135="","No sample", 'Thresholded Ct'!J135-'Thresholded Ct'!AB$11),'Thresholded Ct'!J135)</f>
        <v>23.105</v>
      </c>
      <c r="K135" s="7" t="str">
        <f>IFERROR(IF('Thresholded Ct'!K135="","No sample", 'Thresholded Ct'!K135-'Thresholded Ct'!AC$11),'Thresholded Ct'!K135)</f>
        <v>No sample</v>
      </c>
      <c r="L135" s="7" t="str">
        <f>IFERROR(IF('Thresholded Ct'!L135="","No sample", 'Thresholded Ct'!L135-'Thresholded Ct'!AD$11),'Thresholded Ct'!L135)</f>
        <v>No sample</v>
      </c>
      <c r="M135" s="7" t="str">
        <f>IFERROR(IF('Thresholded Ct'!M135="","No sample", 'Thresholded Ct'!M135-'Thresholded Ct'!AE$11),'Thresholded Ct'!M135)</f>
        <v>No sample</v>
      </c>
      <c r="N135" s="7" t="str">
        <f>IFERROR(IF('Thresholded Ct'!N135="","No sample", 'Thresholded Ct'!N135-'Thresholded Ct'!AF$11),'Thresholded Ct'!N135)</f>
        <v>No sample</v>
      </c>
      <c r="O135" s="7" t="str">
        <f>IFERROR(IF('Thresholded Ct'!O135="","No sample", 'Thresholded Ct'!O135-'Thresholded Ct'!AG$11),'Thresholded Ct'!O135)</f>
        <v>No sample</v>
      </c>
    </row>
    <row r="136" spans="1:15" x14ac:dyDescent="0.25">
      <c r="A136" s="133"/>
      <c r="B136" s="13" t="s">
        <v>2416</v>
      </c>
      <c r="C136" s="6" t="str">
        <f>IFERROR(IF('Thresholded Ct'!C136="","No sample", VLOOKUP('IPC Normalized Ct'!$B136,'Thresholded Ct'!$B$3:$O$98,3)-'Thresholded Ct'!U$11),'Thresholded Ct'!C136)</f>
        <v>hsa-miR-208a-3p</v>
      </c>
      <c r="D136" s="7">
        <f>IFERROR(IF('Thresholded Ct'!D136="","No sample", 'Thresholded Ct'!D136-'Thresholded Ct'!V$11),'Thresholded Ct'!D136)</f>
        <v>25.135000000000002</v>
      </c>
      <c r="E136" s="7" t="str">
        <f>IFERROR(IF('Thresholded Ct'!E136="","No sample", 'Thresholded Ct'!E136-'Thresholded Ct'!W$11),'Thresholded Ct'!E136)</f>
        <v>No sample</v>
      </c>
      <c r="F136" s="7" t="str">
        <f>IFERROR(IF('Thresholded Ct'!F136="","No sample", 'Thresholded Ct'!F136-'Thresholded Ct'!X$11),'Thresholded Ct'!F136)</f>
        <v>No sample</v>
      </c>
      <c r="G136" s="7" t="str">
        <f>IFERROR(IF('Thresholded Ct'!G136="","No sample", 'Thresholded Ct'!G136-'Thresholded Ct'!Y$11),'Thresholded Ct'!G136)</f>
        <v>No sample</v>
      </c>
      <c r="H136" s="7" t="str">
        <f>IFERROR(IF('Thresholded Ct'!H136="","No sample", 'Thresholded Ct'!H136-'Thresholded Ct'!Z$11),'Thresholded Ct'!H136)</f>
        <v>No sample</v>
      </c>
      <c r="I136" s="7" t="str">
        <f>IFERROR(IF('Thresholded Ct'!I136="","No sample", 'Thresholded Ct'!I136-'Thresholded Ct'!AA$11),'Thresholded Ct'!I136)</f>
        <v>No sample</v>
      </c>
      <c r="J136" s="7">
        <f>IFERROR(IF('Thresholded Ct'!J136="","No sample", 'Thresholded Ct'!J136-'Thresholded Ct'!AB$11),'Thresholded Ct'!J136)</f>
        <v>26.155999999999999</v>
      </c>
      <c r="K136" s="7" t="str">
        <f>IFERROR(IF('Thresholded Ct'!K136="","No sample", 'Thresholded Ct'!K136-'Thresholded Ct'!AC$11),'Thresholded Ct'!K136)</f>
        <v>No sample</v>
      </c>
      <c r="L136" s="7" t="str">
        <f>IFERROR(IF('Thresholded Ct'!L136="","No sample", 'Thresholded Ct'!L136-'Thresholded Ct'!AD$11),'Thresholded Ct'!L136)</f>
        <v>No sample</v>
      </c>
      <c r="M136" s="7" t="str">
        <f>IFERROR(IF('Thresholded Ct'!M136="","No sample", 'Thresholded Ct'!M136-'Thresholded Ct'!AE$11),'Thresholded Ct'!M136)</f>
        <v>No sample</v>
      </c>
      <c r="N136" s="7" t="str">
        <f>IFERROR(IF('Thresholded Ct'!N136="","No sample", 'Thresholded Ct'!N136-'Thresholded Ct'!AF$11),'Thresholded Ct'!N136)</f>
        <v>No sample</v>
      </c>
      <c r="O136" s="7" t="str">
        <f>IFERROR(IF('Thresholded Ct'!O136="","No sample", 'Thresholded Ct'!O136-'Thresholded Ct'!AG$11),'Thresholded Ct'!O136)</f>
        <v>No sample</v>
      </c>
    </row>
    <row r="137" spans="1:15" x14ac:dyDescent="0.25">
      <c r="A137" s="133"/>
      <c r="B137" s="13" t="s">
        <v>2417</v>
      </c>
      <c r="C137" s="6" t="str">
        <f>IFERROR(IF('Thresholded Ct'!C137="","No sample", VLOOKUP('IPC Normalized Ct'!$B137,'Thresholded Ct'!$B$3:$O$98,3)-'Thresholded Ct'!U$11),'Thresholded Ct'!C137)</f>
        <v>hsa-miR-17-5p</v>
      </c>
      <c r="D137" s="7">
        <f>IFERROR(IF('Thresholded Ct'!D137="","No sample", 'Thresholded Ct'!D137-'Thresholded Ct'!V$11),'Thresholded Ct'!D137)</f>
        <v>27.036000000000001</v>
      </c>
      <c r="E137" s="7" t="str">
        <f>IFERROR(IF('Thresholded Ct'!E137="","No sample", 'Thresholded Ct'!E137-'Thresholded Ct'!W$11),'Thresholded Ct'!E137)</f>
        <v>No sample</v>
      </c>
      <c r="F137" s="7" t="str">
        <f>IFERROR(IF('Thresholded Ct'!F137="","No sample", 'Thresholded Ct'!F137-'Thresholded Ct'!X$11),'Thresholded Ct'!F137)</f>
        <v>No sample</v>
      </c>
      <c r="G137" s="7" t="str">
        <f>IFERROR(IF('Thresholded Ct'!G137="","No sample", 'Thresholded Ct'!G137-'Thresholded Ct'!Y$11),'Thresholded Ct'!G137)</f>
        <v>No sample</v>
      </c>
      <c r="H137" s="7" t="str">
        <f>IFERROR(IF('Thresholded Ct'!H137="","No sample", 'Thresholded Ct'!H137-'Thresholded Ct'!Z$11),'Thresholded Ct'!H137)</f>
        <v>No sample</v>
      </c>
      <c r="I137" s="7" t="str">
        <f>IFERROR(IF('Thresholded Ct'!I137="","No sample", 'Thresholded Ct'!I137-'Thresholded Ct'!AA$11),'Thresholded Ct'!I137)</f>
        <v>No sample</v>
      </c>
      <c r="J137" s="7">
        <f>IFERROR(IF('Thresholded Ct'!J137="","No sample", 'Thresholded Ct'!J137-'Thresholded Ct'!AB$11),'Thresholded Ct'!J137)</f>
        <v>29.018999999999998</v>
      </c>
      <c r="K137" s="7" t="str">
        <f>IFERROR(IF('Thresholded Ct'!K137="","No sample", 'Thresholded Ct'!K137-'Thresholded Ct'!AC$11),'Thresholded Ct'!K137)</f>
        <v>No sample</v>
      </c>
      <c r="L137" s="7" t="str">
        <f>IFERROR(IF('Thresholded Ct'!L137="","No sample", 'Thresholded Ct'!L137-'Thresholded Ct'!AD$11),'Thresholded Ct'!L137)</f>
        <v>No sample</v>
      </c>
      <c r="M137" s="7" t="str">
        <f>IFERROR(IF('Thresholded Ct'!M137="","No sample", 'Thresholded Ct'!M137-'Thresholded Ct'!AE$11),'Thresholded Ct'!M137)</f>
        <v>No sample</v>
      </c>
      <c r="N137" s="7" t="str">
        <f>IFERROR(IF('Thresholded Ct'!N137="","No sample", 'Thresholded Ct'!N137-'Thresholded Ct'!AF$11),'Thresholded Ct'!N137)</f>
        <v>No sample</v>
      </c>
      <c r="O137" s="7" t="str">
        <f>IFERROR(IF('Thresholded Ct'!O137="","No sample", 'Thresholded Ct'!O137-'Thresholded Ct'!AG$11),'Thresholded Ct'!O137)</f>
        <v>No sample</v>
      </c>
    </row>
    <row r="138" spans="1:15" x14ac:dyDescent="0.25">
      <c r="A138" s="133"/>
      <c r="B138" s="13" t="s">
        <v>2418</v>
      </c>
      <c r="C138" s="6" t="str">
        <f>IFERROR(IF('Thresholded Ct'!C138="","No sample", VLOOKUP('IPC Normalized Ct'!$B138,'Thresholded Ct'!$B$3:$O$98,3)-'Thresholded Ct'!U$11),'Thresholded Ct'!C138)</f>
        <v>hsa-miR-218-5p</v>
      </c>
      <c r="D138" s="7">
        <f>IFERROR(IF('Thresholded Ct'!D138="","No sample", 'Thresholded Ct'!D138-'Thresholded Ct'!V$11),'Thresholded Ct'!D138)</f>
        <v>30.734000000000002</v>
      </c>
      <c r="E138" s="7" t="str">
        <f>IFERROR(IF('Thresholded Ct'!E138="","No sample", 'Thresholded Ct'!E138-'Thresholded Ct'!W$11),'Thresholded Ct'!E138)</f>
        <v>No sample</v>
      </c>
      <c r="F138" s="7" t="str">
        <f>IFERROR(IF('Thresholded Ct'!F138="","No sample", 'Thresholded Ct'!F138-'Thresholded Ct'!X$11),'Thresholded Ct'!F138)</f>
        <v>No sample</v>
      </c>
      <c r="G138" s="7" t="str">
        <f>IFERROR(IF('Thresholded Ct'!G138="","No sample", 'Thresholded Ct'!G138-'Thresholded Ct'!Y$11),'Thresholded Ct'!G138)</f>
        <v>No sample</v>
      </c>
      <c r="H138" s="7" t="str">
        <f>IFERROR(IF('Thresholded Ct'!H138="","No sample", 'Thresholded Ct'!H138-'Thresholded Ct'!Z$11),'Thresholded Ct'!H138)</f>
        <v>No sample</v>
      </c>
      <c r="I138" s="7" t="str">
        <f>IFERROR(IF('Thresholded Ct'!I138="","No sample", 'Thresholded Ct'!I138-'Thresholded Ct'!AA$11),'Thresholded Ct'!I138)</f>
        <v>No sample</v>
      </c>
      <c r="J138" s="7">
        <f>IFERROR(IF('Thresholded Ct'!J138="","No sample", 'Thresholded Ct'!J138-'Thresholded Ct'!AB$11),'Thresholded Ct'!J138)</f>
        <v>23.148</v>
      </c>
      <c r="K138" s="7" t="str">
        <f>IFERROR(IF('Thresholded Ct'!K138="","No sample", 'Thresholded Ct'!K138-'Thresholded Ct'!AC$11),'Thresholded Ct'!K138)</f>
        <v>No sample</v>
      </c>
      <c r="L138" s="7" t="str">
        <f>IFERROR(IF('Thresholded Ct'!L138="","No sample", 'Thresholded Ct'!L138-'Thresholded Ct'!AD$11),'Thresholded Ct'!L138)</f>
        <v>No sample</v>
      </c>
      <c r="M138" s="7" t="str">
        <f>IFERROR(IF('Thresholded Ct'!M138="","No sample", 'Thresholded Ct'!M138-'Thresholded Ct'!AE$11),'Thresholded Ct'!M138)</f>
        <v>No sample</v>
      </c>
      <c r="N138" s="7" t="str">
        <f>IFERROR(IF('Thresholded Ct'!N138="","No sample", 'Thresholded Ct'!N138-'Thresholded Ct'!AF$11),'Thresholded Ct'!N138)</f>
        <v>No sample</v>
      </c>
      <c r="O138" s="7" t="str">
        <f>IFERROR(IF('Thresholded Ct'!O138="","No sample", 'Thresholded Ct'!O138-'Thresholded Ct'!AG$11),'Thresholded Ct'!O138)</f>
        <v>No sample</v>
      </c>
    </row>
    <row r="139" spans="1:15" x14ac:dyDescent="0.25">
      <c r="A139" s="133"/>
      <c r="B139" s="13" t="s">
        <v>2419</v>
      </c>
      <c r="C139" s="6" t="str">
        <f>IFERROR(IF('Thresholded Ct'!C139="","No sample", VLOOKUP('IPC Normalized Ct'!$B139,'Thresholded Ct'!$B$3:$O$98,3)-'Thresholded Ct'!U$11),'Thresholded Ct'!C139)</f>
        <v>hsa-miR-30b-5p</v>
      </c>
      <c r="D139" s="7">
        <f>IFERROR(IF('Thresholded Ct'!D139="","No sample", 'Thresholded Ct'!D139-'Thresholded Ct'!V$11),'Thresholded Ct'!D139)</f>
        <v>25.257999999999999</v>
      </c>
      <c r="E139" s="7" t="str">
        <f>IFERROR(IF('Thresholded Ct'!E139="","No sample", 'Thresholded Ct'!E139-'Thresholded Ct'!W$11),'Thresholded Ct'!E139)</f>
        <v>No sample</v>
      </c>
      <c r="F139" s="7" t="str">
        <f>IFERROR(IF('Thresholded Ct'!F139="","No sample", 'Thresholded Ct'!F139-'Thresholded Ct'!X$11),'Thresholded Ct'!F139)</f>
        <v>No sample</v>
      </c>
      <c r="G139" s="7" t="str">
        <f>IFERROR(IF('Thresholded Ct'!G139="","No sample", 'Thresholded Ct'!G139-'Thresholded Ct'!Y$11),'Thresholded Ct'!G139)</f>
        <v>No sample</v>
      </c>
      <c r="H139" s="7" t="str">
        <f>IFERROR(IF('Thresholded Ct'!H139="","No sample", 'Thresholded Ct'!H139-'Thresholded Ct'!Z$11),'Thresholded Ct'!H139)</f>
        <v>No sample</v>
      </c>
      <c r="I139" s="7" t="str">
        <f>IFERROR(IF('Thresholded Ct'!I139="","No sample", 'Thresholded Ct'!I139-'Thresholded Ct'!AA$11),'Thresholded Ct'!I139)</f>
        <v>No sample</v>
      </c>
      <c r="J139" s="7">
        <f>IFERROR(IF('Thresholded Ct'!J139="","No sample", 'Thresholded Ct'!J139-'Thresholded Ct'!AB$11),'Thresholded Ct'!J139)</f>
        <v>24.692</v>
      </c>
      <c r="K139" s="7" t="str">
        <f>IFERROR(IF('Thresholded Ct'!K139="","No sample", 'Thresholded Ct'!K139-'Thresholded Ct'!AC$11),'Thresholded Ct'!K139)</f>
        <v>No sample</v>
      </c>
      <c r="L139" s="7" t="str">
        <f>IFERROR(IF('Thresholded Ct'!L139="","No sample", 'Thresholded Ct'!L139-'Thresholded Ct'!AD$11),'Thresholded Ct'!L139)</f>
        <v>No sample</v>
      </c>
      <c r="M139" s="7" t="str">
        <f>IFERROR(IF('Thresholded Ct'!M139="","No sample", 'Thresholded Ct'!M139-'Thresholded Ct'!AE$11),'Thresholded Ct'!M139)</f>
        <v>No sample</v>
      </c>
      <c r="N139" s="7" t="str">
        <f>IFERROR(IF('Thresholded Ct'!N139="","No sample", 'Thresholded Ct'!N139-'Thresholded Ct'!AF$11),'Thresholded Ct'!N139)</f>
        <v>No sample</v>
      </c>
      <c r="O139" s="7" t="str">
        <f>IFERROR(IF('Thresholded Ct'!O139="","No sample", 'Thresholded Ct'!O139-'Thresholded Ct'!AG$11),'Thresholded Ct'!O139)</f>
        <v>No sample</v>
      </c>
    </row>
    <row r="140" spans="1:15" x14ac:dyDescent="0.25">
      <c r="A140" s="133"/>
      <c r="B140" s="13" t="s">
        <v>2420</v>
      </c>
      <c r="C140" s="6" t="str">
        <f>IFERROR(IF('Thresholded Ct'!C140="","No sample", VLOOKUP('IPC Normalized Ct'!$B140,'Thresholded Ct'!$B$3:$O$98,3)-'Thresholded Ct'!U$11),'Thresholded Ct'!C140)</f>
        <v>hsa-miR-153-3p</v>
      </c>
      <c r="D140" s="7">
        <f>IFERROR(IF('Thresholded Ct'!D140="","No sample", 'Thresholded Ct'!D140-'Thresholded Ct'!V$11),'Thresholded Ct'!D140)</f>
        <v>25.396000000000001</v>
      </c>
      <c r="E140" s="7" t="str">
        <f>IFERROR(IF('Thresholded Ct'!E140="","No sample", 'Thresholded Ct'!E140-'Thresholded Ct'!W$11),'Thresholded Ct'!E140)</f>
        <v>No sample</v>
      </c>
      <c r="F140" s="7" t="str">
        <f>IFERROR(IF('Thresholded Ct'!F140="","No sample", 'Thresholded Ct'!F140-'Thresholded Ct'!X$11),'Thresholded Ct'!F140)</f>
        <v>No sample</v>
      </c>
      <c r="G140" s="7" t="str">
        <f>IFERROR(IF('Thresholded Ct'!G140="","No sample", 'Thresholded Ct'!G140-'Thresholded Ct'!Y$11),'Thresholded Ct'!G140)</f>
        <v>No sample</v>
      </c>
      <c r="H140" s="7" t="str">
        <f>IFERROR(IF('Thresholded Ct'!H140="","No sample", 'Thresholded Ct'!H140-'Thresholded Ct'!Z$11),'Thresholded Ct'!H140)</f>
        <v>No sample</v>
      </c>
      <c r="I140" s="7" t="str">
        <f>IFERROR(IF('Thresholded Ct'!I140="","No sample", 'Thresholded Ct'!I140-'Thresholded Ct'!AA$11),'Thresholded Ct'!I140)</f>
        <v>No sample</v>
      </c>
      <c r="J140" s="7">
        <f>IFERROR(IF('Thresholded Ct'!J140="","No sample", 'Thresholded Ct'!J140-'Thresholded Ct'!AB$11),'Thresholded Ct'!J140)</f>
        <v>27.902999999999999</v>
      </c>
      <c r="K140" s="7" t="str">
        <f>IFERROR(IF('Thresholded Ct'!K140="","No sample", 'Thresholded Ct'!K140-'Thresholded Ct'!AC$11),'Thresholded Ct'!K140)</f>
        <v>No sample</v>
      </c>
      <c r="L140" s="7" t="str">
        <f>IFERROR(IF('Thresholded Ct'!L140="","No sample", 'Thresholded Ct'!L140-'Thresholded Ct'!AD$11),'Thresholded Ct'!L140)</f>
        <v>No sample</v>
      </c>
      <c r="M140" s="7" t="str">
        <f>IFERROR(IF('Thresholded Ct'!M140="","No sample", 'Thresholded Ct'!M140-'Thresholded Ct'!AE$11),'Thresholded Ct'!M140)</f>
        <v>No sample</v>
      </c>
      <c r="N140" s="7" t="str">
        <f>IFERROR(IF('Thresholded Ct'!N140="","No sample", 'Thresholded Ct'!N140-'Thresholded Ct'!AF$11),'Thresholded Ct'!N140)</f>
        <v>No sample</v>
      </c>
      <c r="O140" s="7" t="str">
        <f>IFERROR(IF('Thresholded Ct'!O140="","No sample", 'Thresholded Ct'!O140-'Thresholded Ct'!AG$11),'Thresholded Ct'!O140)</f>
        <v>No sample</v>
      </c>
    </row>
    <row r="141" spans="1:15" x14ac:dyDescent="0.25">
      <c r="A141" s="133"/>
      <c r="B141" s="13" t="s">
        <v>2421</v>
      </c>
      <c r="C141" s="6" t="str">
        <f>IFERROR(IF('Thresholded Ct'!C141="","No sample", VLOOKUP('IPC Normalized Ct'!$B141,'Thresholded Ct'!$B$3:$O$98,3)-'Thresholded Ct'!U$11),'Thresholded Ct'!C141)</f>
        <v>hsa-miR-149-5p</v>
      </c>
      <c r="D141" s="7">
        <f>IFERROR(IF('Thresholded Ct'!D141="","No sample", 'Thresholded Ct'!D141-'Thresholded Ct'!V$11),'Thresholded Ct'!D141)</f>
        <v>29.895</v>
      </c>
      <c r="E141" s="7" t="str">
        <f>IFERROR(IF('Thresholded Ct'!E141="","No sample", 'Thresholded Ct'!E141-'Thresholded Ct'!W$11),'Thresholded Ct'!E141)</f>
        <v>No sample</v>
      </c>
      <c r="F141" s="7" t="str">
        <f>IFERROR(IF('Thresholded Ct'!F141="","No sample", 'Thresholded Ct'!F141-'Thresholded Ct'!X$11),'Thresholded Ct'!F141)</f>
        <v>No sample</v>
      </c>
      <c r="G141" s="7" t="str">
        <f>IFERROR(IF('Thresholded Ct'!G141="","No sample", 'Thresholded Ct'!G141-'Thresholded Ct'!Y$11),'Thresholded Ct'!G141)</f>
        <v>No sample</v>
      </c>
      <c r="H141" s="7" t="str">
        <f>IFERROR(IF('Thresholded Ct'!H141="","No sample", 'Thresholded Ct'!H141-'Thresholded Ct'!Z$11),'Thresholded Ct'!H141)</f>
        <v>No sample</v>
      </c>
      <c r="I141" s="7" t="str">
        <f>IFERROR(IF('Thresholded Ct'!I141="","No sample", 'Thresholded Ct'!I141-'Thresholded Ct'!AA$11),'Thresholded Ct'!I141)</f>
        <v>No sample</v>
      </c>
      <c r="J141" s="7">
        <f>IFERROR(IF('Thresholded Ct'!J141="","No sample", 'Thresholded Ct'!J141-'Thresholded Ct'!AB$11),'Thresholded Ct'!J141)</f>
        <v>30.25</v>
      </c>
      <c r="K141" s="7" t="str">
        <f>IFERROR(IF('Thresholded Ct'!K141="","No sample", 'Thresholded Ct'!K141-'Thresholded Ct'!AC$11),'Thresholded Ct'!K141)</f>
        <v>No sample</v>
      </c>
      <c r="L141" s="7" t="str">
        <f>IFERROR(IF('Thresholded Ct'!L141="","No sample", 'Thresholded Ct'!L141-'Thresholded Ct'!AD$11),'Thresholded Ct'!L141)</f>
        <v>No sample</v>
      </c>
      <c r="M141" s="7" t="str">
        <f>IFERROR(IF('Thresholded Ct'!M141="","No sample", 'Thresholded Ct'!M141-'Thresholded Ct'!AE$11),'Thresholded Ct'!M141)</f>
        <v>No sample</v>
      </c>
      <c r="N141" s="7" t="str">
        <f>IFERROR(IF('Thresholded Ct'!N141="","No sample", 'Thresholded Ct'!N141-'Thresholded Ct'!AF$11),'Thresholded Ct'!N141)</f>
        <v>No sample</v>
      </c>
      <c r="O141" s="7" t="str">
        <f>IFERROR(IF('Thresholded Ct'!O141="","No sample", 'Thresholded Ct'!O141-'Thresholded Ct'!AG$11),'Thresholded Ct'!O141)</f>
        <v>No sample</v>
      </c>
    </row>
    <row r="142" spans="1:15" x14ac:dyDescent="0.25">
      <c r="A142" s="133"/>
      <c r="B142" s="13" t="s">
        <v>2422</v>
      </c>
      <c r="C142" s="6" t="str">
        <f>IFERROR(IF('Thresholded Ct'!C142="","No sample", VLOOKUP('IPC Normalized Ct'!$B142,'Thresholded Ct'!$B$3:$O$98,3)-'Thresholded Ct'!U$11),'Thresholded Ct'!C142)</f>
        <v>hsa-miR-301a-3p</v>
      </c>
      <c r="D142" s="7" t="str">
        <f>IFERROR(IF('Thresholded Ct'!D142="","No sample", 'Thresholded Ct'!D142-'Thresholded Ct'!V$11),'Thresholded Ct'!D142)</f>
        <v>Excluded</v>
      </c>
      <c r="E142" s="7" t="str">
        <f>IFERROR(IF('Thresholded Ct'!E142="","No sample", 'Thresholded Ct'!E142-'Thresholded Ct'!W$11),'Thresholded Ct'!E142)</f>
        <v>No sample</v>
      </c>
      <c r="F142" s="7" t="str">
        <f>IFERROR(IF('Thresholded Ct'!F142="","No sample", 'Thresholded Ct'!F142-'Thresholded Ct'!X$11),'Thresholded Ct'!F142)</f>
        <v>No sample</v>
      </c>
      <c r="G142" s="7" t="str">
        <f>IFERROR(IF('Thresholded Ct'!G142="","No sample", 'Thresholded Ct'!G142-'Thresholded Ct'!Y$11),'Thresholded Ct'!G142)</f>
        <v>No sample</v>
      </c>
      <c r="H142" s="7" t="str">
        <f>IFERROR(IF('Thresholded Ct'!H142="","No sample", 'Thresholded Ct'!H142-'Thresholded Ct'!Z$11),'Thresholded Ct'!H142)</f>
        <v>No sample</v>
      </c>
      <c r="I142" s="7" t="str">
        <f>IFERROR(IF('Thresholded Ct'!I142="","No sample", 'Thresholded Ct'!I142-'Thresholded Ct'!AA$11),'Thresholded Ct'!I142)</f>
        <v>No sample</v>
      </c>
      <c r="J142" s="7" t="str">
        <f>IFERROR(IF('Thresholded Ct'!J142="","No sample", 'Thresholded Ct'!J142-'Thresholded Ct'!AB$11),'Thresholded Ct'!J142)</f>
        <v>Excluded</v>
      </c>
      <c r="K142" s="7" t="str">
        <f>IFERROR(IF('Thresholded Ct'!K142="","No sample", 'Thresholded Ct'!K142-'Thresholded Ct'!AC$11),'Thresholded Ct'!K142)</f>
        <v>No sample</v>
      </c>
      <c r="L142" s="7" t="str">
        <f>IFERROR(IF('Thresholded Ct'!L142="","No sample", 'Thresholded Ct'!L142-'Thresholded Ct'!AD$11),'Thresholded Ct'!L142)</f>
        <v>No sample</v>
      </c>
      <c r="M142" s="7" t="str">
        <f>IFERROR(IF('Thresholded Ct'!M142="","No sample", 'Thresholded Ct'!M142-'Thresholded Ct'!AE$11),'Thresholded Ct'!M142)</f>
        <v>No sample</v>
      </c>
      <c r="N142" s="7" t="str">
        <f>IFERROR(IF('Thresholded Ct'!N142="","No sample", 'Thresholded Ct'!N142-'Thresholded Ct'!AF$11),'Thresholded Ct'!N142)</f>
        <v>No sample</v>
      </c>
      <c r="O142" s="7" t="str">
        <f>IFERROR(IF('Thresholded Ct'!O142="","No sample", 'Thresholded Ct'!O142-'Thresholded Ct'!AG$11),'Thresholded Ct'!O142)</f>
        <v>No sample</v>
      </c>
    </row>
    <row r="143" spans="1:15" x14ac:dyDescent="0.25">
      <c r="A143" s="133"/>
      <c r="B143" s="13" t="s">
        <v>2423</v>
      </c>
      <c r="C143" s="6" t="str">
        <f>IFERROR(IF('Thresholded Ct'!C143="","No sample", VLOOKUP('IPC Normalized Ct'!$B143,'Thresholded Ct'!$B$3:$O$98,3)-'Thresholded Ct'!U$11),'Thresholded Ct'!C143)</f>
        <v>hsa-miR-340-3p</v>
      </c>
      <c r="D143" s="7">
        <f>IFERROR(IF('Thresholded Ct'!D143="","No sample", 'Thresholded Ct'!D143-'Thresholded Ct'!V$11),'Thresholded Ct'!D143)</f>
        <v>31.856999999999999</v>
      </c>
      <c r="E143" s="7" t="str">
        <f>IFERROR(IF('Thresholded Ct'!E143="","No sample", 'Thresholded Ct'!E143-'Thresholded Ct'!W$11),'Thresholded Ct'!E143)</f>
        <v>No sample</v>
      </c>
      <c r="F143" s="7" t="str">
        <f>IFERROR(IF('Thresholded Ct'!F143="","No sample", 'Thresholded Ct'!F143-'Thresholded Ct'!X$11),'Thresholded Ct'!F143)</f>
        <v>No sample</v>
      </c>
      <c r="G143" s="7" t="str">
        <f>IFERROR(IF('Thresholded Ct'!G143="","No sample", 'Thresholded Ct'!G143-'Thresholded Ct'!Y$11),'Thresholded Ct'!G143)</f>
        <v>No sample</v>
      </c>
      <c r="H143" s="7" t="str">
        <f>IFERROR(IF('Thresholded Ct'!H143="","No sample", 'Thresholded Ct'!H143-'Thresholded Ct'!Z$11),'Thresholded Ct'!H143)</f>
        <v>No sample</v>
      </c>
      <c r="I143" s="7" t="str">
        <f>IFERROR(IF('Thresholded Ct'!I143="","No sample", 'Thresholded Ct'!I143-'Thresholded Ct'!AA$11),'Thresholded Ct'!I143)</f>
        <v>No sample</v>
      </c>
      <c r="J143" s="7">
        <f>IFERROR(IF('Thresholded Ct'!J143="","No sample", 'Thresholded Ct'!J143-'Thresholded Ct'!AB$11),'Thresholded Ct'!J143)</f>
        <v>30.169</v>
      </c>
      <c r="K143" s="7" t="str">
        <f>IFERROR(IF('Thresholded Ct'!K143="","No sample", 'Thresholded Ct'!K143-'Thresholded Ct'!AC$11),'Thresholded Ct'!K143)</f>
        <v>No sample</v>
      </c>
      <c r="L143" s="7" t="str">
        <f>IFERROR(IF('Thresholded Ct'!L143="","No sample", 'Thresholded Ct'!L143-'Thresholded Ct'!AD$11),'Thresholded Ct'!L143)</f>
        <v>No sample</v>
      </c>
      <c r="M143" s="7" t="str">
        <f>IFERROR(IF('Thresholded Ct'!M143="","No sample", 'Thresholded Ct'!M143-'Thresholded Ct'!AE$11),'Thresholded Ct'!M143)</f>
        <v>No sample</v>
      </c>
      <c r="N143" s="7" t="str">
        <f>IFERROR(IF('Thresholded Ct'!N143="","No sample", 'Thresholded Ct'!N143-'Thresholded Ct'!AF$11),'Thresholded Ct'!N143)</f>
        <v>No sample</v>
      </c>
      <c r="O143" s="7" t="str">
        <f>IFERROR(IF('Thresholded Ct'!O143="","No sample", 'Thresholded Ct'!O143-'Thresholded Ct'!AG$11),'Thresholded Ct'!O143)</f>
        <v>No sample</v>
      </c>
    </row>
    <row r="144" spans="1:15" x14ac:dyDescent="0.25">
      <c r="A144" s="133"/>
      <c r="B144" s="13" t="s">
        <v>2424</v>
      </c>
      <c r="C144" s="6" t="str">
        <f>IFERROR(IF('Thresholded Ct'!C144="","No sample", VLOOKUP('IPC Normalized Ct'!$B144,'Thresholded Ct'!$B$3:$O$98,3)-'Thresholded Ct'!U$11),'Thresholded Ct'!C144)</f>
        <v>hsa-miR-429</v>
      </c>
      <c r="D144" s="7" t="str">
        <f>IFERROR(IF('Thresholded Ct'!D144="","No sample", 'Thresholded Ct'!D144-'Thresholded Ct'!V$11),'Thresholded Ct'!D144)</f>
        <v>Excluded</v>
      </c>
      <c r="E144" s="7" t="str">
        <f>IFERROR(IF('Thresholded Ct'!E144="","No sample", 'Thresholded Ct'!E144-'Thresholded Ct'!W$11),'Thresholded Ct'!E144)</f>
        <v>No sample</v>
      </c>
      <c r="F144" s="7" t="str">
        <f>IFERROR(IF('Thresholded Ct'!F144="","No sample", 'Thresholded Ct'!F144-'Thresholded Ct'!X$11),'Thresholded Ct'!F144)</f>
        <v>No sample</v>
      </c>
      <c r="G144" s="7" t="str">
        <f>IFERROR(IF('Thresholded Ct'!G144="","No sample", 'Thresholded Ct'!G144-'Thresholded Ct'!Y$11),'Thresholded Ct'!G144)</f>
        <v>No sample</v>
      </c>
      <c r="H144" s="7" t="str">
        <f>IFERROR(IF('Thresholded Ct'!H144="","No sample", 'Thresholded Ct'!H144-'Thresholded Ct'!Z$11),'Thresholded Ct'!H144)</f>
        <v>No sample</v>
      </c>
      <c r="I144" s="7" t="str">
        <f>IFERROR(IF('Thresholded Ct'!I144="","No sample", 'Thresholded Ct'!I144-'Thresholded Ct'!AA$11),'Thresholded Ct'!I144)</f>
        <v>No sample</v>
      </c>
      <c r="J144" s="7" t="str">
        <f>IFERROR(IF('Thresholded Ct'!J144="","No sample", 'Thresholded Ct'!J144-'Thresholded Ct'!AB$11),'Thresholded Ct'!J144)</f>
        <v>Excluded</v>
      </c>
      <c r="K144" s="7" t="str">
        <f>IFERROR(IF('Thresholded Ct'!K144="","No sample", 'Thresholded Ct'!K144-'Thresholded Ct'!AC$11),'Thresholded Ct'!K144)</f>
        <v>No sample</v>
      </c>
      <c r="L144" s="7" t="str">
        <f>IFERROR(IF('Thresholded Ct'!L144="","No sample", 'Thresholded Ct'!L144-'Thresholded Ct'!AD$11),'Thresholded Ct'!L144)</f>
        <v>No sample</v>
      </c>
      <c r="M144" s="7" t="str">
        <f>IFERROR(IF('Thresholded Ct'!M144="","No sample", 'Thresholded Ct'!M144-'Thresholded Ct'!AE$11),'Thresholded Ct'!M144)</f>
        <v>No sample</v>
      </c>
      <c r="N144" s="7" t="str">
        <f>IFERROR(IF('Thresholded Ct'!N144="","No sample", 'Thresholded Ct'!N144-'Thresholded Ct'!AF$11),'Thresholded Ct'!N144)</f>
        <v>No sample</v>
      </c>
      <c r="O144" s="7" t="str">
        <f>IFERROR(IF('Thresholded Ct'!O144="","No sample", 'Thresholded Ct'!O144-'Thresholded Ct'!AG$11),'Thresholded Ct'!O144)</f>
        <v>No sample</v>
      </c>
    </row>
    <row r="145" spans="1:15" x14ac:dyDescent="0.25">
      <c r="A145" s="133"/>
      <c r="B145" s="13" t="s">
        <v>2425</v>
      </c>
      <c r="C145" s="6" t="str">
        <f>IFERROR(IF('Thresholded Ct'!C145="","No sample", VLOOKUP('IPC Normalized Ct'!$B145,'Thresholded Ct'!$B$3:$O$98,3)-'Thresholded Ct'!U$11),'Thresholded Ct'!C145)</f>
        <v>hsa-miR-582-5p</v>
      </c>
      <c r="D145" s="7">
        <f>IFERROR(IF('Thresholded Ct'!D145="","No sample", 'Thresholded Ct'!D145-'Thresholded Ct'!V$11),'Thresholded Ct'!D145)</f>
        <v>24.782</v>
      </c>
      <c r="E145" s="7" t="str">
        <f>IFERROR(IF('Thresholded Ct'!E145="","No sample", 'Thresholded Ct'!E145-'Thresholded Ct'!W$11),'Thresholded Ct'!E145)</f>
        <v>No sample</v>
      </c>
      <c r="F145" s="7" t="str">
        <f>IFERROR(IF('Thresholded Ct'!F145="","No sample", 'Thresholded Ct'!F145-'Thresholded Ct'!X$11),'Thresholded Ct'!F145)</f>
        <v>No sample</v>
      </c>
      <c r="G145" s="7" t="str">
        <f>IFERROR(IF('Thresholded Ct'!G145="","No sample", 'Thresholded Ct'!G145-'Thresholded Ct'!Y$11),'Thresholded Ct'!G145)</f>
        <v>No sample</v>
      </c>
      <c r="H145" s="7" t="str">
        <f>IFERROR(IF('Thresholded Ct'!H145="","No sample", 'Thresholded Ct'!H145-'Thresholded Ct'!Z$11),'Thresholded Ct'!H145)</f>
        <v>No sample</v>
      </c>
      <c r="I145" s="7" t="str">
        <f>IFERROR(IF('Thresholded Ct'!I145="","No sample", 'Thresholded Ct'!I145-'Thresholded Ct'!AA$11),'Thresholded Ct'!I145)</f>
        <v>No sample</v>
      </c>
      <c r="J145" s="7">
        <f>IFERROR(IF('Thresholded Ct'!J145="","No sample", 'Thresholded Ct'!J145-'Thresholded Ct'!AB$11),'Thresholded Ct'!J145)</f>
        <v>25.280999999999999</v>
      </c>
      <c r="K145" s="7" t="str">
        <f>IFERROR(IF('Thresholded Ct'!K145="","No sample", 'Thresholded Ct'!K145-'Thresholded Ct'!AC$11),'Thresholded Ct'!K145)</f>
        <v>No sample</v>
      </c>
      <c r="L145" s="7" t="str">
        <f>IFERROR(IF('Thresholded Ct'!L145="","No sample", 'Thresholded Ct'!L145-'Thresholded Ct'!AD$11),'Thresholded Ct'!L145)</f>
        <v>No sample</v>
      </c>
      <c r="M145" s="7" t="str">
        <f>IFERROR(IF('Thresholded Ct'!M145="","No sample", 'Thresholded Ct'!M145-'Thresholded Ct'!AE$11),'Thresholded Ct'!M145)</f>
        <v>No sample</v>
      </c>
      <c r="N145" s="7" t="str">
        <f>IFERROR(IF('Thresholded Ct'!N145="","No sample", 'Thresholded Ct'!N145-'Thresholded Ct'!AF$11),'Thresholded Ct'!N145)</f>
        <v>No sample</v>
      </c>
      <c r="O145" s="7" t="str">
        <f>IFERROR(IF('Thresholded Ct'!O145="","No sample", 'Thresholded Ct'!O145-'Thresholded Ct'!AG$11),'Thresholded Ct'!O145)</f>
        <v>No sample</v>
      </c>
    </row>
    <row r="146" spans="1:15" x14ac:dyDescent="0.25">
      <c r="A146" s="133"/>
      <c r="B146" s="15" t="s">
        <v>2426</v>
      </c>
      <c r="C146" s="6" t="str">
        <f>IFERROR(IF('Thresholded Ct'!C146="","No sample", VLOOKUP('IPC Normalized Ct'!$B146,'Thresholded Ct'!$B$3:$O$98,3)-'Thresholded Ct'!U$11),'Thresholded Ct'!C146)</f>
        <v>Spike-in RNA Ctr 2</v>
      </c>
      <c r="D146" s="7" t="str">
        <f>IFERROR(IF('Thresholded Ct'!D146="","No sample", 'Thresholded Ct'!D146-'Thresholded Ct'!V$11),'Thresholded Ct'!D146)</f>
        <v>Excluded</v>
      </c>
      <c r="E146" s="7" t="str">
        <f>IFERROR(IF('Thresholded Ct'!E146="","No sample", 'Thresholded Ct'!E146-'Thresholded Ct'!W$11),'Thresholded Ct'!E146)</f>
        <v>No sample</v>
      </c>
      <c r="F146" s="7" t="str">
        <f>IFERROR(IF('Thresholded Ct'!F146="","No sample", 'Thresholded Ct'!F146-'Thresholded Ct'!X$11),'Thresholded Ct'!F146)</f>
        <v>No sample</v>
      </c>
      <c r="G146" s="7" t="str">
        <f>IFERROR(IF('Thresholded Ct'!G146="","No sample", 'Thresholded Ct'!G146-'Thresholded Ct'!Y$11),'Thresholded Ct'!G146)</f>
        <v>No sample</v>
      </c>
      <c r="H146" s="7" t="str">
        <f>IFERROR(IF('Thresholded Ct'!H146="","No sample", 'Thresholded Ct'!H146-'Thresholded Ct'!Z$11),'Thresholded Ct'!H146)</f>
        <v>No sample</v>
      </c>
      <c r="I146" s="7" t="str">
        <f>IFERROR(IF('Thresholded Ct'!I146="","No sample", 'Thresholded Ct'!I146-'Thresholded Ct'!AA$11),'Thresholded Ct'!I146)</f>
        <v>No sample</v>
      </c>
      <c r="J146" s="7" t="str">
        <f>IFERROR(IF('Thresholded Ct'!J146="","No sample", 'Thresholded Ct'!J146-'Thresholded Ct'!AB$11),'Thresholded Ct'!J146)</f>
        <v>Excluded</v>
      </c>
      <c r="K146" s="7" t="str">
        <f>IFERROR(IF('Thresholded Ct'!K146="","No sample", 'Thresholded Ct'!K146-'Thresholded Ct'!AC$11),'Thresholded Ct'!K146)</f>
        <v>No sample</v>
      </c>
      <c r="L146" s="7" t="str">
        <f>IFERROR(IF('Thresholded Ct'!L146="","No sample", 'Thresholded Ct'!L146-'Thresholded Ct'!AD$11),'Thresholded Ct'!L146)</f>
        <v>No sample</v>
      </c>
      <c r="M146" s="7" t="str">
        <f>IFERROR(IF('Thresholded Ct'!M146="","No sample", 'Thresholded Ct'!M146-'Thresholded Ct'!AE$11),'Thresholded Ct'!M146)</f>
        <v>No sample</v>
      </c>
      <c r="N146" s="7" t="str">
        <f>IFERROR(IF('Thresholded Ct'!N146="","No sample", 'Thresholded Ct'!N146-'Thresholded Ct'!AF$11),'Thresholded Ct'!N146)</f>
        <v>No sample</v>
      </c>
      <c r="O146" s="7" t="str">
        <f>IFERROR(IF('Thresholded Ct'!O146="","No sample", 'Thresholded Ct'!O146-'Thresholded Ct'!AG$11),'Thresholded Ct'!O146)</f>
        <v>No sample</v>
      </c>
    </row>
    <row r="147" spans="1:15" x14ac:dyDescent="0.25">
      <c r="A147" s="133"/>
      <c r="B147" s="13" t="s">
        <v>2427</v>
      </c>
      <c r="C147" s="6" t="str">
        <f>IFERROR(IF('Thresholded Ct'!C147="","No sample", VLOOKUP('IPC Normalized Ct'!$B147,'Thresholded Ct'!$B$3:$O$98,3)-'Thresholded Ct'!U$11),'Thresholded Ct'!C147)</f>
        <v>hsa-miR-22-3p</v>
      </c>
      <c r="D147" s="7">
        <f>IFERROR(IF('Thresholded Ct'!D147="","No sample", 'Thresholded Ct'!D147-'Thresholded Ct'!V$11),'Thresholded Ct'!D147)</f>
        <v>25.067</v>
      </c>
      <c r="E147" s="7" t="str">
        <f>IFERROR(IF('Thresholded Ct'!E147="","No sample", 'Thresholded Ct'!E147-'Thresholded Ct'!W$11),'Thresholded Ct'!E147)</f>
        <v>No sample</v>
      </c>
      <c r="F147" s="7" t="str">
        <f>IFERROR(IF('Thresholded Ct'!F147="","No sample", 'Thresholded Ct'!F147-'Thresholded Ct'!X$11),'Thresholded Ct'!F147)</f>
        <v>No sample</v>
      </c>
      <c r="G147" s="7" t="str">
        <f>IFERROR(IF('Thresholded Ct'!G147="","No sample", 'Thresholded Ct'!G147-'Thresholded Ct'!Y$11),'Thresholded Ct'!G147)</f>
        <v>No sample</v>
      </c>
      <c r="H147" s="7" t="str">
        <f>IFERROR(IF('Thresholded Ct'!H147="","No sample", 'Thresholded Ct'!H147-'Thresholded Ct'!Z$11),'Thresholded Ct'!H147)</f>
        <v>No sample</v>
      </c>
      <c r="I147" s="7" t="str">
        <f>IFERROR(IF('Thresholded Ct'!I147="","No sample", 'Thresholded Ct'!I147-'Thresholded Ct'!AA$11),'Thresholded Ct'!I147)</f>
        <v>No sample</v>
      </c>
      <c r="J147" s="7">
        <f>IFERROR(IF('Thresholded Ct'!J147="","No sample", 'Thresholded Ct'!J147-'Thresholded Ct'!AB$11),'Thresholded Ct'!J147)</f>
        <v>27.196999999999999</v>
      </c>
      <c r="K147" s="7" t="str">
        <f>IFERROR(IF('Thresholded Ct'!K147="","No sample", 'Thresholded Ct'!K147-'Thresholded Ct'!AC$11),'Thresholded Ct'!K147)</f>
        <v>No sample</v>
      </c>
      <c r="L147" s="7" t="str">
        <f>IFERROR(IF('Thresholded Ct'!L147="","No sample", 'Thresholded Ct'!L147-'Thresholded Ct'!AD$11),'Thresholded Ct'!L147)</f>
        <v>No sample</v>
      </c>
      <c r="M147" s="7" t="str">
        <f>IFERROR(IF('Thresholded Ct'!M147="","No sample", 'Thresholded Ct'!M147-'Thresholded Ct'!AE$11),'Thresholded Ct'!M147)</f>
        <v>No sample</v>
      </c>
      <c r="N147" s="7" t="str">
        <f>IFERROR(IF('Thresholded Ct'!N147="","No sample", 'Thresholded Ct'!N147-'Thresholded Ct'!AF$11),'Thresholded Ct'!N147)</f>
        <v>No sample</v>
      </c>
      <c r="O147" s="7" t="str">
        <f>IFERROR(IF('Thresholded Ct'!O147="","No sample", 'Thresholded Ct'!O147-'Thresholded Ct'!AG$11),'Thresholded Ct'!O147)</f>
        <v>No sample</v>
      </c>
    </row>
    <row r="148" spans="1:15" x14ac:dyDescent="0.25">
      <c r="A148" s="133"/>
      <c r="B148" s="13" t="s">
        <v>2428</v>
      </c>
      <c r="C148" s="6" t="str">
        <f>IFERROR(IF('Thresholded Ct'!C148="","No sample", VLOOKUP('IPC Normalized Ct'!$B148,'Thresholded Ct'!$B$3:$O$98,3)-'Thresholded Ct'!U$11),'Thresholded Ct'!C148)</f>
        <v>hsa-miR-148a-3p</v>
      </c>
      <c r="D148" s="7">
        <f>IFERROR(IF('Thresholded Ct'!D148="","No sample", 'Thresholded Ct'!D148-'Thresholded Ct'!V$11),'Thresholded Ct'!D148)</f>
        <v>31.683</v>
      </c>
      <c r="E148" s="7" t="str">
        <f>IFERROR(IF('Thresholded Ct'!E148="","No sample", 'Thresholded Ct'!E148-'Thresholded Ct'!W$11),'Thresholded Ct'!E148)</f>
        <v>No sample</v>
      </c>
      <c r="F148" s="7" t="str">
        <f>IFERROR(IF('Thresholded Ct'!F148="","No sample", 'Thresholded Ct'!F148-'Thresholded Ct'!X$11),'Thresholded Ct'!F148)</f>
        <v>No sample</v>
      </c>
      <c r="G148" s="7" t="str">
        <f>IFERROR(IF('Thresholded Ct'!G148="","No sample", 'Thresholded Ct'!G148-'Thresholded Ct'!Y$11),'Thresholded Ct'!G148)</f>
        <v>No sample</v>
      </c>
      <c r="H148" s="7" t="str">
        <f>IFERROR(IF('Thresholded Ct'!H148="","No sample", 'Thresholded Ct'!H148-'Thresholded Ct'!Z$11),'Thresholded Ct'!H148)</f>
        <v>No sample</v>
      </c>
      <c r="I148" s="7" t="str">
        <f>IFERROR(IF('Thresholded Ct'!I148="","No sample", 'Thresholded Ct'!I148-'Thresholded Ct'!AA$11),'Thresholded Ct'!I148)</f>
        <v>No sample</v>
      </c>
      <c r="J148" s="7" t="str">
        <f>IFERROR(IF('Thresholded Ct'!J148="","No sample", 'Thresholded Ct'!J148-'Thresholded Ct'!AB$11),'Thresholded Ct'!J148)</f>
        <v>Excluded</v>
      </c>
      <c r="K148" s="7" t="str">
        <f>IFERROR(IF('Thresholded Ct'!K148="","No sample", 'Thresholded Ct'!K148-'Thresholded Ct'!AC$11),'Thresholded Ct'!K148)</f>
        <v>No sample</v>
      </c>
      <c r="L148" s="7" t="str">
        <f>IFERROR(IF('Thresholded Ct'!L148="","No sample", 'Thresholded Ct'!L148-'Thresholded Ct'!AD$11),'Thresholded Ct'!L148)</f>
        <v>No sample</v>
      </c>
      <c r="M148" s="7" t="str">
        <f>IFERROR(IF('Thresholded Ct'!M148="","No sample", 'Thresholded Ct'!M148-'Thresholded Ct'!AE$11),'Thresholded Ct'!M148)</f>
        <v>No sample</v>
      </c>
      <c r="N148" s="7" t="str">
        <f>IFERROR(IF('Thresholded Ct'!N148="","No sample", 'Thresholded Ct'!N148-'Thresholded Ct'!AF$11),'Thresholded Ct'!N148)</f>
        <v>No sample</v>
      </c>
      <c r="O148" s="7" t="str">
        <f>IFERROR(IF('Thresholded Ct'!O148="","No sample", 'Thresholded Ct'!O148-'Thresholded Ct'!AG$11),'Thresholded Ct'!O148)</f>
        <v>No sample</v>
      </c>
    </row>
    <row r="149" spans="1:15" x14ac:dyDescent="0.25">
      <c r="A149" s="133"/>
      <c r="B149" s="13" t="s">
        <v>2429</v>
      </c>
      <c r="C149" s="6" t="str">
        <f>IFERROR(IF('Thresholded Ct'!C149="","No sample", VLOOKUP('IPC Normalized Ct'!$B149,'Thresholded Ct'!$B$3:$O$98,3)-'Thresholded Ct'!U$11),'Thresholded Ct'!C149)</f>
        <v>hsa-miR-183-5p</v>
      </c>
      <c r="D149" s="7">
        <f>IFERROR(IF('Thresholded Ct'!D149="","No sample", 'Thresholded Ct'!D149-'Thresholded Ct'!V$11),'Thresholded Ct'!D149)</f>
        <v>22.355</v>
      </c>
      <c r="E149" s="7" t="str">
        <f>IFERROR(IF('Thresholded Ct'!E149="","No sample", 'Thresholded Ct'!E149-'Thresholded Ct'!W$11),'Thresholded Ct'!E149)</f>
        <v>No sample</v>
      </c>
      <c r="F149" s="7" t="str">
        <f>IFERROR(IF('Thresholded Ct'!F149="","No sample", 'Thresholded Ct'!F149-'Thresholded Ct'!X$11),'Thresholded Ct'!F149)</f>
        <v>No sample</v>
      </c>
      <c r="G149" s="7" t="str">
        <f>IFERROR(IF('Thresholded Ct'!G149="","No sample", 'Thresholded Ct'!G149-'Thresholded Ct'!Y$11),'Thresholded Ct'!G149)</f>
        <v>No sample</v>
      </c>
      <c r="H149" s="7" t="str">
        <f>IFERROR(IF('Thresholded Ct'!H149="","No sample", 'Thresholded Ct'!H149-'Thresholded Ct'!Z$11),'Thresholded Ct'!H149)</f>
        <v>No sample</v>
      </c>
      <c r="I149" s="7" t="str">
        <f>IFERROR(IF('Thresholded Ct'!I149="","No sample", 'Thresholded Ct'!I149-'Thresholded Ct'!AA$11),'Thresholded Ct'!I149)</f>
        <v>No sample</v>
      </c>
      <c r="J149" s="7">
        <f>IFERROR(IF('Thresholded Ct'!J149="","No sample", 'Thresholded Ct'!J149-'Thresholded Ct'!AB$11),'Thresholded Ct'!J149)</f>
        <v>23.047999999999998</v>
      </c>
      <c r="K149" s="7" t="str">
        <f>IFERROR(IF('Thresholded Ct'!K149="","No sample", 'Thresholded Ct'!K149-'Thresholded Ct'!AC$11),'Thresholded Ct'!K149)</f>
        <v>No sample</v>
      </c>
      <c r="L149" s="7" t="str">
        <f>IFERROR(IF('Thresholded Ct'!L149="","No sample", 'Thresholded Ct'!L149-'Thresholded Ct'!AD$11),'Thresholded Ct'!L149)</f>
        <v>No sample</v>
      </c>
      <c r="M149" s="7" t="str">
        <f>IFERROR(IF('Thresholded Ct'!M149="","No sample", 'Thresholded Ct'!M149-'Thresholded Ct'!AE$11),'Thresholded Ct'!M149)</f>
        <v>No sample</v>
      </c>
      <c r="N149" s="7" t="str">
        <f>IFERROR(IF('Thresholded Ct'!N149="","No sample", 'Thresholded Ct'!N149-'Thresholded Ct'!AF$11),'Thresholded Ct'!N149)</f>
        <v>No sample</v>
      </c>
      <c r="O149" s="7" t="str">
        <f>IFERROR(IF('Thresholded Ct'!O149="","No sample", 'Thresholded Ct'!O149-'Thresholded Ct'!AG$11),'Thresholded Ct'!O149)</f>
        <v>No sample</v>
      </c>
    </row>
    <row r="150" spans="1:15" x14ac:dyDescent="0.25">
      <c r="A150" s="133"/>
      <c r="B150" s="13" t="s">
        <v>2430</v>
      </c>
      <c r="C150" s="6" t="str">
        <f>IFERROR(IF('Thresholded Ct'!C150="","No sample", VLOOKUP('IPC Normalized Ct'!$B150,'Thresholded Ct'!$B$3:$O$98,3)-'Thresholded Ct'!U$11),'Thresholded Ct'!C150)</f>
        <v>hsa-miR-219a-5p</v>
      </c>
      <c r="D150" s="7">
        <f>IFERROR(IF('Thresholded Ct'!D150="","No sample", 'Thresholded Ct'!D150-'Thresholded Ct'!V$11),'Thresholded Ct'!D150)</f>
        <v>22.995999999999999</v>
      </c>
      <c r="E150" s="7" t="str">
        <f>IFERROR(IF('Thresholded Ct'!E150="","No sample", 'Thresholded Ct'!E150-'Thresholded Ct'!W$11),'Thresholded Ct'!E150)</f>
        <v>No sample</v>
      </c>
      <c r="F150" s="7" t="str">
        <f>IFERROR(IF('Thresholded Ct'!F150="","No sample", 'Thresholded Ct'!F150-'Thresholded Ct'!X$11),'Thresholded Ct'!F150)</f>
        <v>No sample</v>
      </c>
      <c r="G150" s="7" t="str">
        <f>IFERROR(IF('Thresholded Ct'!G150="","No sample", 'Thresholded Ct'!G150-'Thresholded Ct'!Y$11),'Thresholded Ct'!G150)</f>
        <v>No sample</v>
      </c>
      <c r="H150" s="7" t="str">
        <f>IFERROR(IF('Thresholded Ct'!H150="","No sample", 'Thresholded Ct'!H150-'Thresholded Ct'!Z$11),'Thresholded Ct'!H150)</f>
        <v>No sample</v>
      </c>
      <c r="I150" s="7" t="str">
        <f>IFERROR(IF('Thresholded Ct'!I150="","No sample", 'Thresholded Ct'!I150-'Thresholded Ct'!AA$11),'Thresholded Ct'!I150)</f>
        <v>No sample</v>
      </c>
      <c r="J150" s="7">
        <f>IFERROR(IF('Thresholded Ct'!J150="","No sample", 'Thresholded Ct'!J150-'Thresholded Ct'!AB$11),'Thresholded Ct'!J150)</f>
        <v>22.92</v>
      </c>
      <c r="K150" s="7" t="str">
        <f>IFERROR(IF('Thresholded Ct'!K150="","No sample", 'Thresholded Ct'!K150-'Thresholded Ct'!AC$11),'Thresholded Ct'!K150)</f>
        <v>No sample</v>
      </c>
      <c r="L150" s="7" t="str">
        <f>IFERROR(IF('Thresholded Ct'!L150="","No sample", 'Thresholded Ct'!L150-'Thresholded Ct'!AD$11),'Thresholded Ct'!L150)</f>
        <v>No sample</v>
      </c>
      <c r="M150" s="7" t="str">
        <f>IFERROR(IF('Thresholded Ct'!M150="","No sample", 'Thresholded Ct'!M150-'Thresholded Ct'!AE$11),'Thresholded Ct'!M150)</f>
        <v>No sample</v>
      </c>
      <c r="N150" s="7" t="str">
        <f>IFERROR(IF('Thresholded Ct'!N150="","No sample", 'Thresholded Ct'!N150-'Thresholded Ct'!AF$11),'Thresholded Ct'!N150)</f>
        <v>No sample</v>
      </c>
      <c r="O150" s="7" t="str">
        <f>IFERROR(IF('Thresholded Ct'!O150="","No sample", 'Thresholded Ct'!O150-'Thresholded Ct'!AG$11),'Thresholded Ct'!O150)</f>
        <v>No sample</v>
      </c>
    </row>
    <row r="151" spans="1:15" x14ac:dyDescent="0.25">
      <c r="A151" s="133"/>
      <c r="B151" s="13" t="s">
        <v>2431</v>
      </c>
      <c r="C151" s="6" t="str">
        <f>IFERROR(IF('Thresholded Ct'!C151="","No sample", VLOOKUP('IPC Normalized Ct'!$B151,'Thresholded Ct'!$B$3:$O$98,3)-'Thresholded Ct'!U$11),'Thresholded Ct'!C151)</f>
        <v>hsa-miR-124-3p</v>
      </c>
      <c r="D151" s="7">
        <f>IFERROR(IF('Thresholded Ct'!D151="","No sample", 'Thresholded Ct'!D151-'Thresholded Ct'!V$11),'Thresholded Ct'!D151)</f>
        <v>24.812000000000001</v>
      </c>
      <c r="E151" s="7" t="str">
        <f>IFERROR(IF('Thresholded Ct'!E151="","No sample", 'Thresholded Ct'!E151-'Thresholded Ct'!W$11),'Thresholded Ct'!E151)</f>
        <v>No sample</v>
      </c>
      <c r="F151" s="7" t="str">
        <f>IFERROR(IF('Thresholded Ct'!F151="","No sample", 'Thresholded Ct'!F151-'Thresholded Ct'!X$11),'Thresholded Ct'!F151)</f>
        <v>No sample</v>
      </c>
      <c r="G151" s="7" t="str">
        <f>IFERROR(IF('Thresholded Ct'!G151="","No sample", 'Thresholded Ct'!G151-'Thresholded Ct'!Y$11),'Thresholded Ct'!G151)</f>
        <v>No sample</v>
      </c>
      <c r="H151" s="7" t="str">
        <f>IFERROR(IF('Thresholded Ct'!H151="","No sample", 'Thresholded Ct'!H151-'Thresholded Ct'!Z$11),'Thresholded Ct'!H151)</f>
        <v>No sample</v>
      </c>
      <c r="I151" s="7" t="str">
        <f>IFERROR(IF('Thresholded Ct'!I151="","No sample", 'Thresholded Ct'!I151-'Thresholded Ct'!AA$11),'Thresholded Ct'!I151)</f>
        <v>No sample</v>
      </c>
      <c r="J151" s="7">
        <f>IFERROR(IF('Thresholded Ct'!J151="","No sample", 'Thresholded Ct'!J151-'Thresholded Ct'!AB$11),'Thresholded Ct'!J151)</f>
        <v>23.693000000000001</v>
      </c>
      <c r="K151" s="7" t="str">
        <f>IFERROR(IF('Thresholded Ct'!K151="","No sample", 'Thresholded Ct'!K151-'Thresholded Ct'!AC$11),'Thresholded Ct'!K151)</f>
        <v>No sample</v>
      </c>
      <c r="L151" s="7" t="str">
        <f>IFERROR(IF('Thresholded Ct'!L151="","No sample", 'Thresholded Ct'!L151-'Thresholded Ct'!AD$11),'Thresholded Ct'!L151)</f>
        <v>No sample</v>
      </c>
      <c r="M151" s="7" t="str">
        <f>IFERROR(IF('Thresholded Ct'!M151="","No sample", 'Thresholded Ct'!M151-'Thresholded Ct'!AE$11),'Thresholded Ct'!M151)</f>
        <v>No sample</v>
      </c>
      <c r="N151" s="7" t="str">
        <f>IFERROR(IF('Thresholded Ct'!N151="","No sample", 'Thresholded Ct'!N151-'Thresholded Ct'!AF$11),'Thresholded Ct'!N151)</f>
        <v>No sample</v>
      </c>
      <c r="O151" s="7" t="str">
        <f>IFERROR(IF('Thresholded Ct'!O151="","No sample", 'Thresholded Ct'!O151-'Thresholded Ct'!AG$11),'Thresholded Ct'!O151)</f>
        <v>No sample</v>
      </c>
    </row>
    <row r="152" spans="1:15" x14ac:dyDescent="0.25">
      <c r="A152" s="133"/>
      <c r="B152" s="13" t="s">
        <v>2432</v>
      </c>
      <c r="C152" s="6" t="str">
        <f>IFERROR(IF('Thresholded Ct'!C152="","No sample", VLOOKUP('IPC Normalized Ct'!$B152,'Thresholded Ct'!$B$3:$O$98,3)-'Thresholded Ct'!U$11),'Thresholded Ct'!C152)</f>
        <v>hsa-miR-191-5p</v>
      </c>
      <c r="D152" s="7">
        <f>IFERROR(IF('Thresholded Ct'!D152="","No sample", 'Thresholded Ct'!D152-'Thresholded Ct'!V$11),'Thresholded Ct'!D152)</f>
        <v>26.207999999999998</v>
      </c>
      <c r="E152" s="7" t="str">
        <f>IFERROR(IF('Thresholded Ct'!E152="","No sample", 'Thresholded Ct'!E152-'Thresholded Ct'!W$11),'Thresholded Ct'!E152)</f>
        <v>No sample</v>
      </c>
      <c r="F152" s="7" t="str">
        <f>IFERROR(IF('Thresholded Ct'!F152="","No sample", 'Thresholded Ct'!F152-'Thresholded Ct'!X$11),'Thresholded Ct'!F152)</f>
        <v>No sample</v>
      </c>
      <c r="G152" s="7" t="str">
        <f>IFERROR(IF('Thresholded Ct'!G152="","No sample", 'Thresholded Ct'!G152-'Thresholded Ct'!Y$11),'Thresholded Ct'!G152)</f>
        <v>No sample</v>
      </c>
      <c r="H152" s="7" t="str">
        <f>IFERROR(IF('Thresholded Ct'!H152="","No sample", 'Thresholded Ct'!H152-'Thresholded Ct'!Z$11),'Thresholded Ct'!H152)</f>
        <v>No sample</v>
      </c>
      <c r="I152" s="7" t="str">
        <f>IFERROR(IF('Thresholded Ct'!I152="","No sample", 'Thresholded Ct'!I152-'Thresholded Ct'!AA$11),'Thresholded Ct'!I152)</f>
        <v>No sample</v>
      </c>
      <c r="J152" s="7">
        <f>IFERROR(IF('Thresholded Ct'!J152="","No sample", 'Thresholded Ct'!J152-'Thresholded Ct'!AB$11),'Thresholded Ct'!J152)</f>
        <v>25.96</v>
      </c>
      <c r="K152" s="7" t="str">
        <f>IFERROR(IF('Thresholded Ct'!K152="","No sample", 'Thresholded Ct'!K152-'Thresholded Ct'!AC$11),'Thresholded Ct'!K152)</f>
        <v>No sample</v>
      </c>
      <c r="L152" s="7" t="str">
        <f>IFERROR(IF('Thresholded Ct'!L152="","No sample", 'Thresholded Ct'!L152-'Thresholded Ct'!AD$11),'Thresholded Ct'!L152)</f>
        <v>No sample</v>
      </c>
      <c r="M152" s="7" t="str">
        <f>IFERROR(IF('Thresholded Ct'!M152="","No sample", 'Thresholded Ct'!M152-'Thresholded Ct'!AE$11),'Thresholded Ct'!M152)</f>
        <v>No sample</v>
      </c>
      <c r="N152" s="7" t="str">
        <f>IFERROR(IF('Thresholded Ct'!N152="","No sample", 'Thresholded Ct'!N152-'Thresholded Ct'!AF$11),'Thresholded Ct'!N152)</f>
        <v>No sample</v>
      </c>
      <c r="O152" s="7" t="str">
        <f>IFERROR(IF('Thresholded Ct'!O152="","No sample", 'Thresholded Ct'!O152-'Thresholded Ct'!AG$11),'Thresholded Ct'!O152)</f>
        <v>No sample</v>
      </c>
    </row>
    <row r="153" spans="1:15" x14ac:dyDescent="0.25">
      <c r="A153" s="133"/>
      <c r="B153" s="13" t="s">
        <v>2433</v>
      </c>
      <c r="C153" s="6" t="str">
        <f>IFERROR(IF('Thresholded Ct'!C153="","No sample", VLOOKUP('IPC Normalized Ct'!$B153,'Thresholded Ct'!$B$3:$O$98,3)-'Thresholded Ct'!U$11),'Thresholded Ct'!C153)</f>
        <v>hsa-miR-185-5p</v>
      </c>
      <c r="D153" s="7">
        <f>IFERROR(IF('Thresholded Ct'!D153="","No sample", 'Thresholded Ct'!D153-'Thresholded Ct'!V$11),'Thresholded Ct'!D153)</f>
        <v>29.367999999999999</v>
      </c>
      <c r="E153" s="7" t="str">
        <f>IFERROR(IF('Thresholded Ct'!E153="","No sample", 'Thresholded Ct'!E153-'Thresholded Ct'!W$11),'Thresholded Ct'!E153)</f>
        <v>No sample</v>
      </c>
      <c r="F153" s="7" t="str">
        <f>IFERROR(IF('Thresholded Ct'!F153="","No sample", 'Thresholded Ct'!F153-'Thresholded Ct'!X$11),'Thresholded Ct'!F153)</f>
        <v>No sample</v>
      </c>
      <c r="G153" s="7" t="str">
        <f>IFERROR(IF('Thresholded Ct'!G153="","No sample", 'Thresholded Ct'!G153-'Thresholded Ct'!Y$11),'Thresholded Ct'!G153)</f>
        <v>No sample</v>
      </c>
      <c r="H153" s="7" t="str">
        <f>IFERROR(IF('Thresholded Ct'!H153="","No sample", 'Thresholded Ct'!H153-'Thresholded Ct'!Z$11),'Thresholded Ct'!H153)</f>
        <v>No sample</v>
      </c>
      <c r="I153" s="7" t="str">
        <f>IFERROR(IF('Thresholded Ct'!I153="","No sample", 'Thresholded Ct'!I153-'Thresholded Ct'!AA$11),'Thresholded Ct'!I153)</f>
        <v>No sample</v>
      </c>
      <c r="J153" s="7">
        <f>IFERROR(IF('Thresholded Ct'!J153="","No sample", 'Thresholded Ct'!J153-'Thresholded Ct'!AB$11),'Thresholded Ct'!J153)</f>
        <v>29.027999999999999</v>
      </c>
      <c r="K153" s="7" t="str">
        <f>IFERROR(IF('Thresholded Ct'!K153="","No sample", 'Thresholded Ct'!K153-'Thresholded Ct'!AC$11),'Thresholded Ct'!K153)</f>
        <v>No sample</v>
      </c>
      <c r="L153" s="7" t="str">
        <f>IFERROR(IF('Thresholded Ct'!L153="","No sample", 'Thresholded Ct'!L153-'Thresholded Ct'!AD$11),'Thresholded Ct'!L153)</f>
        <v>No sample</v>
      </c>
      <c r="M153" s="7" t="str">
        <f>IFERROR(IF('Thresholded Ct'!M153="","No sample", 'Thresholded Ct'!M153-'Thresholded Ct'!AE$11),'Thresholded Ct'!M153)</f>
        <v>No sample</v>
      </c>
      <c r="N153" s="7" t="str">
        <f>IFERROR(IF('Thresholded Ct'!N153="","No sample", 'Thresholded Ct'!N153-'Thresholded Ct'!AF$11),'Thresholded Ct'!N153)</f>
        <v>No sample</v>
      </c>
      <c r="O153" s="7" t="str">
        <f>IFERROR(IF('Thresholded Ct'!O153="","No sample", 'Thresholded Ct'!O153-'Thresholded Ct'!AG$11),'Thresholded Ct'!O153)</f>
        <v>No sample</v>
      </c>
    </row>
    <row r="154" spans="1:15" x14ac:dyDescent="0.25">
      <c r="A154" s="133"/>
      <c r="B154" s="13" t="s">
        <v>2434</v>
      </c>
      <c r="C154" s="6" t="str">
        <f>IFERROR(IF('Thresholded Ct'!C154="","No sample", VLOOKUP('IPC Normalized Ct'!$B154,'Thresholded Ct'!$B$3:$O$98,3)-'Thresholded Ct'!U$11),'Thresholded Ct'!C154)</f>
        <v>hsa-miR-99b-5p</v>
      </c>
      <c r="D154" s="7" t="str">
        <f>IFERROR(IF('Thresholded Ct'!D154="","No sample", 'Thresholded Ct'!D154-'Thresholded Ct'!V$11),'Thresholded Ct'!D154)</f>
        <v>Excluded</v>
      </c>
      <c r="E154" s="7" t="str">
        <f>IFERROR(IF('Thresholded Ct'!E154="","No sample", 'Thresholded Ct'!E154-'Thresholded Ct'!W$11),'Thresholded Ct'!E154)</f>
        <v>No sample</v>
      </c>
      <c r="F154" s="7" t="str">
        <f>IFERROR(IF('Thresholded Ct'!F154="","No sample", 'Thresholded Ct'!F154-'Thresholded Ct'!X$11),'Thresholded Ct'!F154)</f>
        <v>No sample</v>
      </c>
      <c r="G154" s="7" t="str">
        <f>IFERROR(IF('Thresholded Ct'!G154="","No sample", 'Thresholded Ct'!G154-'Thresholded Ct'!Y$11),'Thresholded Ct'!G154)</f>
        <v>No sample</v>
      </c>
      <c r="H154" s="7" t="str">
        <f>IFERROR(IF('Thresholded Ct'!H154="","No sample", 'Thresholded Ct'!H154-'Thresholded Ct'!Z$11),'Thresholded Ct'!H154)</f>
        <v>No sample</v>
      </c>
      <c r="I154" s="7" t="str">
        <f>IFERROR(IF('Thresholded Ct'!I154="","No sample", 'Thresholded Ct'!I154-'Thresholded Ct'!AA$11),'Thresholded Ct'!I154)</f>
        <v>No sample</v>
      </c>
      <c r="J154" s="7" t="str">
        <f>IFERROR(IF('Thresholded Ct'!J154="","No sample", 'Thresholded Ct'!J154-'Thresholded Ct'!AB$11),'Thresholded Ct'!J154)</f>
        <v>Excluded</v>
      </c>
      <c r="K154" s="7" t="str">
        <f>IFERROR(IF('Thresholded Ct'!K154="","No sample", 'Thresholded Ct'!K154-'Thresholded Ct'!AC$11),'Thresholded Ct'!K154)</f>
        <v>No sample</v>
      </c>
      <c r="L154" s="7" t="str">
        <f>IFERROR(IF('Thresholded Ct'!L154="","No sample", 'Thresholded Ct'!L154-'Thresholded Ct'!AD$11),'Thresholded Ct'!L154)</f>
        <v>No sample</v>
      </c>
      <c r="M154" s="7" t="str">
        <f>IFERROR(IF('Thresholded Ct'!M154="","No sample", 'Thresholded Ct'!M154-'Thresholded Ct'!AE$11),'Thresholded Ct'!M154)</f>
        <v>No sample</v>
      </c>
      <c r="N154" s="7" t="str">
        <f>IFERROR(IF('Thresholded Ct'!N154="","No sample", 'Thresholded Ct'!N154-'Thresholded Ct'!AF$11),'Thresholded Ct'!N154)</f>
        <v>No sample</v>
      </c>
      <c r="O154" s="7" t="str">
        <f>IFERROR(IF('Thresholded Ct'!O154="","No sample", 'Thresholded Ct'!O154-'Thresholded Ct'!AG$11),'Thresholded Ct'!O154)</f>
        <v>No sample</v>
      </c>
    </row>
    <row r="155" spans="1:15" x14ac:dyDescent="0.25">
      <c r="A155" s="133"/>
      <c r="B155" s="13" t="s">
        <v>2435</v>
      </c>
      <c r="C155" s="6" t="str">
        <f>IFERROR(IF('Thresholded Ct'!C155="","No sample", VLOOKUP('IPC Normalized Ct'!$B155,'Thresholded Ct'!$B$3:$O$98,3)-'Thresholded Ct'!U$11),'Thresholded Ct'!C155)</f>
        <v>hsa-miR-151a-3p</v>
      </c>
      <c r="D155" s="7" t="str">
        <f>IFERROR(IF('Thresholded Ct'!D155="","No sample", 'Thresholded Ct'!D155-'Thresholded Ct'!V$11),'Thresholded Ct'!D155)</f>
        <v>Excluded</v>
      </c>
      <c r="E155" s="7" t="str">
        <f>IFERROR(IF('Thresholded Ct'!E155="","No sample", 'Thresholded Ct'!E155-'Thresholded Ct'!W$11),'Thresholded Ct'!E155)</f>
        <v>No sample</v>
      </c>
      <c r="F155" s="7" t="str">
        <f>IFERROR(IF('Thresholded Ct'!F155="","No sample", 'Thresholded Ct'!F155-'Thresholded Ct'!X$11),'Thresholded Ct'!F155)</f>
        <v>No sample</v>
      </c>
      <c r="G155" s="7" t="str">
        <f>IFERROR(IF('Thresholded Ct'!G155="","No sample", 'Thresholded Ct'!G155-'Thresholded Ct'!Y$11),'Thresholded Ct'!G155)</f>
        <v>No sample</v>
      </c>
      <c r="H155" s="7" t="str">
        <f>IFERROR(IF('Thresholded Ct'!H155="","No sample", 'Thresholded Ct'!H155-'Thresholded Ct'!Z$11),'Thresholded Ct'!H155)</f>
        <v>No sample</v>
      </c>
      <c r="I155" s="7" t="str">
        <f>IFERROR(IF('Thresholded Ct'!I155="","No sample", 'Thresholded Ct'!I155-'Thresholded Ct'!AA$11),'Thresholded Ct'!I155)</f>
        <v>No sample</v>
      </c>
      <c r="J155" s="7" t="str">
        <f>IFERROR(IF('Thresholded Ct'!J155="","No sample", 'Thresholded Ct'!J155-'Thresholded Ct'!AB$11),'Thresholded Ct'!J155)</f>
        <v>Excluded</v>
      </c>
      <c r="K155" s="7" t="str">
        <f>IFERROR(IF('Thresholded Ct'!K155="","No sample", 'Thresholded Ct'!K155-'Thresholded Ct'!AC$11),'Thresholded Ct'!K155)</f>
        <v>No sample</v>
      </c>
      <c r="L155" s="7" t="str">
        <f>IFERROR(IF('Thresholded Ct'!L155="","No sample", 'Thresholded Ct'!L155-'Thresholded Ct'!AD$11),'Thresholded Ct'!L155)</f>
        <v>No sample</v>
      </c>
      <c r="M155" s="7" t="str">
        <f>IFERROR(IF('Thresholded Ct'!M155="","No sample", 'Thresholded Ct'!M155-'Thresholded Ct'!AE$11),'Thresholded Ct'!M155)</f>
        <v>No sample</v>
      </c>
      <c r="N155" s="7" t="str">
        <f>IFERROR(IF('Thresholded Ct'!N155="","No sample", 'Thresholded Ct'!N155-'Thresholded Ct'!AF$11),'Thresholded Ct'!N155)</f>
        <v>No sample</v>
      </c>
      <c r="O155" s="7" t="str">
        <f>IFERROR(IF('Thresholded Ct'!O155="","No sample", 'Thresholded Ct'!O155-'Thresholded Ct'!AG$11),'Thresholded Ct'!O155)</f>
        <v>No sample</v>
      </c>
    </row>
    <row r="156" spans="1:15" x14ac:dyDescent="0.25">
      <c r="A156" s="133"/>
      <c r="B156" s="13" t="s">
        <v>2436</v>
      </c>
      <c r="C156" s="6" t="str">
        <f>IFERROR(IF('Thresholded Ct'!C156="","No sample", VLOOKUP('IPC Normalized Ct'!$B156,'Thresholded Ct'!$B$3:$O$98,3)-'Thresholded Ct'!U$11),'Thresholded Ct'!C156)</f>
        <v>hsa-miR-449a</v>
      </c>
      <c r="D156" s="7">
        <f>IFERROR(IF('Thresholded Ct'!D156="","No sample", 'Thresholded Ct'!D156-'Thresholded Ct'!V$11),'Thresholded Ct'!D156)</f>
        <v>28.641999999999999</v>
      </c>
      <c r="E156" s="7" t="str">
        <f>IFERROR(IF('Thresholded Ct'!E156="","No sample", 'Thresholded Ct'!E156-'Thresholded Ct'!W$11),'Thresholded Ct'!E156)</f>
        <v>No sample</v>
      </c>
      <c r="F156" s="7" t="str">
        <f>IFERROR(IF('Thresholded Ct'!F156="","No sample", 'Thresholded Ct'!F156-'Thresholded Ct'!X$11),'Thresholded Ct'!F156)</f>
        <v>No sample</v>
      </c>
      <c r="G156" s="7" t="str">
        <f>IFERROR(IF('Thresholded Ct'!G156="","No sample", 'Thresholded Ct'!G156-'Thresholded Ct'!Y$11),'Thresholded Ct'!G156)</f>
        <v>No sample</v>
      </c>
      <c r="H156" s="7" t="str">
        <f>IFERROR(IF('Thresholded Ct'!H156="","No sample", 'Thresholded Ct'!H156-'Thresholded Ct'!Z$11),'Thresholded Ct'!H156)</f>
        <v>No sample</v>
      </c>
      <c r="I156" s="7" t="str">
        <f>IFERROR(IF('Thresholded Ct'!I156="","No sample", 'Thresholded Ct'!I156-'Thresholded Ct'!AA$11),'Thresholded Ct'!I156)</f>
        <v>No sample</v>
      </c>
      <c r="J156" s="7">
        <f>IFERROR(IF('Thresholded Ct'!J156="","No sample", 'Thresholded Ct'!J156-'Thresholded Ct'!AB$11),'Thresholded Ct'!J156)</f>
        <v>28.731999999999999</v>
      </c>
      <c r="K156" s="7" t="str">
        <f>IFERROR(IF('Thresholded Ct'!K156="","No sample", 'Thresholded Ct'!K156-'Thresholded Ct'!AC$11),'Thresholded Ct'!K156)</f>
        <v>No sample</v>
      </c>
      <c r="L156" s="7" t="str">
        <f>IFERROR(IF('Thresholded Ct'!L156="","No sample", 'Thresholded Ct'!L156-'Thresholded Ct'!AD$11),'Thresholded Ct'!L156)</f>
        <v>No sample</v>
      </c>
      <c r="M156" s="7" t="str">
        <f>IFERROR(IF('Thresholded Ct'!M156="","No sample", 'Thresholded Ct'!M156-'Thresholded Ct'!AE$11),'Thresholded Ct'!M156)</f>
        <v>No sample</v>
      </c>
      <c r="N156" s="7" t="str">
        <f>IFERROR(IF('Thresholded Ct'!N156="","No sample", 'Thresholded Ct'!N156-'Thresholded Ct'!AF$11),'Thresholded Ct'!N156)</f>
        <v>No sample</v>
      </c>
      <c r="O156" s="7" t="str">
        <f>IFERROR(IF('Thresholded Ct'!O156="","No sample", 'Thresholded Ct'!O156-'Thresholded Ct'!AG$11),'Thresholded Ct'!O156)</f>
        <v>No sample</v>
      </c>
    </row>
    <row r="157" spans="1:15" x14ac:dyDescent="0.25">
      <c r="A157" s="133"/>
      <c r="B157" s="13" t="s">
        <v>2437</v>
      </c>
      <c r="C157" s="6" t="str">
        <f>IFERROR(IF('Thresholded Ct'!C157="","No sample", VLOOKUP('IPC Normalized Ct'!$B157,'Thresholded Ct'!$B$3:$O$98,3)-'Thresholded Ct'!U$11),'Thresholded Ct'!C157)</f>
        <v>hsa-miR-150-5p</v>
      </c>
      <c r="D157" s="7">
        <f>IFERROR(IF('Thresholded Ct'!D157="","No sample", 'Thresholded Ct'!D157-'Thresholded Ct'!V$11),'Thresholded Ct'!D157)</f>
        <v>31.231999999999999</v>
      </c>
      <c r="E157" s="7" t="str">
        <f>IFERROR(IF('Thresholded Ct'!E157="","No sample", 'Thresholded Ct'!E157-'Thresholded Ct'!W$11),'Thresholded Ct'!E157)</f>
        <v>No sample</v>
      </c>
      <c r="F157" s="7" t="str">
        <f>IFERROR(IF('Thresholded Ct'!F157="","No sample", 'Thresholded Ct'!F157-'Thresholded Ct'!X$11),'Thresholded Ct'!F157)</f>
        <v>No sample</v>
      </c>
      <c r="G157" s="7" t="str">
        <f>IFERROR(IF('Thresholded Ct'!G157="","No sample", 'Thresholded Ct'!G157-'Thresholded Ct'!Y$11),'Thresholded Ct'!G157)</f>
        <v>No sample</v>
      </c>
      <c r="H157" s="7" t="str">
        <f>IFERROR(IF('Thresholded Ct'!H157="","No sample", 'Thresholded Ct'!H157-'Thresholded Ct'!Z$11),'Thresholded Ct'!H157)</f>
        <v>No sample</v>
      </c>
      <c r="I157" s="7" t="str">
        <f>IFERROR(IF('Thresholded Ct'!I157="","No sample", 'Thresholded Ct'!I157-'Thresholded Ct'!AA$11),'Thresholded Ct'!I157)</f>
        <v>No sample</v>
      </c>
      <c r="J157" s="7" t="str">
        <f>IFERROR(IF('Thresholded Ct'!J157="","No sample", 'Thresholded Ct'!J157-'Thresholded Ct'!AB$11),'Thresholded Ct'!J157)</f>
        <v>Excluded</v>
      </c>
      <c r="K157" s="7" t="str">
        <f>IFERROR(IF('Thresholded Ct'!K157="","No sample", 'Thresholded Ct'!K157-'Thresholded Ct'!AC$11),'Thresholded Ct'!K157)</f>
        <v>No sample</v>
      </c>
      <c r="L157" s="7" t="str">
        <f>IFERROR(IF('Thresholded Ct'!L157="","No sample", 'Thresholded Ct'!L157-'Thresholded Ct'!AD$11),'Thresholded Ct'!L157)</f>
        <v>No sample</v>
      </c>
      <c r="M157" s="7" t="str">
        <f>IFERROR(IF('Thresholded Ct'!M157="","No sample", 'Thresholded Ct'!M157-'Thresholded Ct'!AE$11),'Thresholded Ct'!M157)</f>
        <v>No sample</v>
      </c>
      <c r="N157" s="7" t="str">
        <f>IFERROR(IF('Thresholded Ct'!N157="","No sample", 'Thresholded Ct'!N157-'Thresholded Ct'!AF$11),'Thresholded Ct'!N157)</f>
        <v>No sample</v>
      </c>
      <c r="O157" s="7" t="str">
        <f>IFERROR(IF('Thresholded Ct'!O157="","No sample", 'Thresholded Ct'!O157-'Thresholded Ct'!AG$11),'Thresholded Ct'!O157)</f>
        <v>No sample</v>
      </c>
    </row>
    <row r="158" spans="1:15" x14ac:dyDescent="0.25">
      <c r="A158" s="133"/>
      <c r="B158" s="13" t="s">
        <v>2438</v>
      </c>
      <c r="C158" s="12" t="str">
        <f>IFERROR(IF('Thresholded Ct'!C158="","No sample", VLOOKUP('IPC Normalized Ct'!$B158,'Thresholded Ct'!$B$3:$O$98,3)-'Thresholded Ct'!U$11),'Thresholded Ct'!C158)</f>
        <v>Inter-plate Calibrator 1</v>
      </c>
      <c r="D158" s="7" t="str">
        <f>IFERROR(IF('Thresholded Ct'!D158="","No sample", 'Thresholded Ct'!D158-'Thresholded Ct'!V$11),'Thresholded Ct'!D158)</f>
        <v>Excluded</v>
      </c>
      <c r="E158" s="7" t="str">
        <f>IFERROR(IF('Thresholded Ct'!E158="","No sample", 'Thresholded Ct'!E158-'Thresholded Ct'!W$11),'Thresholded Ct'!E158)</f>
        <v>No sample</v>
      </c>
      <c r="F158" s="7" t="str">
        <f>IFERROR(IF('Thresholded Ct'!F158="","No sample", 'Thresholded Ct'!F158-'Thresholded Ct'!X$11),'Thresholded Ct'!F158)</f>
        <v>No sample</v>
      </c>
      <c r="G158" s="7" t="str">
        <f>IFERROR(IF('Thresholded Ct'!G158="","No sample", 'Thresholded Ct'!G158-'Thresholded Ct'!Y$11),'Thresholded Ct'!G158)</f>
        <v>No sample</v>
      </c>
      <c r="H158" s="7" t="str">
        <f>IFERROR(IF('Thresholded Ct'!H158="","No sample", 'Thresholded Ct'!H158-'Thresholded Ct'!Z$11),'Thresholded Ct'!H158)</f>
        <v>No sample</v>
      </c>
      <c r="I158" s="7" t="str">
        <f>IFERROR(IF('Thresholded Ct'!I158="","No sample", 'Thresholded Ct'!I158-'Thresholded Ct'!AA$11),'Thresholded Ct'!I158)</f>
        <v>No sample</v>
      </c>
      <c r="J158" s="7" t="str">
        <f>IFERROR(IF('Thresholded Ct'!J158="","No sample", 'Thresholded Ct'!J158-'Thresholded Ct'!AB$11),'Thresholded Ct'!J158)</f>
        <v>Excluded</v>
      </c>
      <c r="K158" s="7" t="str">
        <f>IFERROR(IF('Thresholded Ct'!K158="","No sample", 'Thresholded Ct'!K158-'Thresholded Ct'!AC$11),'Thresholded Ct'!K158)</f>
        <v>No sample</v>
      </c>
      <c r="L158" s="7" t="str">
        <f>IFERROR(IF('Thresholded Ct'!L158="","No sample", 'Thresholded Ct'!L158-'Thresholded Ct'!AD$11),'Thresholded Ct'!L158)</f>
        <v>No sample</v>
      </c>
      <c r="M158" s="7" t="str">
        <f>IFERROR(IF('Thresholded Ct'!M158="","No sample", 'Thresholded Ct'!M158-'Thresholded Ct'!AE$11),'Thresholded Ct'!M158)</f>
        <v>No sample</v>
      </c>
      <c r="N158" s="7" t="str">
        <f>IFERROR(IF('Thresholded Ct'!N158="","No sample", 'Thresholded Ct'!N158-'Thresholded Ct'!AF$11),'Thresholded Ct'!N158)</f>
        <v>No sample</v>
      </c>
      <c r="O158" s="7" t="str">
        <f>IFERROR(IF('Thresholded Ct'!O158="","No sample", 'Thresholded Ct'!O158-'Thresholded Ct'!AG$11),'Thresholded Ct'!O158)</f>
        <v>No sample</v>
      </c>
    </row>
    <row r="159" spans="1:15" x14ac:dyDescent="0.25">
      <c r="A159" s="133"/>
      <c r="B159" s="13" t="s">
        <v>2439</v>
      </c>
      <c r="C159" s="6" t="str">
        <f>IFERROR(IF('Thresholded Ct'!C159="","No sample", VLOOKUP('IPC Normalized Ct'!$B159,'Thresholded Ct'!$B$3:$O$98,3)-'Thresholded Ct'!U$11),'Thresholded Ct'!C159)</f>
        <v>hsa-miR-26a-5p</v>
      </c>
      <c r="D159" s="7">
        <f>IFERROR(IF('Thresholded Ct'!D159="","No sample", 'Thresholded Ct'!D159-'Thresholded Ct'!V$11),'Thresholded Ct'!D159)</f>
        <v>28.853000000000002</v>
      </c>
      <c r="E159" s="7" t="str">
        <f>IFERROR(IF('Thresholded Ct'!E159="","No sample", 'Thresholded Ct'!E159-'Thresholded Ct'!W$11),'Thresholded Ct'!E159)</f>
        <v>No sample</v>
      </c>
      <c r="F159" s="7" t="str">
        <f>IFERROR(IF('Thresholded Ct'!F159="","No sample", 'Thresholded Ct'!F159-'Thresholded Ct'!X$11),'Thresholded Ct'!F159)</f>
        <v>No sample</v>
      </c>
      <c r="G159" s="7" t="str">
        <f>IFERROR(IF('Thresholded Ct'!G159="","No sample", 'Thresholded Ct'!G159-'Thresholded Ct'!Y$11),'Thresholded Ct'!G159)</f>
        <v>No sample</v>
      </c>
      <c r="H159" s="7" t="str">
        <f>IFERROR(IF('Thresholded Ct'!H159="","No sample", 'Thresholded Ct'!H159-'Thresholded Ct'!Z$11),'Thresholded Ct'!H159)</f>
        <v>No sample</v>
      </c>
      <c r="I159" s="7" t="str">
        <f>IFERROR(IF('Thresholded Ct'!I159="","No sample", 'Thresholded Ct'!I159-'Thresholded Ct'!AA$11),'Thresholded Ct'!I159)</f>
        <v>No sample</v>
      </c>
      <c r="J159" s="7">
        <f>IFERROR(IF('Thresholded Ct'!J159="","No sample", 'Thresholded Ct'!J159-'Thresholded Ct'!AB$11),'Thresholded Ct'!J159)</f>
        <v>20.745000000000001</v>
      </c>
      <c r="K159" s="7" t="str">
        <f>IFERROR(IF('Thresholded Ct'!K159="","No sample", 'Thresholded Ct'!K159-'Thresholded Ct'!AC$11),'Thresholded Ct'!K159)</f>
        <v>No sample</v>
      </c>
      <c r="L159" s="7" t="str">
        <f>IFERROR(IF('Thresholded Ct'!L159="","No sample", 'Thresholded Ct'!L159-'Thresholded Ct'!AD$11),'Thresholded Ct'!L159)</f>
        <v>No sample</v>
      </c>
      <c r="M159" s="7" t="str">
        <f>IFERROR(IF('Thresholded Ct'!M159="","No sample", 'Thresholded Ct'!M159-'Thresholded Ct'!AE$11),'Thresholded Ct'!M159)</f>
        <v>No sample</v>
      </c>
      <c r="N159" s="7" t="str">
        <f>IFERROR(IF('Thresholded Ct'!N159="","No sample", 'Thresholded Ct'!N159-'Thresholded Ct'!AF$11),'Thresholded Ct'!N159)</f>
        <v>No sample</v>
      </c>
      <c r="O159" s="7" t="str">
        <f>IFERROR(IF('Thresholded Ct'!O159="","No sample", 'Thresholded Ct'!O159-'Thresholded Ct'!AG$11),'Thresholded Ct'!O159)</f>
        <v>No sample</v>
      </c>
    </row>
    <row r="160" spans="1:15" x14ac:dyDescent="0.25">
      <c r="A160" s="133"/>
      <c r="B160" s="13" t="s">
        <v>2440</v>
      </c>
      <c r="C160" s="6" t="str">
        <f>IFERROR(IF('Thresholded Ct'!C160="","No sample", VLOOKUP('IPC Normalized Ct'!$B160,'Thresholded Ct'!$B$3:$O$98,3)-'Thresholded Ct'!U$11),'Thresholded Ct'!C160)</f>
        <v>hsa-miR-30c-5p</v>
      </c>
      <c r="D160" s="7">
        <f>IFERROR(IF('Thresholded Ct'!D160="","No sample", 'Thresholded Ct'!D160-'Thresholded Ct'!V$11),'Thresholded Ct'!D160)</f>
        <v>27.774999999999999</v>
      </c>
      <c r="E160" s="7" t="str">
        <f>IFERROR(IF('Thresholded Ct'!E160="","No sample", 'Thresholded Ct'!E160-'Thresholded Ct'!W$11),'Thresholded Ct'!E160)</f>
        <v>No sample</v>
      </c>
      <c r="F160" s="7" t="str">
        <f>IFERROR(IF('Thresholded Ct'!F160="","No sample", 'Thresholded Ct'!F160-'Thresholded Ct'!X$11),'Thresholded Ct'!F160)</f>
        <v>No sample</v>
      </c>
      <c r="G160" s="7" t="str">
        <f>IFERROR(IF('Thresholded Ct'!G160="","No sample", 'Thresholded Ct'!G160-'Thresholded Ct'!Y$11),'Thresholded Ct'!G160)</f>
        <v>No sample</v>
      </c>
      <c r="H160" s="7" t="str">
        <f>IFERROR(IF('Thresholded Ct'!H160="","No sample", 'Thresholded Ct'!H160-'Thresholded Ct'!Z$11),'Thresholded Ct'!H160)</f>
        <v>No sample</v>
      </c>
      <c r="I160" s="7" t="str">
        <f>IFERROR(IF('Thresholded Ct'!I160="","No sample", 'Thresholded Ct'!I160-'Thresholded Ct'!AA$11),'Thresholded Ct'!I160)</f>
        <v>No sample</v>
      </c>
      <c r="J160" s="7" t="str">
        <f>IFERROR(IF('Thresholded Ct'!J160="","No sample", 'Thresholded Ct'!J160-'Thresholded Ct'!AB$11),'Thresholded Ct'!J160)</f>
        <v>Excluded</v>
      </c>
      <c r="K160" s="7" t="str">
        <f>IFERROR(IF('Thresholded Ct'!K160="","No sample", 'Thresholded Ct'!K160-'Thresholded Ct'!AC$11),'Thresholded Ct'!K160)</f>
        <v>No sample</v>
      </c>
      <c r="L160" s="7" t="str">
        <f>IFERROR(IF('Thresholded Ct'!L160="","No sample", 'Thresholded Ct'!L160-'Thresholded Ct'!AD$11),'Thresholded Ct'!L160)</f>
        <v>No sample</v>
      </c>
      <c r="M160" s="7" t="str">
        <f>IFERROR(IF('Thresholded Ct'!M160="","No sample", 'Thresholded Ct'!M160-'Thresholded Ct'!AE$11),'Thresholded Ct'!M160)</f>
        <v>No sample</v>
      </c>
      <c r="N160" s="7" t="str">
        <f>IFERROR(IF('Thresholded Ct'!N160="","No sample", 'Thresholded Ct'!N160-'Thresholded Ct'!AF$11),'Thresholded Ct'!N160)</f>
        <v>No sample</v>
      </c>
      <c r="O160" s="7" t="str">
        <f>IFERROR(IF('Thresholded Ct'!O160="","No sample", 'Thresholded Ct'!O160-'Thresholded Ct'!AG$11),'Thresholded Ct'!O160)</f>
        <v>No sample</v>
      </c>
    </row>
    <row r="161" spans="1:15" x14ac:dyDescent="0.25">
      <c r="A161" s="133"/>
      <c r="B161" s="13" t="s">
        <v>2441</v>
      </c>
      <c r="C161" s="6" t="str">
        <f>IFERROR(IF('Thresholded Ct'!C161="","No sample", VLOOKUP('IPC Normalized Ct'!$B161,'Thresholded Ct'!$B$3:$O$98,3)-'Thresholded Ct'!U$11),'Thresholded Ct'!C161)</f>
        <v>hsa-miR-199b-5p</v>
      </c>
      <c r="D161" s="7">
        <f>IFERROR(IF('Thresholded Ct'!D161="","No sample", 'Thresholded Ct'!D161-'Thresholded Ct'!V$11),'Thresholded Ct'!D161)</f>
        <v>28.373999999999999</v>
      </c>
      <c r="E161" s="7" t="str">
        <f>IFERROR(IF('Thresholded Ct'!E161="","No sample", 'Thresholded Ct'!E161-'Thresholded Ct'!W$11),'Thresholded Ct'!E161)</f>
        <v>No sample</v>
      </c>
      <c r="F161" s="7" t="str">
        <f>IFERROR(IF('Thresholded Ct'!F161="","No sample", 'Thresholded Ct'!F161-'Thresholded Ct'!X$11),'Thresholded Ct'!F161)</f>
        <v>No sample</v>
      </c>
      <c r="G161" s="7" t="str">
        <f>IFERROR(IF('Thresholded Ct'!G161="","No sample", 'Thresholded Ct'!G161-'Thresholded Ct'!Y$11),'Thresholded Ct'!G161)</f>
        <v>No sample</v>
      </c>
      <c r="H161" s="7" t="str">
        <f>IFERROR(IF('Thresholded Ct'!H161="","No sample", 'Thresholded Ct'!H161-'Thresholded Ct'!Z$11),'Thresholded Ct'!H161)</f>
        <v>No sample</v>
      </c>
      <c r="I161" s="7" t="str">
        <f>IFERROR(IF('Thresholded Ct'!I161="","No sample", 'Thresholded Ct'!I161-'Thresholded Ct'!AA$11),'Thresholded Ct'!I161)</f>
        <v>No sample</v>
      </c>
      <c r="J161" s="7">
        <f>IFERROR(IF('Thresholded Ct'!J161="","No sample", 'Thresholded Ct'!J161-'Thresholded Ct'!AB$11),'Thresholded Ct'!J161)</f>
        <v>31.018000000000001</v>
      </c>
      <c r="K161" s="7" t="str">
        <f>IFERROR(IF('Thresholded Ct'!K161="","No sample", 'Thresholded Ct'!K161-'Thresholded Ct'!AC$11),'Thresholded Ct'!K161)</f>
        <v>No sample</v>
      </c>
      <c r="L161" s="7" t="str">
        <f>IFERROR(IF('Thresholded Ct'!L161="","No sample", 'Thresholded Ct'!L161-'Thresholded Ct'!AD$11),'Thresholded Ct'!L161)</f>
        <v>No sample</v>
      </c>
      <c r="M161" s="7" t="str">
        <f>IFERROR(IF('Thresholded Ct'!M161="","No sample", 'Thresholded Ct'!M161-'Thresholded Ct'!AE$11),'Thresholded Ct'!M161)</f>
        <v>No sample</v>
      </c>
      <c r="N161" s="7" t="str">
        <f>IFERROR(IF('Thresholded Ct'!N161="","No sample", 'Thresholded Ct'!N161-'Thresholded Ct'!AF$11),'Thresholded Ct'!N161)</f>
        <v>No sample</v>
      </c>
      <c r="O161" s="7" t="str">
        <f>IFERROR(IF('Thresholded Ct'!O161="","No sample", 'Thresholded Ct'!O161-'Thresholded Ct'!AG$11),'Thresholded Ct'!O161)</f>
        <v>No sample</v>
      </c>
    </row>
    <row r="162" spans="1:15" x14ac:dyDescent="0.25">
      <c r="A162" s="133"/>
      <c r="B162" s="13" t="s">
        <v>2442</v>
      </c>
      <c r="C162" s="6" t="str">
        <f>IFERROR(IF('Thresholded Ct'!C162="","No sample", VLOOKUP('IPC Normalized Ct'!$B162,'Thresholded Ct'!$B$3:$O$98,3)-'Thresholded Ct'!U$11),'Thresholded Ct'!C162)</f>
        <v>hsa-miR-21-5p</v>
      </c>
      <c r="D162" s="7">
        <f>IFERROR(IF('Thresholded Ct'!D162="","No sample", 'Thresholded Ct'!D162-'Thresholded Ct'!V$11),'Thresholded Ct'!D162)</f>
        <v>22.824000000000002</v>
      </c>
      <c r="E162" s="7" t="str">
        <f>IFERROR(IF('Thresholded Ct'!E162="","No sample", 'Thresholded Ct'!E162-'Thresholded Ct'!W$11),'Thresholded Ct'!E162)</f>
        <v>No sample</v>
      </c>
      <c r="F162" s="7" t="str">
        <f>IFERROR(IF('Thresholded Ct'!F162="","No sample", 'Thresholded Ct'!F162-'Thresholded Ct'!X$11),'Thresholded Ct'!F162)</f>
        <v>No sample</v>
      </c>
      <c r="G162" s="7" t="str">
        <f>IFERROR(IF('Thresholded Ct'!G162="","No sample", 'Thresholded Ct'!G162-'Thresholded Ct'!Y$11),'Thresholded Ct'!G162)</f>
        <v>No sample</v>
      </c>
      <c r="H162" s="7" t="str">
        <f>IFERROR(IF('Thresholded Ct'!H162="","No sample", 'Thresholded Ct'!H162-'Thresholded Ct'!Z$11),'Thresholded Ct'!H162)</f>
        <v>No sample</v>
      </c>
      <c r="I162" s="7" t="str">
        <f>IFERROR(IF('Thresholded Ct'!I162="","No sample", 'Thresholded Ct'!I162-'Thresholded Ct'!AA$11),'Thresholded Ct'!I162)</f>
        <v>No sample</v>
      </c>
      <c r="J162" s="7">
        <f>IFERROR(IF('Thresholded Ct'!J162="","No sample", 'Thresholded Ct'!J162-'Thresholded Ct'!AB$11),'Thresholded Ct'!J162)</f>
        <v>24.582999999999998</v>
      </c>
      <c r="K162" s="7" t="str">
        <f>IFERROR(IF('Thresholded Ct'!K162="","No sample", 'Thresholded Ct'!K162-'Thresholded Ct'!AC$11),'Thresholded Ct'!K162)</f>
        <v>No sample</v>
      </c>
      <c r="L162" s="7" t="str">
        <f>IFERROR(IF('Thresholded Ct'!L162="","No sample", 'Thresholded Ct'!L162-'Thresholded Ct'!AD$11),'Thresholded Ct'!L162)</f>
        <v>No sample</v>
      </c>
      <c r="M162" s="7" t="str">
        <f>IFERROR(IF('Thresholded Ct'!M162="","No sample", 'Thresholded Ct'!M162-'Thresholded Ct'!AE$11),'Thresholded Ct'!M162)</f>
        <v>No sample</v>
      </c>
      <c r="N162" s="7" t="str">
        <f>IFERROR(IF('Thresholded Ct'!N162="","No sample", 'Thresholded Ct'!N162-'Thresholded Ct'!AF$11),'Thresholded Ct'!N162)</f>
        <v>No sample</v>
      </c>
      <c r="O162" s="7" t="str">
        <f>IFERROR(IF('Thresholded Ct'!O162="","No sample", 'Thresholded Ct'!O162-'Thresholded Ct'!AG$11),'Thresholded Ct'!O162)</f>
        <v>No sample</v>
      </c>
    </row>
    <row r="163" spans="1:15" x14ac:dyDescent="0.25">
      <c r="A163" s="133"/>
      <c r="B163" s="13" t="s">
        <v>2443</v>
      </c>
      <c r="C163" s="6" t="str">
        <f>IFERROR(IF('Thresholded Ct'!C163="","No sample", VLOOKUP('IPC Normalized Ct'!$B163,'Thresholded Ct'!$B$3:$O$98,3)-'Thresholded Ct'!U$11),'Thresholded Ct'!C163)</f>
        <v>hsa-miR-128-3p</v>
      </c>
      <c r="D163" s="7" t="str">
        <f>IFERROR(IF('Thresholded Ct'!D163="","No sample", 'Thresholded Ct'!D163-'Thresholded Ct'!V$11),'Thresholded Ct'!D163)</f>
        <v>Excluded</v>
      </c>
      <c r="E163" s="7" t="str">
        <f>IFERROR(IF('Thresholded Ct'!E163="","No sample", 'Thresholded Ct'!E163-'Thresholded Ct'!W$11),'Thresholded Ct'!E163)</f>
        <v>No sample</v>
      </c>
      <c r="F163" s="7" t="str">
        <f>IFERROR(IF('Thresholded Ct'!F163="","No sample", 'Thresholded Ct'!F163-'Thresholded Ct'!X$11),'Thresholded Ct'!F163)</f>
        <v>No sample</v>
      </c>
      <c r="G163" s="7" t="str">
        <f>IFERROR(IF('Thresholded Ct'!G163="","No sample", 'Thresholded Ct'!G163-'Thresholded Ct'!Y$11),'Thresholded Ct'!G163)</f>
        <v>No sample</v>
      </c>
      <c r="H163" s="7" t="str">
        <f>IFERROR(IF('Thresholded Ct'!H163="","No sample", 'Thresholded Ct'!H163-'Thresholded Ct'!Z$11),'Thresholded Ct'!H163)</f>
        <v>No sample</v>
      </c>
      <c r="I163" s="7" t="str">
        <f>IFERROR(IF('Thresholded Ct'!I163="","No sample", 'Thresholded Ct'!I163-'Thresholded Ct'!AA$11),'Thresholded Ct'!I163)</f>
        <v>No sample</v>
      </c>
      <c r="J163" s="7" t="str">
        <f>IFERROR(IF('Thresholded Ct'!J163="","No sample", 'Thresholded Ct'!J163-'Thresholded Ct'!AB$11),'Thresholded Ct'!J163)</f>
        <v>Excluded</v>
      </c>
      <c r="K163" s="7" t="str">
        <f>IFERROR(IF('Thresholded Ct'!K163="","No sample", 'Thresholded Ct'!K163-'Thresholded Ct'!AC$11),'Thresholded Ct'!K163)</f>
        <v>No sample</v>
      </c>
      <c r="L163" s="7" t="str">
        <f>IFERROR(IF('Thresholded Ct'!L163="","No sample", 'Thresholded Ct'!L163-'Thresholded Ct'!AD$11),'Thresholded Ct'!L163)</f>
        <v>No sample</v>
      </c>
      <c r="M163" s="7" t="str">
        <f>IFERROR(IF('Thresholded Ct'!M163="","No sample", 'Thresholded Ct'!M163-'Thresholded Ct'!AE$11),'Thresholded Ct'!M163)</f>
        <v>No sample</v>
      </c>
      <c r="N163" s="7" t="str">
        <f>IFERROR(IF('Thresholded Ct'!N163="","No sample", 'Thresholded Ct'!N163-'Thresholded Ct'!AF$11),'Thresholded Ct'!N163)</f>
        <v>No sample</v>
      </c>
      <c r="O163" s="7" t="str">
        <f>IFERROR(IF('Thresholded Ct'!O163="","No sample", 'Thresholded Ct'!O163-'Thresholded Ct'!AG$11),'Thresholded Ct'!O163)</f>
        <v>No sample</v>
      </c>
    </row>
    <row r="164" spans="1:15" x14ac:dyDescent="0.25">
      <c r="A164" s="133"/>
      <c r="B164" s="13" t="s">
        <v>2444</v>
      </c>
      <c r="C164" s="6" t="str">
        <f>IFERROR(IF('Thresholded Ct'!C164="","No sample", VLOOKUP('IPC Normalized Ct'!$B164,'Thresholded Ct'!$B$3:$O$98,3)-'Thresholded Ct'!U$11),'Thresholded Ct'!C164)</f>
        <v>hsa-miR-23a-3p</v>
      </c>
      <c r="D164" s="7" t="str">
        <f>IFERROR(IF('Thresholded Ct'!D164="","No sample", 'Thresholded Ct'!D164-'Thresholded Ct'!V$11),'Thresholded Ct'!D164)</f>
        <v>Excluded</v>
      </c>
      <c r="E164" s="7" t="str">
        <f>IFERROR(IF('Thresholded Ct'!E164="","No sample", 'Thresholded Ct'!E164-'Thresholded Ct'!W$11),'Thresholded Ct'!E164)</f>
        <v>No sample</v>
      </c>
      <c r="F164" s="7" t="str">
        <f>IFERROR(IF('Thresholded Ct'!F164="","No sample", 'Thresholded Ct'!F164-'Thresholded Ct'!X$11),'Thresholded Ct'!F164)</f>
        <v>No sample</v>
      </c>
      <c r="G164" s="7" t="str">
        <f>IFERROR(IF('Thresholded Ct'!G164="","No sample", 'Thresholded Ct'!G164-'Thresholded Ct'!Y$11),'Thresholded Ct'!G164)</f>
        <v>No sample</v>
      </c>
      <c r="H164" s="7" t="str">
        <f>IFERROR(IF('Thresholded Ct'!H164="","No sample", 'Thresholded Ct'!H164-'Thresholded Ct'!Z$11),'Thresholded Ct'!H164)</f>
        <v>No sample</v>
      </c>
      <c r="I164" s="7" t="str">
        <f>IFERROR(IF('Thresholded Ct'!I164="","No sample", 'Thresholded Ct'!I164-'Thresholded Ct'!AA$11),'Thresholded Ct'!I164)</f>
        <v>No sample</v>
      </c>
      <c r="J164" s="7" t="str">
        <f>IFERROR(IF('Thresholded Ct'!J164="","No sample", 'Thresholded Ct'!J164-'Thresholded Ct'!AB$11),'Thresholded Ct'!J164)</f>
        <v>Excluded</v>
      </c>
      <c r="K164" s="7" t="str">
        <f>IFERROR(IF('Thresholded Ct'!K164="","No sample", 'Thresholded Ct'!K164-'Thresholded Ct'!AC$11),'Thresholded Ct'!K164)</f>
        <v>No sample</v>
      </c>
      <c r="L164" s="7" t="str">
        <f>IFERROR(IF('Thresholded Ct'!L164="","No sample", 'Thresholded Ct'!L164-'Thresholded Ct'!AD$11),'Thresholded Ct'!L164)</f>
        <v>No sample</v>
      </c>
      <c r="M164" s="7" t="str">
        <f>IFERROR(IF('Thresholded Ct'!M164="","No sample", 'Thresholded Ct'!M164-'Thresholded Ct'!AE$11),'Thresholded Ct'!M164)</f>
        <v>No sample</v>
      </c>
      <c r="N164" s="7" t="str">
        <f>IFERROR(IF('Thresholded Ct'!N164="","No sample", 'Thresholded Ct'!N164-'Thresholded Ct'!AF$11),'Thresholded Ct'!N164)</f>
        <v>No sample</v>
      </c>
      <c r="O164" s="7" t="str">
        <f>IFERROR(IF('Thresholded Ct'!O164="","No sample", 'Thresholded Ct'!O164-'Thresholded Ct'!AG$11),'Thresholded Ct'!O164)</f>
        <v>No sample</v>
      </c>
    </row>
    <row r="165" spans="1:15" x14ac:dyDescent="0.25">
      <c r="A165" s="133"/>
      <c r="B165" s="13" t="s">
        <v>2445</v>
      </c>
      <c r="C165" s="6" t="str">
        <f>IFERROR(IF('Thresholded Ct'!C165="","No sample", VLOOKUP('IPC Normalized Ct'!$B165,'Thresholded Ct'!$B$3:$O$98,3)-'Thresholded Ct'!U$11),'Thresholded Ct'!C165)</f>
        <v>hsa-miR-186-5p</v>
      </c>
      <c r="D165" s="7" t="str">
        <f>IFERROR(IF('Thresholded Ct'!D165="","No sample", 'Thresholded Ct'!D165-'Thresholded Ct'!V$11),'Thresholded Ct'!D165)</f>
        <v>Excluded</v>
      </c>
      <c r="E165" s="7" t="str">
        <f>IFERROR(IF('Thresholded Ct'!E165="","No sample", 'Thresholded Ct'!E165-'Thresholded Ct'!W$11),'Thresholded Ct'!E165)</f>
        <v>No sample</v>
      </c>
      <c r="F165" s="7" t="str">
        <f>IFERROR(IF('Thresholded Ct'!F165="","No sample", 'Thresholded Ct'!F165-'Thresholded Ct'!X$11),'Thresholded Ct'!F165)</f>
        <v>No sample</v>
      </c>
      <c r="G165" s="7" t="str">
        <f>IFERROR(IF('Thresholded Ct'!G165="","No sample", 'Thresholded Ct'!G165-'Thresholded Ct'!Y$11),'Thresholded Ct'!G165)</f>
        <v>No sample</v>
      </c>
      <c r="H165" s="7" t="str">
        <f>IFERROR(IF('Thresholded Ct'!H165="","No sample", 'Thresholded Ct'!H165-'Thresholded Ct'!Z$11),'Thresholded Ct'!H165)</f>
        <v>No sample</v>
      </c>
      <c r="I165" s="7" t="str">
        <f>IFERROR(IF('Thresholded Ct'!I165="","No sample", 'Thresholded Ct'!I165-'Thresholded Ct'!AA$11),'Thresholded Ct'!I165)</f>
        <v>No sample</v>
      </c>
      <c r="J165" s="7" t="str">
        <f>IFERROR(IF('Thresholded Ct'!J165="","No sample", 'Thresholded Ct'!J165-'Thresholded Ct'!AB$11),'Thresholded Ct'!J165)</f>
        <v>Excluded</v>
      </c>
      <c r="K165" s="7" t="str">
        <f>IFERROR(IF('Thresholded Ct'!K165="","No sample", 'Thresholded Ct'!K165-'Thresholded Ct'!AC$11),'Thresholded Ct'!K165)</f>
        <v>No sample</v>
      </c>
      <c r="L165" s="7" t="str">
        <f>IFERROR(IF('Thresholded Ct'!L165="","No sample", 'Thresholded Ct'!L165-'Thresholded Ct'!AD$11),'Thresholded Ct'!L165)</f>
        <v>No sample</v>
      </c>
      <c r="M165" s="7" t="str">
        <f>IFERROR(IF('Thresholded Ct'!M165="","No sample", 'Thresholded Ct'!M165-'Thresholded Ct'!AE$11),'Thresholded Ct'!M165)</f>
        <v>No sample</v>
      </c>
      <c r="N165" s="7" t="str">
        <f>IFERROR(IF('Thresholded Ct'!N165="","No sample", 'Thresholded Ct'!N165-'Thresholded Ct'!AF$11),'Thresholded Ct'!N165)</f>
        <v>No sample</v>
      </c>
      <c r="O165" s="7" t="str">
        <f>IFERROR(IF('Thresholded Ct'!O165="","No sample", 'Thresholded Ct'!O165-'Thresholded Ct'!AG$11),'Thresholded Ct'!O165)</f>
        <v>No sample</v>
      </c>
    </row>
    <row r="166" spans="1:15" x14ac:dyDescent="0.25">
      <c r="A166" s="133"/>
      <c r="B166" s="13" t="s">
        <v>2446</v>
      </c>
      <c r="C166" s="6" t="str">
        <f>IFERROR(IF('Thresholded Ct'!C166="","No sample", VLOOKUP('IPC Normalized Ct'!$B166,'Thresholded Ct'!$B$3:$O$98,3)-'Thresholded Ct'!U$11),'Thresholded Ct'!C166)</f>
        <v>hsa-miR-296-5p</v>
      </c>
      <c r="D166" s="7">
        <f>IFERROR(IF('Thresholded Ct'!D166="","No sample", 'Thresholded Ct'!D166-'Thresholded Ct'!V$11),'Thresholded Ct'!D166)</f>
        <v>26.123999999999999</v>
      </c>
      <c r="E166" s="7" t="str">
        <f>IFERROR(IF('Thresholded Ct'!E166="","No sample", 'Thresholded Ct'!E166-'Thresholded Ct'!W$11),'Thresholded Ct'!E166)</f>
        <v>No sample</v>
      </c>
      <c r="F166" s="7" t="str">
        <f>IFERROR(IF('Thresholded Ct'!F166="","No sample", 'Thresholded Ct'!F166-'Thresholded Ct'!X$11),'Thresholded Ct'!F166)</f>
        <v>No sample</v>
      </c>
      <c r="G166" s="7" t="str">
        <f>IFERROR(IF('Thresholded Ct'!G166="","No sample", 'Thresholded Ct'!G166-'Thresholded Ct'!Y$11),'Thresholded Ct'!G166)</f>
        <v>No sample</v>
      </c>
      <c r="H166" s="7" t="str">
        <f>IFERROR(IF('Thresholded Ct'!H166="","No sample", 'Thresholded Ct'!H166-'Thresholded Ct'!Z$11),'Thresholded Ct'!H166)</f>
        <v>No sample</v>
      </c>
      <c r="I166" s="7" t="str">
        <f>IFERROR(IF('Thresholded Ct'!I166="","No sample", 'Thresholded Ct'!I166-'Thresholded Ct'!AA$11),'Thresholded Ct'!I166)</f>
        <v>No sample</v>
      </c>
      <c r="J166" s="7">
        <f>IFERROR(IF('Thresholded Ct'!J166="","No sample", 'Thresholded Ct'!J166-'Thresholded Ct'!AB$11),'Thresholded Ct'!J166)</f>
        <v>26.035</v>
      </c>
      <c r="K166" s="7" t="str">
        <f>IFERROR(IF('Thresholded Ct'!K166="","No sample", 'Thresholded Ct'!K166-'Thresholded Ct'!AC$11),'Thresholded Ct'!K166)</f>
        <v>No sample</v>
      </c>
      <c r="L166" s="7" t="str">
        <f>IFERROR(IF('Thresholded Ct'!L166="","No sample", 'Thresholded Ct'!L166-'Thresholded Ct'!AD$11),'Thresholded Ct'!L166)</f>
        <v>No sample</v>
      </c>
      <c r="M166" s="7" t="str">
        <f>IFERROR(IF('Thresholded Ct'!M166="","No sample", 'Thresholded Ct'!M166-'Thresholded Ct'!AE$11),'Thresholded Ct'!M166)</f>
        <v>No sample</v>
      </c>
      <c r="N166" s="7" t="str">
        <f>IFERROR(IF('Thresholded Ct'!N166="","No sample", 'Thresholded Ct'!N166-'Thresholded Ct'!AF$11),'Thresholded Ct'!N166)</f>
        <v>No sample</v>
      </c>
      <c r="O166" s="7" t="str">
        <f>IFERROR(IF('Thresholded Ct'!O166="","No sample", 'Thresholded Ct'!O166-'Thresholded Ct'!AG$11),'Thresholded Ct'!O166)</f>
        <v>No sample</v>
      </c>
    </row>
    <row r="167" spans="1:15" x14ac:dyDescent="0.25">
      <c r="A167" s="133"/>
      <c r="B167" s="13" t="s">
        <v>2447</v>
      </c>
      <c r="C167" s="6" t="str">
        <f>IFERROR(IF('Thresholded Ct'!C167="","No sample", VLOOKUP('IPC Normalized Ct'!$B167,'Thresholded Ct'!$B$3:$O$98,3)-'Thresholded Ct'!U$11),'Thresholded Ct'!C167)</f>
        <v>hsa-miR-339-5p</v>
      </c>
      <c r="D167" s="7">
        <f>IFERROR(IF('Thresholded Ct'!D167="","No sample", 'Thresholded Ct'!D167-'Thresholded Ct'!V$11),'Thresholded Ct'!D167)</f>
        <v>26.786999999999999</v>
      </c>
      <c r="E167" s="7" t="str">
        <f>IFERROR(IF('Thresholded Ct'!E167="","No sample", 'Thresholded Ct'!E167-'Thresholded Ct'!W$11),'Thresholded Ct'!E167)</f>
        <v>No sample</v>
      </c>
      <c r="F167" s="7" t="str">
        <f>IFERROR(IF('Thresholded Ct'!F167="","No sample", 'Thresholded Ct'!F167-'Thresholded Ct'!X$11),'Thresholded Ct'!F167)</f>
        <v>No sample</v>
      </c>
      <c r="G167" s="7" t="str">
        <f>IFERROR(IF('Thresholded Ct'!G167="","No sample", 'Thresholded Ct'!G167-'Thresholded Ct'!Y$11),'Thresholded Ct'!G167)</f>
        <v>No sample</v>
      </c>
      <c r="H167" s="7" t="str">
        <f>IFERROR(IF('Thresholded Ct'!H167="","No sample", 'Thresholded Ct'!H167-'Thresholded Ct'!Z$11),'Thresholded Ct'!H167)</f>
        <v>No sample</v>
      </c>
      <c r="I167" s="7" t="str">
        <f>IFERROR(IF('Thresholded Ct'!I167="","No sample", 'Thresholded Ct'!I167-'Thresholded Ct'!AA$11),'Thresholded Ct'!I167)</f>
        <v>No sample</v>
      </c>
      <c r="J167" s="7" t="str">
        <f>IFERROR(IF('Thresholded Ct'!J167="","No sample", 'Thresholded Ct'!J167-'Thresholded Ct'!AB$11),'Thresholded Ct'!J167)</f>
        <v>Excluded</v>
      </c>
      <c r="K167" s="7" t="str">
        <f>IFERROR(IF('Thresholded Ct'!K167="","No sample", 'Thresholded Ct'!K167-'Thresholded Ct'!AC$11),'Thresholded Ct'!K167)</f>
        <v>No sample</v>
      </c>
      <c r="L167" s="7" t="str">
        <f>IFERROR(IF('Thresholded Ct'!L167="","No sample", 'Thresholded Ct'!L167-'Thresholded Ct'!AD$11),'Thresholded Ct'!L167)</f>
        <v>No sample</v>
      </c>
      <c r="M167" s="7" t="str">
        <f>IFERROR(IF('Thresholded Ct'!M167="","No sample", 'Thresholded Ct'!M167-'Thresholded Ct'!AE$11),'Thresholded Ct'!M167)</f>
        <v>No sample</v>
      </c>
      <c r="N167" s="7" t="str">
        <f>IFERROR(IF('Thresholded Ct'!N167="","No sample", 'Thresholded Ct'!N167-'Thresholded Ct'!AF$11),'Thresholded Ct'!N167)</f>
        <v>No sample</v>
      </c>
      <c r="O167" s="7" t="str">
        <f>IFERROR(IF('Thresholded Ct'!O167="","No sample", 'Thresholded Ct'!O167-'Thresholded Ct'!AG$11),'Thresholded Ct'!O167)</f>
        <v>No sample</v>
      </c>
    </row>
    <row r="168" spans="1:15" x14ac:dyDescent="0.25">
      <c r="A168" s="133"/>
      <c r="B168" s="13" t="s">
        <v>2448</v>
      </c>
      <c r="C168" s="6" t="str">
        <f>IFERROR(IF('Thresholded Ct'!C168="","No sample", VLOOKUP('IPC Normalized Ct'!$B168,'Thresholded Ct'!$B$3:$O$98,3)-'Thresholded Ct'!U$11),'Thresholded Ct'!C168)</f>
        <v>hsa-miR-451a</v>
      </c>
      <c r="D168" s="7" t="str">
        <f>IFERROR(IF('Thresholded Ct'!D168="","No sample", 'Thresholded Ct'!D168-'Thresholded Ct'!V$11),'Thresholded Ct'!D168)</f>
        <v>Excluded</v>
      </c>
      <c r="E168" s="7" t="str">
        <f>IFERROR(IF('Thresholded Ct'!E168="","No sample", 'Thresholded Ct'!E168-'Thresholded Ct'!W$11),'Thresholded Ct'!E168)</f>
        <v>No sample</v>
      </c>
      <c r="F168" s="7" t="str">
        <f>IFERROR(IF('Thresholded Ct'!F168="","No sample", 'Thresholded Ct'!F168-'Thresholded Ct'!X$11),'Thresholded Ct'!F168)</f>
        <v>No sample</v>
      </c>
      <c r="G168" s="7" t="str">
        <f>IFERROR(IF('Thresholded Ct'!G168="","No sample", 'Thresholded Ct'!G168-'Thresholded Ct'!Y$11),'Thresholded Ct'!G168)</f>
        <v>No sample</v>
      </c>
      <c r="H168" s="7" t="str">
        <f>IFERROR(IF('Thresholded Ct'!H168="","No sample", 'Thresholded Ct'!H168-'Thresholded Ct'!Z$11),'Thresholded Ct'!H168)</f>
        <v>No sample</v>
      </c>
      <c r="I168" s="7" t="str">
        <f>IFERROR(IF('Thresholded Ct'!I168="","No sample", 'Thresholded Ct'!I168-'Thresholded Ct'!AA$11),'Thresholded Ct'!I168)</f>
        <v>No sample</v>
      </c>
      <c r="J168" s="7" t="str">
        <f>IFERROR(IF('Thresholded Ct'!J168="","No sample", 'Thresholded Ct'!J168-'Thresholded Ct'!AB$11),'Thresholded Ct'!J168)</f>
        <v>Excluded</v>
      </c>
      <c r="K168" s="7" t="str">
        <f>IFERROR(IF('Thresholded Ct'!K168="","No sample", 'Thresholded Ct'!K168-'Thresholded Ct'!AC$11),'Thresholded Ct'!K168)</f>
        <v>No sample</v>
      </c>
      <c r="L168" s="7" t="str">
        <f>IFERROR(IF('Thresholded Ct'!L168="","No sample", 'Thresholded Ct'!L168-'Thresholded Ct'!AD$11),'Thresholded Ct'!L168)</f>
        <v>No sample</v>
      </c>
      <c r="M168" s="7" t="str">
        <f>IFERROR(IF('Thresholded Ct'!M168="","No sample", 'Thresholded Ct'!M168-'Thresholded Ct'!AE$11),'Thresholded Ct'!M168)</f>
        <v>No sample</v>
      </c>
      <c r="N168" s="7" t="str">
        <f>IFERROR(IF('Thresholded Ct'!N168="","No sample", 'Thresholded Ct'!N168-'Thresholded Ct'!AF$11),'Thresholded Ct'!N168)</f>
        <v>No sample</v>
      </c>
      <c r="O168" s="7" t="str">
        <f>IFERROR(IF('Thresholded Ct'!O168="","No sample", 'Thresholded Ct'!O168-'Thresholded Ct'!AG$11),'Thresholded Ct'!O168)</f>
        <v>No sample</v>
      </c>
    </row>
    <row r="169" spans="1:15" x14ac:dyDescent="0.25">
      <c r="A169" s="133"/>
      <c r="B169" s="13" t="s">
        <v>2449</v>
      </c>
      <c r="C169" s="6" t="str">
        <f>IFERROR(IF('Thresholded Ct'!C169="","No sample", VLOOKUP('IPC Normalized Ct'!$B169,'Thresholded Ct'!$B$3:$O$98,3)-'Thresholded Ct'!U$11),'Thresholded Ct'!C169)</f>
        <v>hsa-miR-28-3p</v>
      </c>
      <c r="D169" s="7">
        <f>IFERROR(IF('Thresholded Ct'!D169="","No sample", 'Thresholded Ct'!D169-'Thresholded Ct'!V$11),'Thresholded Ct'!D169)</f>
        <v>27.925999999999998</v>
      </c>
      <c r="E169" s="7" t="str">
        <f>IFERROR(IF('Thresholded Ct'!E169="","No sample", 'Thresholded Ct'!E169-'Thresholded Ct'!W$11),'Thresholded Ct'!E169)</f>
        <v>No sample</v>
      </c>
      <c r="F169" s="7" t="str">
        <f>IFERROR(IF('Thresholded Ct'!F169="","No sample", 'Thresholded Ct'!F169-'Thresholded Ct'!X$11),'Thresholded Ct'!F169)</f>
        <v>No sample</v>
      </c>
      <c r="G169" s="7" t="str">
        <f>IFERROR(IF('Thresholded Ct'!G169="","No sample", 'Thresholded Ct'!G169-'Thresholded Ct'!Y$11),'Thresholded Ct'!G169)</f>
        <v>No sample</v>
      </c>
      <c r="H169" s="7" t="str">
        <f>IFERROR(IF('Thresholded Ct'!H169="","No sample", 'Thresholded Ct'!H169-'Thresholded Ct'!Z$11),'Thresholded Ct'!H169)</f>
        <v>No sample</v>
      </c>
      <c r="I169" s="7" t="str">
        <f>IFERROR(IF('Thresholded Ct'!I169="","No sample", 'Thresholded Ct'!I169-'Thresholded Ct'!AA$11),'Thresholded Ct'!I169)</f>
        <v>No sample</v>
      </c>
      <c r="J169" s="7">
        <f>IFERROR(IF('Thresholded Ct'!J169="","No sample", 'Thresholded Ct'!J169-'Thresholded Ct'!AB$11),'Thresholded Ct'!J169)</f>
        <v>29.937999999999999</v>
      </c>
      <c r="K169" s="7" t="str">
        <f>IFERROR(IF('Thresholded Ct'!K169="","No sample", 'Thresholded Ct'!K169-'Thresholded Ct'!AC$11),'Thresholded Ct'!K169)</f>
        <v>No sample</v>
      </c>
      <c r="L169" s="7" t="str">
        <f>IFERROR(IF('Thresholded Ct'!L169="","No sample", 'Thresholded Ct'!L169-'Thresholded Ct'!AD$11),'Thresholded Ct'!L169)</f>
        <v>No sample</v>
      </c>
      <c r="M169" s="7" t="str">
        <f>IFERROR(IF('Thresholded Ct'!M169="","No sample", 'Thresholded Ct'!M169-'Thresholded Ct'!AE$11),'Thresholded Ct'!M169)</f>
        <v>No sample</v>
      </c>
      <c r="N169" s="7" t="str">
        <f>IFERROR(IF('Thresholded Ct'!N169="","No sample", 'Thresholded Ct'!N169-'Thresholded Ct'!AF$11),'Thresholded Ct'!N169)</f>
        <v>No sample</v>
      </c>
      <c r="O169" s="7" t="str">
        <f>IFERROR(IF('Thresholded Ct'!O169="","No sample", 'Thresholded Ct'!O169-'Thresholded Ct'!AG$11),'Thresholded Ct'!O169)</f>
        <v>No sample</v>
      </c>
    </row>
    <row r="170" spans="1:15" x14ac:dyDescent="0.25">
      <c r="A170" s="133"/>
      <c r="B170" s="13" t="s">
        <v>2450</v>
      </c>
      <c r="C170" s="12" t="str">
        <f>IFERROR(IF('Thresholded Ct'!C170="","No sample", VLOOKUP('IPC Normalized Ct'!$B170,'Thresholded Ct'!$B$3:$O$98,3)-'Thresholded Ct'!U$11),'Thresholded Ct'!C170)</f>
        <v>Inter-plate Calibrator 1</v>
      </c>
      <c r="D170" s="7" t="str">
        <f>IFERROR(IF('Thresholded Ct'!D170="","No sample", 'Thresholded Ct'!D170-'Thresholded Ct'!V$11),'Thresholded Ct'!D170)</f>
        <v>Excluded</v>
      </c>
      <c r="E170" s="7" t="str">
        <f>IFERROR(IF('Thresholded Ct'!E170="","No sample", 'Thresholded Ct'!E170-'Thresholded Ct'!W$11),'Thresholded Ct'!E170)</f>
        <v>No sample</v>
      </c>
      <c r="F170" s="7" t="str">
        <f>IFERROR(IF('Thresholded Ct'!F170="","No sample", 'Thresholded Ct'!F170-'Thresholded Ct'!X$11),'Thresholded Ct'!F170)</f>
        <v>No sample</v>
      </c>
      <c r="G170" s="7" t="str">
        <f>IFERROR(IF('Thresholded Ct'!G170="","No sample", 'Thresholded Ct'!G170-'Thresholded Ct'!Y$11),'Thresholded Ct'!G170)</f>
        <v>No sample</v>
      </c>
      <c r="H170" s="7" t="str">
        <f>IFERROR(IF('Thresholded Ct'!H170="","No sample", 'Thresholded Ct'!H170-'Thresholded Ct'!Z$11),'Thresholded Ct'!H170)</f>
        <v>No sample</v>
      </c>
      <c r="I170" s="7" t="str">
        <f>IFERROR(IF('Thresholded Ct'!I170="","No sample", 'Thresholded Ct'!I170-'Thresholded Ct'!AA$11),'Thresholded Ct'!I170)</f>
        <v>No sample</v>
      </c>
      <c r="J170" s="7" t="str">
        <f>IFERROR(IF('Thresholded Ct'!J170="","No sample", 'Thresholded Ct'!J170-'Thresholded Ct'!AB$11),'Thresholded Ct'!J170)</f>
        <v>Excluded</v>
      </c>
      <c r="K170" s="7" t="str">
        <f>IFERROR(IF('Thresholded Ct'!K170="","No sample", 'Thresholded Ct'!K170-'Thresholded Ct'!AC$11),'Thresholded Ct'!K170)</f>
        <v>No sample</v>
      </c>
      <c r="L170" s="7" t="str">
        <f>IFERROR(IF('Thresholded Ct'!L170="","No sample", 'Thresholded Ct'!L170-'Thresholded Ct'!AD$11),'Thresholded Ct'!L170)</f>
        <v>No sample</v>
      </c>
      <c r="M170" s="7" t="str">
        <f>IFERROR(IF('Thresholded Ct'!M170="","No sample", 'Thresholded Ct'!M170-'Thresholded Ct'!AE$11),'Thresholded Ct'!M170)</f>
        <v>No sample</v>
      </c>
      <c r="N170" s="7" t="str">
        <f>IFERROR(IF('Thresholded Ct'!N170="","No sample", 'Thresholded Ct'!N170-'Thresholded Ct'!AF$11),'Thresholded Ct'!N170)</f>
        <v>No sample</v>
      </c>
      <c r="O170" s="7" t="str">
        <f>IFERROR(IF('Thresholded Ct'!O170="","No sample", 'Thresholded Ct'!O170-'Thresholded Ct'!AG$11),'Thresholded Ct'!O170)</f>
        <v>No sample</v>
      </c>
    </row>
    <row r="171" spans="1:15" x14ac:dyDescent="0.25">
      <c r="A171" s="133"/>
      <c r="B171" s="13" t="s">
        <v>2451</v>
      </c>
      <c r="C171" s="6" t="str">
        <f>IFERROR(IF('Thresholded Ct'!C171="","No sample", VLOOKUP('IPC Normalized Ct'!$B171,'Thresholded Ct'!$B$3:$O$98,3)-'Thresholded Ct'!U$11),'Thresholded Ct'!C171)</f>
        <v>hsa-miR-30a-3p</v>
      </c>
      <c r="D171" s="7">
        <f>IFERROR(IF('Thresholded Ct'!D171="","No sample", 'Thresholded Ct'!D171-'Thresholded Ct'!V$11),'Thresholded Ct'!D171)</f>
        <v>21.584</v>
      </c>
      <c r="E171" s="7" t="str">
        <f>IFERROR(IF('Thresholded Ct'!E171="","No sample", 'Thresholded Ct'!E171-'Thresholded Ct'!W$11),'Thresholded Ct'!E171)</f>
        <v>No sample</v>
      </c>
      <c r="F171" s="7" t="str">
        <f>IFERROR(IF('Thresholded Ct'!F171="","No sample", 'Thresholded Ct'!F171-'Thresholded Ct'!X$11),'Thresholded Ct'!F171)</f>
        <v>No sample</v>
      </c>
      <c r="G171" s="7" t="str">
        <f>IFERROR(IF('Thresholded Ct'!G171="","No sample", 'Thresholded Ct'!G171-'Thresholded Ct'!Y$11),'Thresholded Ct'!G171)</f>
        <v>No sample</v>
      </c>
      <c r="H171" s="7" t="str">
        <f>IFERROR(IF('Thresholded Ct'!H171="","No sample", 'Thresholded Ct'!H171-'Thresholded Ct'!Z$11),'Thresholded Ct'!H171)</f>
        <v>No sample</v>
      </c>
      <c r="I171" s="7" t="str">
        <f>IFERROR(IF('Thresholded Ct'!I171="","No sample", 'Thresholded Ct'!I171-'Thresholded Ct'!AA$11),'Thresholded Ct'!I171)</f>
        <v>No sample</v>
      </c>
      <c r="J171" s="7">
        <f>IFERROR(IF('Thresholded Ct'!J171="","No sample", 'Thresholded Ct'!J171-'Thresholded Ct'!AB$11),'Thresholded Ct'!J171)</f>
        <v>23.341000000000001</v>
      </c>
      <c r="K171" s="7" t="str">
        <f>IFERROR(IF('Thresholded Ct'!K171="","No sample", 'Thresholded Ct'!K171-'Thresholded Ct'!AC$11),'Thresholded Ct'!K171)</f>
        <v>No sample</v>
      </c>
      <c r="L171" s="7" t="str">
        <f>IFERROR(IF('Thresholded Ct'!L171="","No sample", 'Thresholded Ct'!L171-'Thresholded Ct'!AD$11),'Thresholded Ct'!L171)</f>
        <v>No sample</v>
      </c>
      <c r="M171" s="7" t="str">
        <f>IFERROR(IF('Thresholded Ct'!M171="","No sample", 'Thresholded Ct'!M171-'Thresholded Ct'!AE$11),'Thresholded Ct'!M171)</f>
        <v>No sample</v>
      </c>
      <c r="N171" s="7" t="str">
        <f>IFERROR(IF('Thresholded Ct'!N171="","No sample", 'Thresholded Ct'!N171-'Thresholded Ct'!AF$11),'Thresholded Ct'!N171)</f>
        <v>No sample</v>
      </c>
      <c r="O171" s="7" t="str">
        <f>IFERROR(IF('Thresholded Ct'!O171="","No sample", 'Thresholded Ct'!O171-'Thresholded Ct'!AG$11),'Thresholded Ct'!O171)</f>
        <v>No sample</v>
      </c>
    </row>
    <row r="172" spans="1:15" x14ac:dyDescent="0.25">
      <c r="A172" s="133"/>
      <c r="B172" s="13" t="s">
        <v>2452</v>
      </c>
      <c r="C172" s="6" t="str">
        <f>IFERROR(IF('Thresholded Ct'!C172="","No sample", VLOOKUP('IPC Normalized Ct'!$B172,'Thresholded Ct'!$B$3:$O$98,3)-'Thresholded Ct'!U$11),'Thresholded Ct'!C172)</f>
        <v>hsa-miR-30d-5p</v>
      </c>
      <c r="D172" s="7">
        <f>IFERROR(IF('Thresholded Ct'!D172="","No sample", 'Thresholded Ct'!D172-'Thresholded Ct'!V$11),'Thresholded Ct'!D172)</f>
        <v>25.184000000000001</v>
      </c>
      <c r="E172" s="7" t="str">
        <f>IFERROR(IF('Thresholded Ct'!E172="","No sample", 'Thresholded Ct'!E172-'Thresholded Ct'!W$11),'Thresholded Ct'!E172)</f>
        <v>No sample</v>
      </c>
      <c r="F172" s="7" t="str">
        <f>IFERROR(IF('Thresholded Ct'!F172="","No sample", 'Thresholded Ct'!F172-'Thresholded Ct'!X$11),'Thresholded Ct'!F172)</f>
        <v>No sample</v>
      </c>
      <c r="G172" s="7" t="str">
        <f>IFERROR(IF('Thresholded Ct'!G172="","No sample", 'Thresholded Ct'!G172-'Thresholded Ct'!Y$11),'Thresholded Ct'!G172)</f>
        <v>No sample</v>
      </c>
      <c r="H172" s="7" t="str">
        <f>IFERROR(IF('Thresholded Ct'!H172="","No sample", 'Thresholded Ct'!H172-'Thresholded Ct'!Z$11),'Thresholded Ct'!H172)</f>
        <v>No sample</v>
      </c>
      <c r="I172" s="7" t="str">
        <f>IFERROR(IF('Thresholded Ct'!I172="","No sample", 'Thresholded Ct'!I172-'Thresholded Ct'!AA$11),'Thresholded Ct'!I172)</f>
        <v>No sample</v>
      </c>
      <c r="J172" s="7">
        <f>IFERROR(IF('Thresholded Ct'!J172="","No sample", 'Thresholded Ct'!J172-'Thresholded Ct'!AB$11),'Thresholded Ct'!J172)</f>
        <v>23.986000000000001</v>
      </c>
      <c r="K172" s="7" t="str">
        <f>IFERROR(IF('Thresholded Ct'!K172="","No sample", 'Thresholded Ct'!K172-'Thresholded Ct'!AC$11),'Thresholded Ct'!K172)</f>
        <v>No sample</v>
      </c>
      <c r="L172" s="7" t="str">
        <f>IFERROR(IF('Thresholded Ct'!L172="","No sample", 'Thresholded Ct'!L172-'Thresholded Ct'!AD$11),'Thresholded Ct'!L172)</f>
        <v>No sample</v>
      </c>
      <c r="M172" s="7" t="str">
        <f>IFERROR(IF('Thresholded Ct'!M172="","No sample", 'Thresholded Ct'!M172-'Thresholded Ct'!AE$11),'Thresholded Ct'!M172)</f>
        <v>No sample</v>
      </c>
      <c r="N172" s="7" t="str">
        <f>IFERROR(IF('Thresholded Ct'!N172="","No sample", 'Thresholded Ct'!N172-'Thresholded Ct'!AF$11),'Thresholded Ct'!N172)</f>
        <v>No sample</v>
      </c>
      <c r="O172" s="7" t="str">
        <f>IFERROR(IF('Thresholded Ct'!O172="","No sample", 'Thresholded Ct'!O172-'Thresholded Ct'!AG$11),'Thresholded Ct'!O172)</f>
        <v>No sample</v>
      </c>
    </row>
    <row r="173" spans="1:15" x14ac:dyDescent="0.25">
      <c r="A173" s="133"/>
      <c r="B173" s="13" t="s">
        <v>2453</v>
      </c>
      <c r="C173" s="6" t="str">
        <f>IFERROR(IF('Thresholded Ct'!C173="","No sample", VLOOKUP('IPC Normalized Ct'!$B173,'Thresholded Ct'!$B$3:$O$98,3)-'Thresholded Ct'!U$11),'Thresholded Ct'!C173)</f>
        <v>hsa-miR-204-5p</v>
      </c>
      <c r="D173" s="7">
        <f>IFERROR(IF('Thresholded Ct'!D173="","No sample", 'Thresholded Ct'!D173-'Thresholded Ct'!V$11),'Thresholded Ct'!D173)</f>
        <v>23.474</v>
      </c>
      <c r="E173" s="7" t="str">
        <f>IFERROR(IF('Thresholded Ct'!E173="","No sample", 'Thresholded Ct'!E173-'Thresholded Ct'!W$11),'Thresholded Ct'!E173)</f>
        <v>No sample</v>
      </c>
      <c r="F173" s="7" t="str">
        <f>IFERROR(IF('Thresholded Ct'!F173="","No sample", 'Thresholded Ct'!F173-'Thresholded Ct'!X$11),'Thresholded Ct'!F173)</f>
        <v>No sample</v>
      </c>
      <c r="G173" s="7" t="str">
        <f>IFERROR(IF('Thresholded Ct'!G173="","No sample", 'Thresholded Ct'!G173-'Thresholded Ct'!Y$11),'Thresholded Ct'!G173)</f>
        <v>No sample</v>
      </c>
      <c r="H173" s="7" t="str">
        <f>IFERROR(IF('Thresholded Ct'!H173="","No sample", 'Thresholded Ct'!H173-'Thresholded Ct'!Z$11),'Thresholded Ct'!H173)</f>
        <v>No sample</v>
      </c>
      <c r="I173" s="7" t="str">
        <f>IFERROR(IF('Thresholded Ct'!I173="","No sample", 'Thresholded Ct'!I173-'Thresholded Ct'!AA$11),'Thresholded Ct'!I173)</f>
        <v>No sample</v>
      </c>
      <c r="J173" s="7">
        <f>IFERROR(IF('Thresholded Ct'!J173="","No sample", 'Thresholded Ct'!J173-'Thresholded Ct'!AB$11),'Thresholded Ct'!J173)</f>
        <v>23.524999999999999</v>
      </c>
      <c r="K173" s="7" t="str">
        <f>IFERROR(IF('Thresholded Ct'!K173="","No sample", 'Thresholded Ct'!K173-'Thresholded Ct'!AC$11),'Thresholded Ct'!K173)</f>
        <v>No sample</v>
      </c>
      <c r="L173" s="7" t="str">
        <f>IFERROR(IF('Thresholded Ct'!L173="","No sample", 'Thresholded Ct'!L173-'Thresholded Ct'!AD$11),'Thresholded Ct'!L173)</f>
        <v>No sample</v>
      </c>
      <c r="M173" s="7" t="str">
        <f>IFERROR(IF('Thresholded Ct'!M173="","No sample", 'Thresholded Ct'!M173-'Thresholded Ct'!AE$11),'Thresholded Ct'!M173)</f>
        <v>No sample</v>
      </c>
      <c r="N173" s="7" t="str">
        <f>IFERROR(IF('Thresholded Ct'!N173="","No sample", 'Thresholded Ct'!N173-'Thresholded Ct'!AF$11),'Thresholded Ct'!N173)</f>
        <v>No sample</v>
      </c>
      <c r="O173" s="7" t="str">
        <f>IFERROR(IF('Thresholded Ct'!O173="","No sample", 'Thresholded Ct'!O173-'Thresholded Ct'!AG$11),'Thresholded Ct'!O173)</f>
        <v>No sample</v>
      </c>
    </row>
    <row r="174" spans="1:15" x14ac:dyDescent="0.25">
      <c r="A174" s="133"/>
      <c r="B174" s="13" t="s">
        <v>2454</v>
      </c>
      <c r="C174" s="6" t="str">
        <f>IFERROR(IF('Thresholded Ct'!C174="","No sample", VLOOKUP('IPC Normalized Ct'!$B174,'Thresholded Ct'!$B$3:$O$98,3)-'Thresholded Ct'!U$11),'Thresholded Ct'!C174)</f>
        <v>hsa-miR-222-3p</v>
      </c>
      <c r="D174" s="7">
        <f>IFERROR(IF('Thresholded Ct'!D174="","No sample", 'Thresholded Ct'!D174-'Thresholded Ct'!V$11),'Thresholded Ct'!D174)</f>
        <v>31.692</v>
      </c>
      <c r="E174" s="7" t="str">
        <f>IFERROR(IF('Thresholded Ct'!E174="","No sample", 'Thresholded Ct'!E174-'Thresholded Ct'!W$11),'Thresholded Ct'!E174)</f>
        <v>No sample</v>
      </c>
      <c r="F174" s="7" t="str">
        <f>IFERROR(IF('Thresholded Ct'!F174="","No sample", 'Thresholded Ct'!F174-'Thresholded Ct'!X$11),'Thresholded Ct'!F174)</f>
        <v>No sample</v>
      </c>
      <c r="G174" s="7" t="str">
        <f>IFERROR(IF('Thresholded Ct'!G174="","No sample", 'Thresholded Ct'!G174-'Thresholded Ct'!Y$11),'Thresholded Ct'!G174)</f>
        <v>No sample</v>
      </c>
      <c r="H174" s="7" t="str">
        <f>IFERROR(IF('Thresholded Ct'!H174="","No sample", 'Thresholded Ct'!H174-'Thresholded Ct'!Z$11),'Thresholded Ct'!H174)</f>
        <v>No sample</v>
      </c>
      <c r="I174" s="7" t="str">
        <f>IFERROR(IF('Thresholded Ct'!I174="","No sample", 'Thresholded Ct'!I174-'Thresholded Ct'!AA$11),'Thresholded Ct'!I174)</f>
        <v>No sample</v>
      </c>
      <c r="J174" s="7">
        <f>IFERROR(IF('Thresholded Ct'!J174="","No sample", 'Thresholded Ct'!J174-'Thresholded Ct'!AB$11),'Thresholded Ct'!J174)</f>
        <v>31.521000000000001</v>
      </c>
      <c r="K174" s="7" t="str">
        <f>IFERROR(IF('Thresholded Ct'!K174="","No sample", 'Thresholded Ct'!K174-'Thresholded Ct'!AC$11),'Thresholded Ct'!K174)</f>
        <v>No sample</v>
      </c>
      <c r="L174" s="7" t="str">
        <f>IFERROR(IF('Thresholded Ct'!L174="","No sample", 'Thresholded Ct'!L174-'Thresholded Ct'!AD$11),'Thresholded Ct'!L174)</f>
        <v>No sample</v>
      </c>
      <c r="M174" s="7" t="str">
        <f>IFERROR(IF('Thresholded Ct'!M174="","No sample", 'Thresholded Ct'!M174-'Thresholded Ct'!AE$11),'Thresholded Ct'!M174)</f>
        <v>No sample</v>
      </c>
      <c r="N174" s="7" t="str">
        <f>IFERROR(IF('Thresholded Ct'!N174="","No sample", 'Thresholded Ct'!N174-'Thresholded Ct'!AF$11),'Thresholded Ct'!N174)</f>
        <v>No sample</v>
      </c>
      <c r="O174" s="7" t="str">
        <f>IFERROR(IF('Thresholded Ct'!O174="","No sample", 'Thresholded Ct'!O174-'Thresholded Ct'!AG$11),'Thresholded Ct'!O174)</f>
        <v>No sample</v>
      </c>
    </row>
    <row r="175" spans="1:15" x14ac:dyDescent="0.25">
      <c r="A175" s="133"/>
      <c r="B175" s="13" t="s">
        <v>2455</v>
      </c>
      <c r="C175" s="6" t="str">
        <f>IFERROR(IF('Thresholded Ct'!C175="","No sample", VLOOKUP('IPC Normalized Ct'!$B175,'Thresholded Ct'!$B$3:$O$98,3)-'Thresholded Ct'!U$11),'Thresholded Ct'!C175)</f>
        <v>hsa-miR-135a-5p</v>
      </c>
      <c r="D175" s="7">
        <f>IFERROR(IF('Thresholded Ct'!D175="","No sample", 'Thresholded Ct'!D175-'Thresholded Ct'!V$11),'Thresholded Ct'!D175)</f>
        <v>26.076000000000001</v>
      </c>
      <c r="E175" s="7" t="str">
        <f>IFERROR(IF('Thresholded Ct'!E175="","No sample", 'Thresholded Ct'!E175-'Thresholded Ct'!W$11),'Thresholded Ct'!E175)</f>
        <v>No sample</v>
      </c>
      <c r="F175" s="7" t="str">
        <f>IFERROR(IF('Thresholded Ct'!F175="","No sample", 'Thresholded Ct'!F175-'Thresholded Ct'!X$11),'Thresholded Ct'!F175)</f>
        <v>No sample</v>
      </c>
      <c r="G175" s="7" t="str">
        <f>IFERROR(IF('Thresholded Ct'!G175="","No sample", 'Thresholded Ct'!G175-'Thresholded Ct'!Y$11),'Thresholded Ct'!G175)</f>
        <v>No sample</v>
      </c>
      <c r="H175" s="7" t="str">
        <f>IFERROR(IF('Thresholded Ct'!H175="","No sample", 'Thresholded Ct'!H175-'Thresholded Ct'!Z$11),'Thresholded Ct'!H175)</f>
        <v>No sample</v>
      </c>
      <c r="I175" s="7" t="str">
        <f>IFERROR(IF('Thresholded Ct'!I175="","No sample", 'Thresholded Ct'!I175-'Thresholded Ct'!AA$11),'Thresholded Ct'!I175)</f>
        <v>No sample</v>
      </c>
      <c r="J175" s="7">
        <f>IFERROR(IF('Thresholded Ct'!J175="","No sample", 'Thresholded Ct'!J175-'Thresholded Ct'!AB$11),'Thresholded Ct'!J175)</f>
        <v>28.308</v>
      </c>
      <c r="K175" s="7" t="str">
        <f>IFERROR(IF('Thresholded Ct'!K175="","No sample", 'Thresholded Ct'!K175-'Thresholded Ct'!AC$11),'Thresholded Ct'!K175)</f>
        <v>No sample</v>
      </c>
      <c r="L175" s="7" t="str">
        <f>IFERROR(IF('Thresholded Ct'!L175="","No sample", 'Thresholded Ct'!L175-'Thresholded Ct'!AD$11),'Thresholded Ct'!L175)</f>
        <v>No sample</v>
      </c>
      <c r="M175" s="7" t="str">
        <f>IFERROR(IF('Thresholded Ct'!M175="","No sample", 'Thresholded Ct'!M175-'Thresholded Ct'!AE$11),'Thresholded Ct'!M175)</f>
        <v>No sample</v>
      </c>
      <c r="N175" s="7" t="str">
        <f>IFERROR(IF('Thresholded Ct'!N175="","No sample", 'Thresholded Ct'!N175-'Thresholded Ct'!AF$11),'Thresholded Ct'!N175)</f>
        <v>No sample</v>
      </c>
      <c r="O175" s="7" t="str">
        <f>IFERROR(IF('Thresholded Ct'!O175="","No sample", 'Thresholded Ct'!O175-'Thresholded Ct'!AG$11),'Thresholded Ct'!O175)</f>
        <v>No sample</v>
      </c>
    </row>
    <row r="176" spans="1:15" x14ac:dyDescent="0.25">
      <c r="A176" s="133"/>
      <c r="B176" s="13" t="s">
        <v>2456</v>
      </c>
      <c r="C176" s="6" t="str">
        <f>IFERROR(IF('Thresholded Ct'!C176="","No sample", VLOOKUP('IPC Normalized Ct'!$B176,'Thresholded Ct'!$B$3:$O$98,3)-'Thresholded Ct'!U$11),'Thresholded Ct'!C176)</f>
        <v>hsa-miR-9-3p</v>
      </c>
      <c r="D176" s="7">
        <f>IFERROR(IF('Thresholded Ct'!D176="","No sample", 'Thresholded Ct'!D176-'Thresholded Ct'!V$11),'Thresholded Ct'!D176)</f>
        <v>24.146999999999998</v>
      </c>
      <c r="E176" s="7" t="str">
        <f>IFERROR(IF('Thresholded Ct'!E176="","No sample", 'Thresholded Ct'!E176-'Thresholded Ct'!W$11),'Thresholded Ct'!E176)</f>
        <v>No sample</v>
      </c>
      <c r="F176" s="7" t="str">
        <f>IFERROR(IF('Thresholded Ct'!F176="","No sample", 'Thresholded Ct'!F176-'Thresholded Ct'!X$11),'Thresholded Ct'!F176)</f>
        <v>No sample</v>
      </c>
      <c r="G176" s="7" t="str">
        <f>IFERROR(IF('Thresholded Ct'!G176="","No sample", 'Thresholded Ct'!G176-'Thresholded Ct'!Y$11),'Thresholded Ct'!G176)</f>
        <v>No sample</v>
      </c>
      <c r="H176" s="7" t="str">
        <f>IFERROR(IF('Thresholded Ct'!H176="","No sample", 'Thresholded Ct'!H176-'Thresholded Ct'!Z$11),'Thresholded Ct'!H176)</f>
        <v>No sample</v>
      </c>
      <c r="I176" s="7" t="str">
        <f>IFERROR(IF('Thresholded Ct'!I176="","No sample", 'Thresholded Ct'!I176-'Thresholded Ct'!AA$11),'Thresholded Ct'!I176)</f>
        <v>No sample</v>
      </c>
      <c r="J176" s="7">
        <f>IFERROR(IF('Thresholded Ct'!J176="","No sample", 'Thresholded Ct'!J176-'Thresholded Ct'!AB$11),'Thresholded Ct'!J176)</f>
        <v>23.565999999999999</v>
      </c>
      <c r="K176" s="7" t="str">
        <f>IFERROR(IF('Thresholded Ct'!K176="","No sample", 'Thresholded Ct'!K176-'Thresholded Ct'!AC$11),'Thresholded Ct'!K176)</f>
        <v>No sample</v>
      </c>
      <c r="L176" s="7" t="str">
        <f>IFERROR(IF('Thresholded Ct'!L176="","No sample", 'Thresholded Ct'!L176-'Thresholded Ct'!AD$11),'Thresholded Ct'!L176)</f>
        <v>No sample</v>
      </c>
      <c r="M176" s="7" t="str">
        <f>IFERROR(IF('Thresholded Ct'!M176="","No sample", 'Thresholded Ct'!M176-'Thresholded Ct'!AE$11),'Thresholded Ct'!M176)</f>
        <v>No sample</v>
      </c>
      <c r="N176" s="7" t="str">
        <f>IFERROR(IF('Thresholded Ct'!N176="","No sample", 'Thresholded Ct'!N176-'Thresholded Ct'!AF$11),'Thresholded Ct'!N176)</f>
        <v>No sample</v>
      </c>
      <c r="O176" s="7" t="str">
        <f>IFERROR(IF('Thresholded Ct'!O176="","No sample", 'Thresholded Ct'!O176-'Thresholded Ct'!AG$11),'Thresholded Ct'!O176)</f>
        <v>No sample</v>
      </c>
    </row>
    <row r="177" spans="1:15" x14ac:dyDescent="0.25">
      <c r="A177" s="133"/>
      <c r="B177" s="13" t="s">
        <v>2457</v>
      </c>
      <c r="C177" s="6" t="str">
        <f>IFERROR(IF('Thresholded Ct'!C177="","No sample", VLOOKUP('IPC Normalized Ct'!$B177,'Thresholded Ct'!$B$3:$O$98,3)-'Thresholded Ct'!U$11),'Thresholded Ct'!C177)</f>
        <v>hsa-miR-188-5p</v>
      </c>
      <c r="D177" s="7" t="str">
        <f>IFERROR(IF('Thresholded Ct'!D177="","No sample", 'Thresholded Ct'!D177-'Thresholded Ct'!V$11),'Thresholded Ct'!D177)</f>
        <v>Excluded</v>
      </c>
      <c r="E177" s="7" t="str">
        <f>IFERROR(IF('Thresholded Ct'!E177="","No sample", 'Thresholded Ct'!E177-'Thresholded Ct'!W$11),'Thresholded Ct'!E177)</f>
        <v>No sample</v>
      </c>
      <c r="F177" s="7" t="str">
        <f>IFERROR(IF('Thresholded Ct'!F177="","No sample", 'Thresholded Ct'!F177-'Thresholded Ct'!X$11),'Thresholded Ct'!F177)</f>
        <v>No sample</v>
      </c>
      <c r="G177" s="7" t="str">
        <f>IFERROR(IF('Thresholded Ct'!G177="","No sample", 'Thresholded Ct'!G177-'Thresholded Ct'!Y$11),'Thresholded Ct'!G177)</f>
        <v>No sample</v>
      </c>
      <c r="H177" s="7" t="str">
        <f>IFERROR(IF('Thresholded Ct'!H177="","No sample", 'Thresholded Ct'!H177-'Thresholded Ct'!Z$11),'Thresholded Ct'!H177)</f>
        <v>No sample</v>
      </c>
      <c r="I177" s="7" t="str">
        <f>IFERROR(IF('Thresholded Ct'!I177="","No sample", 'Thresholded Ct'!I177-'Thresholded Ct'!AA$11),'Thresholded Ct'!I177)</f>
        <v>No sample</v>
      </c>
      <c r="J177" s="7" t="str">
        <f>IFERROR(IF('Thresholded Ct'!J177="","No sample", 'Thresholded Ct'!J177-'Thresholded Ct'!AB$11),'Thresholded Ct'!J177)</f>
        <v>Excluded</v>
      </c>
      <c r="K177" s="7" t="str">
        <f>IFERROR(IF('Thresholded Ct'!K177="","No sample", 'Thresholded Ct'!K177-'Thresholded Ct'!AC$11),'Thresholded Ct'!K177)</f>
        <v>No sample</v>
      </c>
      <c r="L177" s="7" t="str">
        <f>IFERROR(IF('Thresholded Ct'!L177="","No sample", 'Thresholded Ct'!L177-'Thresholded Ct'!AD$11),'Thresholded Ct'!L177)</f>
        <v>No sample</v>
      </c>
      <c r="M177" s="7" t="str">
        <f>IFERROR(IF('Thresholded Ct'!M177="","No sample", 'Thresholded Ct'!M177-'Thresholded Ct'!AE$11),'Thresholded Ct'!M177)</f>
        <v>No sample</v>
      </c>
      <c r="N177" s="7" t="str">
        <f>IFERROR(IF('Thresholded Ct'!N177="","No sample", 'Thresholded Ct'!N177-'Thresholded Ct'!AF$11),'Thresholded Ct'!N177)</f>
        <v>No sample</v>
      </c>
      <c r="O177" s="7" t="str">
        <f>IFERROR(IF('Thresholded Ct'!O177="","No sample", 'Thresholded Ct'!O177-'Thresholded Ct'!AG$11),'Thresholded Ct'!O177)</f>
        <v>No sample</v>
      </c>
    </row>
    <row r="178" spans="1:15" x14ac:dyDescent="0.25">
      <c r="A178" s="133"/>
      <c r="B178" s="13" t="s">
        <v>2458</v>
      </c>
      <c r="C178" s="6" t="str">
        <f>IFERROR(IF('Thresholded Ct'!C178="","No sample", VLOOKUP('IPC Normalized Ct'!$B178,'Thresholded Ct'!$B$3:$O$98,3)-'Thresholded Ct'!U$11),'Thresholded Ct'!C178)</f>
        <v>hsa-miR-130b-3p</v>
      </c>
      <c r="D178" s="7" t="str">
        <f>IFERROR(IF('Thresholded Ct'!D178="","No sample", 'Thresholded Ct'!D178-'Thresholded Ct'!V$11),'Thresholded Ct'!D178)</f>
        <v>Excluded</v>
      </c>
      <c r="E178" s="7" t="str">
        <f>IFERROR(IF('Thresholded Ct'!E178="","No sample", 'Thresholded Ct'!E178-'Thresholded Ct'!W$11),'Thresholded Ct'!E178)</f>
        <v>No sample</v>
      </c>
      <c r="F178" s="7" t="str">
        <f>IFERROR(IF('Thresholded Ct'!F178="","No sample", 'Thresholded Ct'!F178-'Thresholded Ct'!X$11),'Thresholded Ct'!F178)</f>
        <v>No sample</v>
      </c>
      <c r="G178" s="7" t="str">
        <f>IFERROR(IF('Thresholded Ct'!G178="","No sample", 'Thresholded Ct'!G178-'Thresholded Ct'!Y$11),'Thresholded Ct'!G178)</f>
        <v>No sample</v>
      </c>
      <c r="H178" s="7" t="str">
        <f>IFERROR(IF('Thresholded Ct'!H178="","No sample", 'Thresholded Ct'!H178-'Thresholded Ct'!Z$11),'Thresholded Ct'!H178)</f>
        <v>No sample</v>
      </c>
      <c r="I178" s="7" t="str">
        <f>IFERROR(IF('Thresholded Ct'!I178="","No sample", 'Thresholded Ct'!I178-'Thresholded Ct'!AA$11),'Thresholded Ct'!I178)</f>
        <v>No sample</v>
      </c>
      <c r="J178" s="7" t="str">
        <f>IFERROR(IF('Thresholded Ct'!J178="","No sample", 'Thresholded Ct'!J178-'Thresholded Ct'!AB$11),'Thresholded Ct'!J178)</f>
        <v>Excluded</v>
      </c>
      <c r="K178" s="7" t="str">
        <f>IFERROR(IF('Thresholded Ct'!K178="","No sample", 'Thresholded Ct'!K178-'Thresholded Ct'!AC$11),'Thresholded Ct'!K178)</f>
        <v>No sample</v>
      </c>
      <c r="L178" s="7" t="str">
        <f>IFERROR(IF('Thresholded Ct'!L178="","No sample", 'Thresholded Ct'!L178-'Thresholded Ct'!AD$11),'Thresholded Ct'!L178)</f>
        <v>No sample</v>
      </c>
      <c r="M178" s="7" t="str">
        <f>IFERROR(IF('Thresholded Ct'!M178="","No sample", 'Thresholded Ct'!M178-'Thresholded Ct'!AE$11),'Thresholded Ct'!M178)</f>
        <v>No sample</v>
      </c>
      <c r="N178" s="7" t="str">
        <f>IFERROR(IF('Thresholded Ct'!N178="","No sample", 'Thresholded Ct'!N178-'Thresholded Ct'!AF$11),'Thresholded Ct'!N178)</f>
        <v>No sample</v>
      </c>
      <c r="O178" s="7" t="str">
        <f>IFERROR(IF('Thresholded Ct'!O178="","No sample", 'Thresholded Ct'!O178-'Thresholded Ct'!AG$11),'Thresholded Ct'!O178)</f>
        <v>No sample</v>
      </c>
    </row>
    <row r="179" spans="1:15" x14ac:dyDescent="0.25">
      <c r="A179" s="133"/>
      <c r="B179" s="13" t="s">
        <v>2459</v>
      </c>
      <c r="C179" s="6" t="str">
        <f>IFERROR(IF('Thresholded Ct'!C179="","No sample", VLOOKUP('IPC Normalized Ct'!$B179,'Thresholded Ct'!$B$3:$O$98,3)-'Thresholded Ct'!U$11),'Thresholded Ct'!C179)</f>
        <v>hsa-miR-133b</v>
      </c>
      <c r="D179" s="7">
        <f>IFERROR(IF('Thresholded Ct'!D179="","No sample", 'Thresholded Ct'!D179-'Thresholded Ct'!V$11),'Thresholded Ct'!D179)</f>
        <v>26.666</v>
      </c>
      <c r="E179" s="7" t="str">
        <f>IFERROR(IF('Thresholded Ct'!E179="","No sample", 'Thresholded Ct'!E179-'Thresholded Ct'!W$11),'Thresholded Ct'!E179)</f>
        <v>No sample</v>
      </c>
      <c r="F179" s="7" t="str">
        <f>IFERROR(IF('Thresholded Ct'!F179="","No sample", 'Thresholded Ct'!F179-'Thresholded Ct'!X$11),'Thresholded Ct'!F179)</f>
        <v>No sample</v>
      </c>
      <c r="G179" s="7" t="str">
        <f>IFERROR(IF('Thresholded Ct'!G179="","No sample", 'Thresholded Ct'!G179-'Thresholded Ct'!Y$11),'Thresholded Ct'!G179)</f>
        <v>No sample</v>
      </c>
      <c r="H179" s="7" t="str">
        <f>IFERROR(IF('Thresholded Ct'!H179="","No sample", 'Thresholded Ct'!H179-'Thresholded Ct'!Z$11),'Thresholded Ct'!H179)</f>
        <v>No sample</v>
      </c>
      <c r="I179" s="7" t="str">
        <f>IFERROR(IF('Thresholded Ct'!I179="","No sample", 'Thresholded Ct'!I179-'Thresholded Ct'!AA$11),'Thresholded Ct'!I179)</f>
        <v>No sample</v>
      </c>
      <c r="J179" s="7">
        <f>IFERROR(IF('Thresholded Ct'!J179="","No sample", 'Thresholded Ct'!J179-'Thresholded Ct'!AB$11),'Thresholded Ct'!J179)</f>
        <v>29.526</v>
      </c>
      <c r="K179" s="7" t="str">
        <f>IFERROR(IF('Thresholded Ct'!K179="","No sample", 'Thresholded Ct'!K179-'Thresholded Ct'!AC$11),'Thresholded Ct'!K179)</f>
        <v>No sample</v>
      </c>
      <c r="L179" s="7" t="str">
        <f>IFERROR(IF('Thresholded Ct'!L179="","No sample", 'Thresholded Ct'!L179-'Thresholded Ct'!AD$11),'Thresholded Ct'!L179)</f>
        <v>No sample</v>
      </c>
      <c r="M179" s="7" t="str">
        <f>IFERROR(IF('Thresholded Ct'!M179="","No sample", 'Thresholded Ct'!M179-'Thresholded Ct'!AE$11),'Thresholded Ct'!M179)</f>
        <v>No sample</v>
      </c>
      <c r="N179" s="7" t="str">
        <f>IFERROR(IF('Thresholded Ct'!N179="","No sample", 'Thresholded Ct'!N179-'Thresholded Ct'!AF$11),'Thresholded Ct'!N179)</f>
        <v>No sample</v>
      </c>
      <c r="O179" s="7" t="str">
        <f>IFERROR(IF('Thresholded Ct'!O179="","No sample", 'Thresholded Ct'!O179-'Thresholded Ct'!AG$11),'Thresholded Ct'!O179)</f>
        <v>No sample</v>
      </c>
    </row>
    <row r="180" spans="1:15" x14ac:dyDescent="0.25">
      <c r="A180" s="133"/>
      <c r="B180" s="13" t="s">
        <v>2460</v>
      </c>
      <c r="C180" s="6" t="str">
        <f>IFERROR(IF('Thresholded Ct'!C180="","No sample", VLOOKUP('IPC Normalized Ct'!$B180,'Thresholded Ct'!$B$3:$O$98,3)-'Thresholded Ct'!U$11),'Thresholded Ct'!C180)</f>
        <v>hsa-miR-410-3p</v>
      </c>
      <c r="D180" s="7">
        <f>IFERROR(IF('Thresholded Ct'!D180="","No sample", 'Thresholded Ct'!D180-'Thresholded Ct'!V$11),'Thresholded Ct'!D180)</f>
        <v>28.116</v>
      </c>
      <c r="E180" s="7" t="str">
        <f>IFERROR(IF('Thresholded Ct'!E180="","No sample", 'Thresholded Ct'!E180-'Thresholded Ct'!W$11),'Thresholded Ct'!E180)</f>
        <v>No sample</v>
      </c>
      <c r="F180" s="7" t="str">
        <f>IFERROR(IF('Thresholded Ct'!F180="","No sample", 'Thresholded Ct'!F180-'Thresholded Ct'!X$11),'Thresholded Ct'!F180)</f>
        <v>No sample</v>
      </c>
      <c r="G180" s="7" t="str">
        <f>IFERROR(IF('Thresholded Ct'!G180="","No sample", 'Thresholded Ct'!G180-'Thresholded Ct'!Y$11),'Thresholded Ct'!G180)</f>
        <v>No sample</v>
      </c>
      <c r="H180" s="7" t="str">
        <f>IFERROR(IF('Thresholded Ct'!H180="","No sample", 'Thresholded Ct'!H180-'Thresholded Ct'!Z$11),'Thresholded Ct'!H180)</f>
        <v>No sample</v>
      </c>
      <c r="I180" s="7" t="str">
        <f>IFERROR(IF('Thresholded Ct'!I180="","No sample", 'Thresholded Ct'!I180-'Thresholded Ct'!AA$11),'Thresholded Ct'!I180)</f>
        <v>No sample</v>
      </c>
      <c r="J180" s="7">
        <f>IFERROR(IF('Thresholded Ct'!J180="","No sample", 'Thresholded Ct'!J180-'Thresholded Ct'!AB$11),'Thresholded Ct'!J180)</f>
        <v>29.201000000000001</v>
      </c>
      <c r="K180" s="7" t="str">
        <f>IFERROR(IF('Thresholded Ct'!K180="","No sample", 'Thresholded Ct'!K180-'Thresholded Ct'!AC$11),'Thresholded Ct'!K180)</f>
        <v>No sample</v>
      </c>
      <c r="L180" s="7" t="str">
        <f>IFERROR(IF('Thresholded Ct'!L180="","No sample", 'Thresholded Ct'!L180-'Thresholded Ct'!AD$11),'Thresholded Ct'!L180)</f>
        <v>No sample</v>
      </c>
      <c r="M180" s="7" t="str">
        <f>IFERROR(IF('Thresholded Ct'!M180="","No sample", 'Thresholded Ct'!M180-'Thresholded Ct'!AE$11),'Thresholded Ct'!M180)</f>
        <v>No sample</v>
      </c>
      <c r="N180" s="7" t="str">
        <f>IFERROR(IF('Thresholded Ct'!N180="","No sample", 'Thresholded Ct'!N180-'Thresholded Ct'!AF$11),'Thresholded Ct'!N180)</f>
        <v>No sample</v>
      </c>
      <c r="O180" s="7" t="str">
        <f>IFERROR(IF('Thresholded Ct'!O180="","No sample", 'Thresholded Ct'!O180-'Thresholded Ct'!AG$11),'Thresholded Ct'!O180)</f>
        <v>No sample</v>
      </c>
    </row>
    <row r="181" spans="1:15" x14ac:dyDescent="0.25">
      <c r="A181" s="133"/>
      <c r="B181" s="13" t="s">
        <v>2461</v>
      </c>
      <c r="C181" s="6" t="str">
        <f>IFERROR(IF('Thresholded Ct'!C181="","No sample", VLOOKUP('IPC Normalized Ct'!$B181,'Thresholded Ct'!$B$3:$O$98,3)-'Thresholded Ct'!U$11),'Thresholded Ct'!C181)</f>
        <v>hsa-miR-367-5p</v>
      </c>
      <c r="D181" s="7" t="str">
        <f>IFERROR(IF('Thresholded Ct'!D181="","No sample", 'Thresholded Ct'!D181-'Thresholded Ct'!V$11),'Thresholded Ct'!D181)</f>
        <v>Excluded</v>
      </c>
      <c r="E181" s="7" t="str">
        <f>IFERROR(IF('Thresholded Ct'!E181="","No sample", 'Thresholded Ct'!E181-'Thresholded Ct'!W$11),'Thresholded Ct'!E181)</f>
        <v>No sample</v>
      </c>
      <c r="F181" s="7" t="str">
        <f>IFERROR(IF('Thresholded Ct'!F181="","No sample", 'Thresholded Ct'!F181-'Thresholded Ct'!X$11),'Thresholded Ct'!F181)</f>
        <v>No sample</v>
      </c>
      <c r="G181" s="7" t="str">
        <f>IFERROR(IF('Thresholded Ct'!G181="","No sample", 'Thresholded Ct'!G181-'Thresholded Ct'!Y$11),'Thresholded Ct'!G181)</f>
        <v>No sample</v>
      </c>
      <c r="H181" s="7" t="str">
        <f>IFERROR(IF('Thresholded Ct'!H181="","No sample", 'Thresholded Ct'!H181-'Thresholded Ct'!Z$11),'Thresholded Ct'!H181)</f>
        <v>No sample</v>
      </c>
      <c r="I181" s="7" t="str">
        <f>IFERROR(IF('Thresholded Ct'!I181="","No sample", 'Thresholded Ct'!I181-'Thresholded Ct'!AA$11),'Thresholded Ct'!I181)</f>
        <v>No sample</v>
      </c>
      <c r="J181" s="7" t="str">
        <f>IFERROR(IF('Thresholded Ct'!J181="","No sample", 'Thresholded Ct'!J181-'Thresholded Ct'!AB$11),'Thresholded Ct'!J181)</f>
        <v>Excluded</v>
      </c>
      <c r="K181" s="7" t="str">
        <f>IFERROR(IF('Thresholded Ct'!K181="","No sample", 'Thresholded Ct'!K181-'Thresholded Ct'!AC$11),'Thresholded Ct'!K181)</f>
        <v>No sample</v>
      </c>
      <c r="L181" s="7" t="str">
        <f>IFERROR(IF('Thresholded Ct'!L181="","No sample", 'Thresholded Ct'!L181-'Thresholded Ct'!AD$11),'Thresholded Ct'!L181)</f>
        <v>No sample</v>
      </c>
      <c r="M181" s="7" t="str">
        <f>IFERROR(IF('Thresholded Ct'!M181="","No sample", 'Thresholded Ct'!M181-'Thresholded Ct'!AE$11),'Thresholded Ct'!M181)</f>
        <v>No sample</v>
      </c>
      <c r="N181" s="7" t="str">
        <f>IFERROR(IF('Thresholded Ct'!N181="","No sample", 'Thresholded Ct'!N181-'Thresholded Ct'!AF$11),'Thresholded Ct'!N181)</f>
        <v>No sample</v>
      </c>
      <c r="O181" s="7" t="str">
        <f>IFERROR(IF('Thresholded Ct'!O181="","No sample", 'Thresholded Ct'!O181-'Thresholded Ct'!AG$11),'Thresholded Ct'!O181)</f>
        <v>No sample</v>
      </c>
    </row>
    <row r="182" spans="1:15" x14ac:dyDescent="0.25">
      <c r="A182" s="133"/>
      <c r="B182" s="13" t="s">
        <v>2462</v>
      </c>
      <c r="C182" s="12" t="str">
        <f>IFERROR(IF('Thresholded Ct'!C182="","No sample", VLOOKUP('IPC Normalized Ct'!$B182,'Thresholded Ct'!$B$3:$O$98,3)-'Thresholded Ct'!U$11),'Thresholded Ct'!C182)</f>
        <v>Inter-plate Calibrator 2</v>
      </c>
      <c r="D182" s="7" t="str">
        <f>IFERROR(IF('Thresholded Ct'!D182="","No sample", 'Thresholded Ct'!D182-'Thresholded Ct'!V$11),'Thresholded Ct'!D182)</f>
        <v>Excluded</v>
      </c>
      <c r="E182" s="7" t="str">
        <f>IFERROR(IF('Thresholded Ct'!E182="","No sample", 'Thresholded Ct'!E182-'Thresholded Ct'!W$11),'Thresholded Ct'!E182)</f>
        <v>No sample</v>
      </c>
      <c r="F182" s="7" t="str">
        <f>IFERROR(IF('Thresholded Ct'!F182="","No sample", 'Thresholded Ct'!F182-'Thresholded Ct'!X$11),'Thresholded Ct'!F182)</f>
        <v>No sample</v>
      </c>
      <c r="G182" s="7" t="str">
        <f>IFERROR(IF('Thresholded Ct'!G182="","No sample", 'Thresholded Ct'!G182-'Thresholded Ct'!Y$11),'Thresholded Ct'!G182)</f>
        <v>No sample</v>
      </c>
      <c r="H182" s="7" t="str">
        <f>IFERROR(IF('Thresholded Ct'!H182="","No sample", 'Thresholded Ct'!H182-'Thresholded Ct'!Z$11),'Thresholded Ct'!H182)</f>
        <v>No sample</v>
      </c>
      <c r="I182" s="7" t="str">
        <f>IFERROR(IF('Thresholded Ct'!I182="","No sample", 'Thresholded Ct'!I182-'Thresholded Ct'!AA$11),'Thresholded Ct'!I182)</f>
        <v>No sample</v>
      </c>
      <c r="J182" s="7" t="str">
        <f>IFERROR(IF('Thresholded Ct'!J182="","No sample", 'Thresholded Ct'!J182-'Thresholded Ct'!AB$11),'Thresholded Ct'!J182)</f>
        <v>Excluded</v>
      </c>
      <c r="K182" s="7" t="str">
        <f>IFERROR(IF('Thresholded Ct'!K182="","No sample", 'Thresholded Ct'!K182-'Thresholded Ct'!AC$11),'Thresholded Ct'!K182)</f>
        <v>No sample</v>
      </c>
      <c r="L182" s="7" t="str">
        <f>IFERROR(IF('Thresholded Ct'!L182="","No sample", 'Thresholded Ct'!L182-'Thresholded Ct'!AD$11),'Thresholded Ct'!L182)</f>
        <v>No sample</v>
      </c>
      <c r="M182" s="7" t="str">
        <f>IFERROR(IF('Thresholded Ct'!M182="","No sample", 'Thresholded Ct'!M182-'Thresholded Ct'!AE$11),'Thresholded Ct'!M182)</f>
        <v>No sample</v>
      </c>
      <c r="N182" s="7" t="str">
        <f>IFERROR(IF('Thresholded Ct'!N182="","No sample", 'Thresholded Ct'!N182-'Thresholded Ct'!AF$11),'Thresholded Ct'!N182)</f>
        <v>No sample</v>
      </c>
      <c r="O182" s="7" t="str">
        <f>IFERROR(IF('Thresholded Ct'!O182="","No sample", 'Thresholded Ct'!O182-'Thresholded Ct'!AG$11),'Thresholded Ct'!O182)</f>
        <v>No sample</v>
      </c>
    </row>
    <row r="183" spans="1:15" x14ac:dyDescent="0.25">
      <c r="A183" s="133"/>
      <c r="B183" s="13" t="s">
        <v>2463</v>
      </c>
      <c r="C183" s="6" t="str">
        <f>IFERROR(IF('Thresholded Ct'!C183="","No sample", VLOOKUP('IPC Normalized Ct'!$B183,'Thresholded Ct'!$B$3:$O$98,3)-'Thresholded Ct'!U$11),'Thresholded Ct'!C183)</f>
        <v>hsa-miR-32-5p</v>
      </c>
      <c r="D183" s="7">
        <f>IFERROR(IF('Thresholded Ct'!D183="","No sample", 'Thresholded Ct'!D183-'Thresholded Ct'!V$11),'Thresholded Ct'!D183)</f>
        <v>22.864000000000001</v>
      </c>
      <c r="E183" s="7" t="str">
        <f>IFERROR(IF('Thresholded Ct'!E183="","No sample", 'Thresholded Ct'!E183-'Thresholded Ct'!W$11),'Thresholded Ct'!E183)</f>
        <v>No sample</v>
      </c>
      <c r="F183" s="7" t="str">
        <f>IFERROR(IF('Thresholded Ct'!F183="","No sample", 'Thresholded Ct'!F183-'Thresholded Ct'!X$11),'Thresholded Ct'!F183)</f>
        <v>No sample</v>
      </c>
      <c r="G183" s="7" t="str">
        <f>IFERROR(IF('Thresholded Ct'!G183="","No sample", 'Thresholded Ct'!G183-'Thresholded Ct'!Y$11),'Thresholded Ct'!G183)</f>
        <v>No sample</v>
      </c>
      <c r="H183" s="7" t="str">
        <f>IFERROR(IF('Thresholded Ct'!H183="","No sample", 'Thresholded Ct'!H183-'Thresholded Ct'!Z$11),'Thresholded Ct'!H183)</f>
        <v>No sample</v>
      </c>
      <c r="I183" s="7" t="str">
        <f>IFERROR(IF('Thresholded Ct'!I183="","No sample", 'Thresholded Ct'!I183-'Thresholded Ct'!AA$11),'Thresholded Ct'!I183)</f>
        <v>No sample</v>
      </c>
      <c r="J183" s="7">
        <f>IFERROR(IF('Thresholded Ct'!J183="","No sample", 'Thresholded Ct'!J183-'Thresholded Ct'!AB$11),'Thresholded Ct'!J183)</f>
        <v>24.507000000000001</v>
      </c>
      <c r="K183" s="7" t="str">
        <f>IFERROR(IF('Thresholded Ct'!K183="","No sample", 'Thresholded Ct'!K183-'Thresholded Ct'!AC$11),'Thresholded Ct'!K183)</f>
        <v>No sample</v>
      </c>
      <c r="L183" s="7" t="str">
        <f>IFERROR(IF('Thresholded Ct'!L183="","No sample", 'Thresholded Ct'!L183-'Thresholded Ct'!AD$11),'Thresholded Ct'!L183)</f>
        <v>No sample</v>
      </c>
      <c r="M183" s="7" t="str">
        <f>IFERROR(IF('Thresholded Ct'!M183="","No sample", 'Thresholded Ct'!M183-'Thresholded Ct'!AE$11),'Thresholded Ct'!M183)</f>
        <v>No sample</v>
      </c>
      <c r="N183" s="7" t="str">
        <f>IFERROR(IF('Thresholded Ct'!N183="","No sample", 'Thresholded Ct'!N183-'Thresholded Ct'!AF$11),'Thresholded Ct'!N183)</f>
        <v>No sample</v>
      </c>
      <c r="O183" s="7" t="str">
        <f>IFERROR(IF('Thresholded Ct'!O183="","No sample", 'Thresholded Ct'!O183-'Thresholded Ct'!AG$11),'Thresholded Ct'!O183)</f>
        <v>No sample</v>
      </c>
    </row>
    <row r="184" spans="1:15" x14ac:dyDescent="0.25">
      <c r="A184" s="133"/>
      <c r="B184" s="13" t="s">
        <v>2464</v>
      </c>
      <c r="C184" s="6" t="str">
        <f>IFERROR(IF('Thresholded Ct'!C184="","No sample", VLOOKUP('IPC Normalized Ct'!$B184,'Thresholded Ct'!$B$3:$O$98,3)-'Thresholded Ct'!U$11),'Thresholded Ct'!C184)</f>
        <v>hsa-miR-147a</v>
      </c>
      <c r="D184" s="7">
        <f>IFERROR(IF('Thresholded Ct'!D184="","No sample", 'Thresholded Ct'!D184-'Thresholded Ct'!V$11),'Thresholded Ct'!D184)</f>
        <v>31.992000000000001</v>
      </c>
      <c r="E184" s="7" t="str">
        <f>IFERROR(IF('Thresholded Ct'!E184="","No sample", 'Thresholded Ct'!E184-'Thresholded Ct'!W$11),'Thresholded Ct'!E184)</f>
        <v>No sample</v>
      </c>
      <c r="F184" s="7" t="str">
        <f>IFERROR(IF('Thresholded Ct'!F184="","No sample", 'Thresholded Ct'!F184-'Thresholded Ct'!X$11),'Thresholded Ct'!F184)</f>
        <v>No sample</v>
      </c>
      <c r="G184" s="7" t="str">
        <f>IFERROR(IF('Thresholded Ct'!G184="","No sample", 'Thresholded Ct'!G184-'Thresholded Ct'!Y$11),'Thresholded Ct'!G184)</f>
        <v>No sample</v>
      </c>
      <c r="H184" s="7" t="str">
        <f>IFERROR(IF('Thresholded Ct'!H184="","No sample", 'Thresholded Ct'!H184-'Thresholded Ct'!Z$11),'Thresholded Ct'!H184)</f>
        <v>No sample</v>
      </c>
      <c r="I184" s="7" t="str">
        <f>IFERROR(IF('Thresholded Ct'!I184="","No sample", 'Thresholded Ct'!I184-'Thresholded Ct'!AA$11),'Thresholded Ct'!I184)</f>
        <v>No sample</v>
      </c>
      <c r="J184" s="7" t="str">
        <f>IFERROR(IF('Thresholded Ct'!J184="","No sample", 'Thresholded Ct'!J184-'Thresholded Ct'!AB$11),'Thresholded Ct'!J184)</f>
        <v>Excluded</v>
      </c>
      <c r="K184" s="7" t="str">
        <f>IFERROR(IF('Thresholded Ct'!K184="","No sample", 'Thresholded Ct'!K184-'Thresholded Ct'!AC$11),'Thresholded Ct'!K184)</f>
        <v>No sample</v>
      </c>
      <c r="L184" s="7" t="str">
        <f>IFERROR(IF('Thresholded Ct'!L184="","No sample", 'Thresholded Ct'!L184-'Thresholded Ct'!AD$11),'Thresholded Ct'!L184)</f>
        <v>No sample</v>
      </c>
      <c r="M184" s="7" t="str">
        <f>IFERROR(IF('Thresholded Ct'!M184="","No sample", 'Thresholded Ct'!M184-'Thresholded Ct'!AE$11),'Thresholded Ct'!M184)</f>
        <v>No sample</v>
      </c>
      <c r="N184" s="7" t="str">
        <f>IFERROR(IF('Thresholded Ct'!N184="","No sample", 'Thresholded Ct'!N184-'Thresholded Ct'!AF$11),'Thresholded Ct'!N184)</f>
        <v>No sample</v>
      </c>
      <c r="O184" s="7" t="str">
        <f>IFERROR(IF('Thresholded Ct'!O184="","No sample", 'Thresholded Ct'!O184-'Thresholded Ct'!AG$11),'Thresholded Ct'!O184)</f>
        <v>No sample</v>
      </c>
    </row>
    <row r="185" spans="1:15" x14ac:dyDescent="0.25">
      <c r="A185" s="133"/>
      <c r="B185" s="13" t="s">
        <v>2465</v>
      </c>
      <c r="C185" s="6" t="str">
        <f>IFERROR(IF('Thresholded Ct'!C185="","No sample", VLOOKUP('IPC Normalized Ct'!$B185,'Thresholded Ct'!$B$3:$O$98,3)-'Thresholded Ct'!U$11),'Thresholded Ct'!C185)</f>
        <v>hsa-miR-210-3p</v>
      </c>
      <c r="D185" s="7" t="str">
        <f>IFERROR(IF('Thresholded Ct'!D185="","No sample", 'Thresholded Ct'!D185-'Thresholded Ct'!V$11),'Thresholded Ct'!D185)</f>
        <v>Excluded</v>
      </c>
      <c r="E185" s="7" t="str">
        <f>IFERROR(IF('Thresholded Ct'!E185="","No sample", 'Thresholded Ct'!E185-'Thresholded Ct'!W$11),'Thresholded Ct'!E185)</f>
        <v>No sample</v>
      </c>
      <c r="F185" s="7" t="str">
        <f>IFERROR(IF('Thresholded Ct'!F185="","No sample", 'Thresholded Ct'!F185-'Thresholded Ct'!X$11),'Thresholded Ct'!F185)</f>
        <v>No sample</v>
      </c>
      <c r="G185" s="7" t="str">
        <f>IFERROR(IF('Thresholded Ct'!G185="","No sample", 'Thresholded Ct'!G185-'Thresholded Ct'!Y$11),'Thresholded Ct'!G185)</f>
        <v>No sample</v>
      </c>
      <c r="H185" s="7" t="str">
        <f>IFERROR(IF('Thresholded Ct'!H185="","No sample", 'Thresholded Ct'!H185-'Thresholded Ct'!Z$11),'Thresholded Ct'!H185)</f>
        <v>No sample</v>
      </c>
      <c r="I185" s="7" t="str">
        <f>IFERROR(IF('Thresholded Ct'!I185="","No sample", 'Thresholded Ct'!I185-'Thresholded Ct'!AA$11),'Thresholded Ct'!I185)</f>
        <v>No sample</v>
      </c>
      <c r="J185" s="7" t="str">
        <f>IFERROR(IF('Thresholded Ct'!J185="","No sample", 'Thresholded Ct'!J185-'Thresholded Ct'!AB$11),'Thresholded Ct'!J185)</f>
        <v>Excluded</v>
      </c>
      <c r="K185" s="7" t="str">
        <f>IFERROR(IF('Thresholded Ct'!K185="","No sample", 'Thresholded Ct'!K185-'Thresholded Ct'!AC$11),'Thresholded Ct'!K185)</f>
        <v>No sample</v>
      </c>
      <c r="L185" s="7" t="str">
        <f>IFERROR(IF('Thresholded Ct'!L185="","No sample", 'Thresholded Ct'!L185-'Thresholded Ct'!AD$11),'Thresholded Ct'!L185)</f>
        <v>No sample</v>
      </c>
      <c r="M185" s="7" t="str">
        <f>IFERROR(IF('Thresholded Ct'!M185="","No sample", 'Thresholded Ct'!M185-'Thresholded Ct'!AE$11),'Thresholded Ct'!M185)</f>
        <v>No sample</v>
      </c>
      <c r="N185" s="7" t="str">
        <f>IFERROR(IF('Thresholded Ct'!N185="","No sample", 'Thresholded Ct'!N185-'Thresholded Ct'!AF$11),'Thresholded Ct'!N185)</f>
        <v>No sample</v>
      </c>
      <c r="O185" s="7" t="str">
        <f>IFERROR(IF('Thresholded Ct'!O185="","No sample", 'Thresholded Ct'!O185-'Thresholded Ct'!AG$11),'Thresholded Ct'!O185)</f>
        <v>No sample</v>
      </c>
    </row>
    <row r="186" spans="1:15" x14ac:dyDescent="0.25">
      <c r="A186" s="133"/>
      <c r="B186" s="13" t="s">
        <v>2466</v>
      </c>
      <c r="C186" s="6" t="str">
        <f>IFERROR(IF('Thresholded Ct'!C186="","No sample", VLOOKUP('IPC Normalized Ct'!$B186,'Thresholded Ct'!$B$3:$O$98,3)-'Thresholded Ct'!U$11),'Thresholded Ct'!C186)</f>
        <v>hsa-miR-224-5p</v>
      </c>
      <c r="D186" s="7">
        <f>IFERROR(IF('Thresholded Ct'!D186="","No sample", 'Thresholded Ct'!D186-'Thresholded Ct'!V$11),'Thresholded Ct'!D186)</f>
        <v>27.812999999999999</v>
      </c>
      <c r="E186" s="7" t="str">
        <f>IFERROR(IF('Thresholded Ct'!E186="","No sample", 'Thresholded Ct'!E186-'Thresholded Ct'!W$11),'Thresholded Ct'!E186)</f>
        <v>No sample</v>
      </c>
      <c r="F186" s="7" t="str">
        <f>IFERROR(IF('Thresholded Ct'!F186="","No sample", 'Thresholded Ct'!F186-'Thresholded Ct'!X$11),'Thresholded Ct'!F186)</f>
        <v>No sample</v>
      </c>
      <c r="G186" s="7" t="str">
        <f>IFERROR(IF('Thresholded Ct'!G186="","No sample", 'Thresholded Ct'!G186-'Thresholded Ct'!Y$11),'Thresholded Ct'!G186)</f>
        <v>No sample</v>
      </c>
      <c r="H186" s="7" t="str">
        <f>IFERROR(IF('Thresholded Ct'!H186="","No sample", 'Thresholded Ct'!H186-'Thresholded Ct'!Z$11),'Thresholded Ct'!H186)</f>
        <v>No sample</v>
      </c>
      <c r="I186" s="7" t="str">
        <f>IFERROR(IF('Thresholded Ct'!I186="","No sample", 'Thresholded Ct'!I186-'Thresholded Ct'!AA$11),'Thresholded Ct'!I186)</f>
        <v>No sample</v>
      </c>
      <c r="J186" s="7">
        <f>IFERROR(IF('Thresholded Ct'!J186="","No sample", 'Thresholded Ct'!J186-'Thresholded Ct'!AB$11),'Thresholded Ct'!J186)</f>
        <v>28.887</v>
      </c>
      <c r="K186" s="7" t="str">
        <f>IFERROR(IF('Thresholded Ct'!K186="","No sample", 'Thresholded Ct'!K186-'Thresholded Ct'!AC$11),'Thresholded Ct'!K186)</f>
        <v>No sample</v>
      </c>
      <c r="L186" s="7" t="str">
        <f>IFERROR(IF('Thresholded Ct'!L186="","No sample", 'Thresholded Ct'!L186-'Thresholded Ct'!AD$11),'Thresholded Ct'!L186)</f>
        <v>No sample</v>
      </c>
      <c r="M186" s="7" t="str">
        <f>IFERROR(IF('Thresholded Ct'!M186="","No sample", 'Thresholded Ct'!M186-'Thresholded Ct'!AE$11),'Thresholded Ct'!M186)</f>
        <v>No sample</v>
      </c>
      <c r="N186" s="7" t="str">
        <f>IFERROR(IF('Thresholded Ct'!N186="","No sample", 'Thresholded Ct'!N186-'Thresholded Ct'!AF$11),'Thresholded Ct'!N186)</f>
        <v>No sample</v>
      </c>
      <c r="O186" s="7" t="str">
        <f>IFERROR(IF('Thresholded Ct'!O186="","No sample", 'Thresholded Ct'!O186-'Thresholded Ct'!AG$11),'Thresholded Ct'!O186)</f>
        <v>No sample</v>
      </c>
    </row>
    <row r="187" spans="1:15" x14ac:dyDescent="0.25">
      <c r="A187" s="133"/>
      <c r="B187" s="13" t="s">
        <v>2467</v>
      </c>
      <c r="C187" s="6" t="str">
        <f>IFERROR(IF('Thresholded Ct'!C187="","No sample", VLOOKUP('IPC Normalized Ct'!$B187,'Thresholded Ct'!$B$3:$O$98,3)-'Thresholded Ct'!U$11),'Thresholded Ct'!C187)</f>
        <v>hsa-miR-137</v>
      </c>
      <c r="D187" s="7" t="str">
        <f>IFERROR(IF('Thresholded Ct'!D187="","No sample", 'Thresholded Ct'!D187-'Thresholded Ct'!V$11),'Thresholded Ct'!D187)</f>
        <v>Excluded</v>
      </c>
      <c r="E187" s="7" t="str">
        <f>IFERROR(IF('Thresholded Ct'!E187="","No sample", 'Thresholded Ct'!E187-'Thresholded Ct'!W$11),'Thresholded Ct'!E187)</f>
        <v>No sample</v>
      </c>
      <c r="F187" s="7" t="str">
        <f>IFERROR(IF('Thresholded Ct'!F187="","No sample", 'Thresholded Ct'!F187-'Thresholded Ct'!X$11),'Thresholded Ct'!F187)</f>
        <v>No sample</v>
      </c>
      <c r="G187" s="7" t="str">
        <f>IFERROR(IF('Thresholded Ct'!G187="","No sample", 'Thresholded Ct'!G187-'Thresholded Ct'!Y$11),'Thresholded Ct'!G187)</f>
        <v>No sample</v>
      </c>
      <c r="H187" s="7" t="str">
        <f>IFERROR(IF('Thresholded Ct'!H187="","No sample", 'Thresholded Ct'!H187-'Thresholded Ct'!Z$11),'Thresholded Ct'!H187)</f>
        <v>No sample</v>
      </c>
      <c r="I187" s="7" t="str">
        <f>IFERROR(IF('Thresholded Ct'!I187="","No sample", 'Thresholded Ct'!I187-'Thresholded Ct'!AA$11),'Thresholded Ct'!I187)</f>
        <v>No sample</v>
      </c>
      <c r="J187" s="7" t="str">
        <f>IFERROR(IF('Thresholded Ct'!J187="","No sample", 'Thresholded Ct'!J187-'Thresholded Ct'!AB$11),'Thresholded Ct'!J187)</f>
        <v>Excluded</v>
      </c>
      <c r="K187" s="7" t="str">
        <f>IFERROR(IF('Thresholded Ct'!K187="","No sample", 'Thresholded Ct'!K187-'Thresholded Ct'!AC$11),'Thresholded Ct'!K187)</f>
        <v>No sample</v>
      </c>
      <c r="L187" s="7" t="str">
        <f>IFERROR(IF('Thresholded Ct'!L187="","No sample", 'Thresholded Ct'!L187-'Thresholded Ct'!AD$11),'Thresholded Ct'!L187)</f>
        <v>No sample</v>
      </c>
      <c r="M187" s="7" t="str">
        <f>IFERROR(IF('Thresholded Ct'!M187="","No sample", 'Thresholded Ct'!M187-'Thresholded Ct'!AE$11),'Thresholded Ct'!M187)</f>
        <v>No sample</v>
      </c>
      <c r="N187" s="7" t="str">
        <f>IFERROR(IF('Thresholded Ct'!N187="","No sample", 'Thresholded Ct'!N187-'Thresholded Ct'!AF$11),'Thresholded Ct'!N187)</f>
        <v>No sample</v>
      </c>
      <c r="O187" s="7" t="str">
        <f>IFERROR(IF('Thresholded Ct'!O187="","No sample", 'Thresholded Ct'!O187-'Thresholded Ct'!AG$11),'Thresholded Ct'!O187)</f>
        <v>No sample</v>
      </c>
    </row>
    <row r="188" spans="1:15" x14ac:dyDescent="0.25">
      <c r="A188" s="133"/>
      <c r="B188" s="13" t="s">
        <v>2468</v>
      </c>
      <c r="C188" s="6" t="str">
        <f>IFERROR(IF('Thresholded Ct'!C188="","No sample", VLOOKUP('IPC Normalized Ct'!$B188,'Thresholded Ct'!$B$3:$O$98,3)-'Thresholded Ct'!U$11),'Thresholded Ct'!C188)</f>
        <v>hsa-miR-125a-5p</v>
      </c>
      <c r="D188" s="7">
        <f>IFERROR(IF('Thresholded Ct'!D188="","No sample", 'Thresholded Ct'!D188-'Thresholded Ct'!V$11),'Thresholded Ct'!D188)</f>
        <v>28.966999999999999</v>
      </c>
      <c r="E188" s="7" t="str">
        <f>IFERROR(IF('Thresholded Ct'!E188="","No sample", 'Thresholded Ct'!E188-'Thresholded Ct'!W$11),'Thresholded Ct'!E188)</f>
        <v>No sample</v>
      </c>
      <c r="F188" s="7" t="str">
        <f>IFERROR(IF('Thresholded Ct'!F188="","No sample", 'Thresholded Ct'!F188-'Thresholded Ct'!X$11),'Thresholded Ct'!F188)</f>
        <v>No sample</v>
      </c>
      <c r="G188" s="7" t="str">
        <f>IFERROR(IF('Thresholded Ct'!G188="","No sample", 'Thresholded Ct'!G188-'Thresholded Ct'!Y$11),'Thresholded Ct'!G188)</f>
        <v>No sample</v>
      </c>
      <c r="H188" s="7" t="str">
        <f>IFERROR(IF('Thresholded Ct'!H188="","No sample", 'Thresholded Ct'!H188-'Thresholded Ct'!Z$11),'Thresholded Ct'!H188)</f>
        <v>No sample</v>
      </c>
      <c r="I188" s="7" t="str">
        <f>IFERROR(IF('Thresholded Ct'!I188="","No sample", 'Thresholded Ct'!I188-'Thresholded Ct'!AA$11),'Thresholded Ct'!I188)</f>
        <v>No sample</v>
      </c>
      <c r="J188" s="7">
        <f>IFERROR(IF('Thresholded Ct'!J188="","No sample", 'Thresholded Ct'!J188-'Thresholded Ct'!AB$11),'Thresholded Ct'!J188)</f>
        <v>28.641999999999999</v>
      </c>
      <c r="K188" s="7" t="str">
        <f>IFERROR(IF('Thresholded Ct'!K188="","No sample", 'Thresholded Ct'!K188-'Thresholded Ct'!AC$11),'Thresholded Ct'!K188)</f>
        <v>No sample</v>
      </c>
      <c r="L188" s="7" t="str">
        <f>IFERROR(IF('Thresholded Ct'!L188="","No sample", 'Thresholded Ct'!L188-'Thresholded Ct'!AD$11),'Thresholded Ct'!L188)</f>
        <v>No sample</v>
      </c>
      <c r="M188" s="7" t="str">
        <f>IFERROR(IF('Thresholded Ct'!M188="","No sample", 'Thresholded Ct'!M188-'Thresholded Ct'!AE$11),'Thresholded Ct'!M188)</f>
        <v>No sample</v>
      </c>
      <c r="N188" s="7" t="str">
        <f>IFERROR(IF('Thresholded Ct'!N188="","No sample", 'Thresholded Ct'!N188-'Thresholded Ct'!AF$11),'Thresholded Ct'!N188)</f>
        <v>No sample</v>
      </c>
      <c r="O188" s="7" t="str">
        <f>IFERROR(IF('Thresholded Ct'!O188="","No sample", 'Thresholded Ct'!O188-'Thresholded Ct'!AG$11),'Thresholded Ct'!O188)</f>
        <v>No sample</v>
      </c>
    </row>
    <row r="189" spans="1:15" x14ac:dyDescent="0.25">
      <c r="A189" s="133"/>
      <c r="B189" s="13" t="s">
        <v>2469</v>
      </c>
      <c r="C189" s="6" t="str">
        <f>IFERROR(IF('Thresholded Ct'!C189="","No sample", VLOOKUP('IPC Normalized Ct'!$B189,'Thresholded Ct'!$B$3:$O$98,3)-'Thresholded Ct'!U$11),'Thresholded Ct'!C189)</f>
        <v>hsa-miR-195-5p</v>
      </c>
      <c r="D189" s="7" t="str">
        <f>IFERROR(IF('Thresholded Ct'!D189="","No sample", 'Thresholded Ct'!D189-'Thresholded Ct'!V$11),'Thresholded Ct'!D189)</f>
        <v>Excluded</v>
      </c>
      <c r="E189" s="7" t="str">
        <f>IFERROR(IF('Thresholded Ct'!E189="","No sample", 'Thresholded Ct'!E189-'Thresholded Ct'!W$11),'Thresholded Ct'!E189)</f>
        <v>No sample</v>
      </c>
      <c r="F189" s="7" t="str">
        <f>IFERROR(IF('Thresholded Ct'!F189="","No sample", 'Thresholded Ct'!F189-'Thresholded Ct'!X$11),'Thresholded Ct'!F189)</f>
        <v>No sample</v>
      </c>
      <c r="G189" s="7" t="str">
        <f>IFERROR(IF('Thresholded Ct'!G189="","No sample", 'Thresholded Ct'!G189-'Thresholded Ct'!Y$11),'Thresholded Ct'!G189)</f>
        <v>No sample</v>
      </c>
      <c r="H189" s="7" t="str">
        <f>IFERROR(IF('Thresholded Ct'!H189="","No sample", 'Thresholded Ct'!H189-'Thresholded Ct'!Z$11),'Thresholded Ct'!H189)</f>
        <v>No sample</v>
      </c>
      <c r="I189" s="7" t="str">
        <f>IFERROR(IF('Thresholded Ct'!I189="","No sample", 'Thresholded Ct'!I189-'Thresholded Ct'!AA$11),'Thresholded Ct'!I189)</f>
        <v>No sample</v>
      </c>
      <c r="J189" s="7" t="str">
        <f>IFERROR(IF('Thresholded Ct'!J189="","No sample", 'Thresholded Ct'!J189-'Thresholded Ct'!AB$11),'Thresholded Ct'!J189)</f>
        <v>Excluded</v>
      </c>
      <c r="K189" s="7" t="str">
        <f>IFERROR(IF('Thresholded Ct'!K189="","No sample", 'Thresholded Ct'!K189-'Thresholded Ct'!AC$11),'Thresholded Ct'!K189)</f>
        <v>No sample</v>
      </c>
      <c r="L189" s="7" t="str">
        <f>IFERROR(IF('Thresholded Ct'!L189="","No sample", 'Thresholded Ct'!L189-'Thresholded Ct'!AD$11),'Thresholded Ct'!L189)</f>
        <v>No sample</v>
      </c>
      <c r="M189" s="7" t="str">
        <f>IFERROR(IF('Thresholded Ct'!M189="","No sample", 'Thresholded Ct'!M189-'Thresholded Ct'!AE$11),'Thresholded Ct'!M189)</f>
        <v>No sample</v>
      </c>
      <c r="N189" s="7" t="str">
        <f>IFERROR(IF('Thresholded Ct'!N189="","No sample", 'Thresholded Ct'!N189-'Thresholded Ct'!AF$11),'Thresholded Ct'!N189)</f>
        <v>No sample</v>
      </c>
      <c r="O189" s="7" t="str">
        <f>IFERROR(IF('Thresholded Ct'!O189="","No sample", 'Thresholded Ct'!O189-'Thresholded Ct'!AG$11),'Thresholded Ct'!O189)</f>
        <v>No sample</v>
      </c>
    </row>
    <row r="190" spans="1:15" x14ac:dyDescent="0.25">
      <c r="A190" s="133"/>
      <c r="B190" s="13" t="s">
        <v>2470</v>
      </c>
      <c r="C190" s="6" t="str">
        <f>IFERROR(IF('Thresholded Ct'!C190="","No sample", VLOOKUP('IPC Normalized Ct'!$B190,'Thresholded Ct'!$B$3:$O$98,3)-'Thresholded Ct'!U$11),'Thresholded Ct'!C190)</f>
        <v>hsa-miR-92a-3p</v>
      </c>
      <c r="D190" s="7" t="str">
        <f>IFERROR(IF('Thresholded Ct'!D190="","No sample", 'Thresholded Ct'!D190-'Thresholded Ct'!V$11),'Thresholded Ct'!D190)</f>
        <v>Excluded</v>
      </c>
      <c r="E190" s="7" t="str">
        <f>IFERROR(IF('Thresholded Ct'!E190="","No sample", 'Thresholded Ct'!E190-'Thresholded Ct'!W$11),'Thresholded Ct'!E190)</f>
        <v>No sample</v>
      </c>
      <c r="F190" s="7" t="str">
        <f>IFERROR(IF('Thresholded Ct'!F190="","No sample", 'Thresholded Ct'!F190-'Thresholded Ct'!X$11),'Thresholded Ct'!F190)</f>
        <v>No sample</v>
      </c>
      <c r="G190" s="7" t="str">
        <f>IFERROR(IF('Thresholded Ct'!G190="","No sample", 'Thresholded Ct'!G190-'Thresholded Ct'!Y$11),'Thresholded Ct'!G190)</f>
        <v>No sample</v>
      </c>
      <c r="H190" s="7" t="str">
        <f>IFERROR(IF('Thresholded Ct'!H190="","No sample", 'Thresholded Ct'!H190-'Thresholded Ct'!Z$11),'Thresholded Ct'!H190)</f>
        <v>No sample</v>
      </c>
      <c r="I190" s="7" t="str">
        <f>IFERROR(IF('Thresholded Ct'!I190="","No sample", 'Thresholded Ct'!I190-'Thresholded Ct'!AA$11),'Thresholded Ct'!I190)</f>
        <v>No sample</v>
      </c>
      <c r="J190" s="7" t="str">
        <f>IFERROR(IF('Thresholded Ct'!J190="","No sample", 'Thresholded Ct'!J190-'Thresholded Ct'!AB$11),'Thresholded Ct'!J190)</f>
        <v>Excluded</v>
      </c>
      <c r="K190" s="7" t="str">
        <f>IFERROR(IF('Thresholded Ct'!K190="","No sample", 'Thresholded Ct'!K190-'Thresholded Ct'!AC$11),'Thresholded Ct'!K190)</f>
        <v>No sample</v>
      </c>
      <c r="L190" s="7" t="str">
        <f>IFERROR(IF('Thresholded Ct'!L190="","No sample", 'Thresholded Ct'!L190-'Thresholded Ct'!AD$11),'Thresholded Ct'!L190)</f>
        <v>No sample</v>
      </c>
      <c r="M190" s="7" t="str">
        <f>IFERROR(IF('Thresholded Ct'!M190="","No sample", 'Thresholded Ct'!M190-'Thresholded Ct'!AE$11),'Thresholded Ct'!M190)</f>
        <v>No sample</v>
      </c>
      <c r="N190" s="7" t="str">
        <f>IFERROR(IF('Thresholded Ct'!N190="","No sample", 'Thresholded Ct'!N190-'Thresholded Ct'!AF$11),'Thresholded Ct'!N190)</f>
        <v>No sample</v>
      </c>
      <c r="O190" s="7" t="str">
        <f>IFERROR(IF('Thresholded Ct'!O190="","No sample", 'Thresholded Ct'!O190-'Thresholded Ct'!AG$11),'Thresholded Ct'!O190)</f>
        <v>No sample</v>
      </c>
    </row>
    <row r="191" spans="1:15" x14ac:dyDescent="0.25">
      <c r="A191" s="133"/>
      <c r="B191" s="13" t="s">
        <v>2471</v>
      </c>
      <c r="C191" s="6" t="str">
        <f>IFERROR(IF('Thresholded Ct'!C191="","No sample", VLOOKUP('IPC Normalized Ct'!$B191,'Thresholded Ct'!$B$3:$O$98,3)-'Thresholded Ct'!U$11),'Thresholded Ct'!C191)</f>
        <v>hsa-miR-345-5p</v>
      </c>
      <c r="D191" s="7" t="str">
        <f>IFERROR(IF('Thresholded Ct'!D191="","No sample", 'Thresholded Ct'!D191-'Thresholded Ct'!V$11),'Thresholded Ct'!D191)</f>
        <v>Excluded</v>
      </c>
      <c r="E191" s="7" t="str">
        <f>IFERROR(IF('Thresholded Ct'!E191="","No sample", 'Thresholded Ct'!E191-'Thresholded Ct'!W$11),'Thresholded Ct'!E191)</f>
        <v>No sample</v>
      </c>
      <c r="F191" s="7" t="str">
        <f>IFERROR(IF('Thresholded Ct'!F191="","No sample", 'Thresholded Ct'!F191-'Thresholded Ct'!X$11),'Thresholded Ct'!F191)</f>
        <v>No sample</v>
      </c>
      <c r="G191" s="7" t="str">
        <f>IFERROR(IF('Thresholded Ct'!G191="","No sample", 'Thresholded Ct'!G191-'Thresholded Ct'!Y$11),'Thresholded Ct'!G191)</f>
        <v>No sample</v>
      </c>
      <c r="H191" s="7" t="str">
        <f>IFERROR(IF('Thresholded Ct'!H191="","No sample", 'Thresholded Ct'!H191-'Thresholded Ct'!Z$11),'Thresholded Ct'!H191)</f>
        <v>No sample</v>
      </c>
      <c r="I191" s="7" t="str">
        <f>IFERROR(IF('Thresholded Ct'!I191="","No sample", 'Thresholded Ct'!I191-'Thresholded Ct'!AA$11),'Thresholded Ct'!I191)</f>
        <v>No sample</v>
      </c>
      <c r="J191" s="7" t="str">
        <f>IFERROR(IF('Thresholded Ct'!J191="","No sample", 'Thresholded Ct'!J191-'Thresholded Ct'!AB$11),'Thresholded Ct'!J191)</f>
        <v>Excluded</v>
      </c>
      <c r="K191" s="7" t="str">
        <f>IFERROR(IF('Thresholded Ct'!K191="","No sample", 'Thresholded Ct'!K191-'Thresholded Ct'!AC$11),'Thresholded Ct'!K191)</f>
        <v>No sample</v>
      </c>
      <c r="L191" s="7" t="str">
        <f>IFERROR(IF('Thresholded Ct'!L191="","No sample", 'Thresholded Ct'!L191-'Thresholded Ct'!AD$11),'Thresholded Ct'!L191)</f>
        <v>No sample</v>
      </c>
      <c r="M191" s="7" t="str">
        <f>IFERROR(IF('Thresholded Ct'!M191="","No sample", 'Thresholded Ct'!M191-'Thresholded Ct'!AE$11),'Thresholded Ct'!M191)</f>
        <v>No sample</v>
      </c>
      <c r="N191" s="7" t="str">
        <f>IFERROR(IF('Thresholded Ct'!N191="","No sample", 'Thresholded Ct'!N191-'Thresholded Ct'!AF$11),'Thresholded Ct'!N191)</f>
        <v>No sample</v>
      </c>
      <c r="O191" s="7" t="str">
        <f>IFERROR(IF('Thresholded Ct'!O191="","No sample", 'Thresholded Ct'!O191-'Thresholded Ct'!AG$11),'Thresholded Ct'!O191)</f>
        <v>No sample</v>
      </c>
    </row>
    <row r="192" spans="1:15" x14ac:dyDescent="0.25">
      <c r="A192" s="133"/>
      <c r="B192" s="13" t="s">
        <v>2472</v>
      </c>
      <c r="C192" s="6" t="str">
        <f>IFERROR(IF('Thresholded Ct'!C192="","No sample", VLOOKUP('IPC Normalized Ct'!$B192,'Thresholded Ct'!$B$3:$O$98,3)-'Thresholded Ct'!U$11),'Thresholded Ct'!C192)</f>
        <v>hsa-miR-494-3p</v>
      </c>
      <c r="D192" s="7">
        <f>IFERROR(IF('Thresholded Ct'!D192="","No sample", 'Thresholded Ct'!D192-'Thresholded Ct'!V$11),'Thresholded Ct'!D192)</f>
        <v>31.571000000000002</v>
      </c>
      <c r="E192" s="7" t="str">
        <f>IFERROR(IF('Thresholded Ct'!E192="","No sample", 'Thresholded Ct'!E192-'Thresholded Ct'!W$11),'Thresholded Ct'!E192)</f>
        <v>No sample</v>
      </c>
      <c r="F192" s="7" t="str">
        <f>IFERROR(IF('Thresholded Ct'!F192="","No sample", 'Thresholded Ct'!F192-'Thresholded Ct'!X$11),'Thresholded Ct'!F192)</f>
        <v>No sample</v>
      </c>
      <c r="G192" s="7" t="str">
        <f>IFERROR(IF('Thresholded Ct'!G192="","No sample", 'Thresholded Ct'!G192-'Thresholded Ct'!Y$11),'Thresholded Ct'!G192)</f>
        <v>No sample</v>
      </c>
      <c r="H192" s="7" t="str">
        <f>IFERROR(IF('Thresholded Ct'!H192="","No sample", 'Thresholded Ct'!H192-'Thresholded Ct'!Z$11),'Thresholded Ct'!H192)</f>
        <v>No sample</v>
      </c>
      <c r="I192" s="7" t="str">
        <f>IFERROR(IF('Thresholded Ct'!I192="","No sample", 'Thresholded Ct'!I192-'Thresholded Ct'!AA$11),'Thresholded Ct'!I192)</f>
        <v>No sample</v>
      </c>
      <c r="J192" s="7">
        <f>IFERROR(IF('Thresholded Ct'!J192="","No sample", 'Thresholded Ct'!J192-'Thresholded Ct'!AB$11),'Thresholded Ct'!J192)</f>
        <v>31.542999999999999</v>
      </c>
      <c r="K192" s="7" t="str">
        <f>IFERROR(IF('Thresholded Ct'!K192="","No sample", 'Thresholded Ct'!K192-'Thresholded Ct'!AC$11),'Thresholded Ct'!K192)</f>
        <v>No sample</v>
      </c>
      <c r="L192" s="7" t="str">
        <f>IFERROR(IF('Thresholded Ct'!L192="","No sample", 'Thresholded Ct'!L192-'Thresholded Ct'!AD$11),'Thresholded Ct'!L192)</f>
        <v>No sample</v>
      </c>
      <c r="M192" s="7" t="str">
        <f>IFERROR(IF('Thresholded Ct'!M192="","No sample", 'Thresholded Ct'!M192-'Thresholded Ct'!AE$11),'Thresholded Ct'!M192)</f>
        <v>No sample</v>
      </c>
      <c r="N192" s="7" t="str">
        <f>IFERROR(IF('Thresholded Ct'!N192="","No sample", 'Thresholded Ct'!N192-'Thresholded Ct'!AF$11),'Thresholded Ct'!N192)</f>
        <v>No sample</v>
      </c>
      <c r="O192" s="7" t="str">
        <f>IFERROR(IF('Thresholded Ct'!O192="","No sample", 'Thresholded Ct'!O192-'Thresholded Ct'!AG$11),'Thresholded Ct'!O192)</f>
        <v>No sample</v>
      </c>
    </row>
    <row r="193" spans="1:15" x14ac:dyDescent="0.25">
      <c r="A193" s="133"/>
      <c r="B193" s="13" t="s">
        <v>2473</v>
      </c>
      <c r="C193" s="6" t="str">
        <f>IFERROR(IF('Thresholded Ct'!C193="","No sample", VLOOKUP('IPC Normalized Ct'!$B193,'Thresholded Ct'!$B$3:$O$98,3)-'Thresholded Ct'!U$11),'Thresholded Ct'!C193)</f>
        <v>hsa-miR-151a-5p</v>
      </c>
      <c r="D193" s="7">
        <f>IFERROR(IF('Thresholded Ct'!D193="","No sample", 'Thresholded Ct'!D193-'Thresholded Ct'!V$11),'Thresholded Ct'!D193)</f>
        <v>26.783999999999999</v>
      </c>
      <c r="E193" s="7" t="str">
        <f>IFERROR(IF('Thresholded Ct'!E193="","No sample", 'Thresholded Ct'!E193-'Thresholded Ct'!W$11),'Thresholded Ct'!E193)</f>
        <v>No sample</v>
      </c>
      <c r="F193" s="7" t="str">
        <f>IFERROR(IF('Thresholded Ct'!F193="","No sample", 'Thresholded Ct'!F193-'Thresholded Ct'!X$11),'Thresholded Ct'!F193)</f>
        <v>No sample</v>
      </c>
      <c r="G193" s="7" t="str">
        <f>IFERROR(IF('Thresholded Ct'!G193="","No sample", 'Thresholded Ct'!G193-'Thresholded Ct'!Y$11),'Thresholded Ct'!G193)</f>
        <v>No sample</v>
      </c>
      <c r="H193" s="7" t="str">
        <f>IFERROR(IF('Thresholded Ct'!H193="","No sample", 'Thresholded Ct'!H193-'Thresholded Ct'!Z$11),'Thresholded Ct'!H193)</f>
        <v>No sample</v>
      </c>
      <c r="I193" s="7" t="str">
        <f>IFERROR(IF('Thresholded Ct'!I193="","No sample", 'Thresholded Ct'!I193-'Thresholded Ct'!AA$11),'Thresholded Ct'!I193)</f>
        <v>No sample</v>
      </c>
      <c r="J193" s="7">
        <f>IFERROR(IF('Thresholded Ct'!J193="","No sample", 'Thresholded Ct'!J193-'Thresholded Ct'!AB$11),'Thresholded Ct'!J193)</f>
        <v>26.920999999999999</v>
      </c>
      <c r="K193" s="7" t="str">
        <f>IFERROR(IF('Thresholded Ct'!K193="","No sample", 'Thresholded Ct'!K193-'Thresholded Ct'!AC$11),'Thresholded Ct'!K193)</f>
        <v>No sample</v>
      </c>
      <c r="L193" s="7" t="str">
        <f>IFERROR(IF('Thresholded Ct'!L193="","No sample", 'Thresholded Ct'!L193-'Thresholded Ct'!AD$11),'Thresholded Ct'!L193)</f>
        <v>No sample</v>
      </c>
      <c r="M193" s="7" t="str">
        <f>IFERROR(IF('Thresholded Ct'!M193="","No sample", 'Thresholded Ct'!M193-'Thresholded Ct'!AE$11),'Thresholded Ct'!M193)</f>
        <v>No sample</v>
      </c>
      <c r="N193" s="7" t="str">
        <f>IFERROR(IF('Thresholded Ct'!N193="","No sample", 'Thresholded Ct'!N193-'Thresholded Ct'!AF$11),'Thresholded Ct'!N193)</f>
        <v>No sample</v>
      </c>
      <c r="O193" s="7" t="str">
        <f>IFERROR(IF('Thresholded Ct'!O193="","No sample", 'Thresholded Ct'!O193-'Thresholded Ct'!AG$11),'Thresholded Ct'!O193)</f>
        <v>No sample</v>
      </c>
    </row>
    <row r="194" spans="1:15" x14ac:dyDescent="0.25">
      <c r="A194" s="134"/>
      <c r="B194" s="14" t="s">
        <v>2474</v>
      </c>
      <c r="C194" s="11" t="str">
        <f>IFERROR(IF('Thresholded Ct'!C194="","No sample", VLOOKUP('IPC Normalized Ct'!$B194,'Thresholded Ct'!$B$3:$O$98,3)-'Thresholded Ct'!U$11),'Thresholded Ct'!C194)</f>
        <v>Inter-plate Calibrator 2</v>
      </c>
      <c r="D194" s="7" t="str">
        <f>IFERROR(IF('Thresholded Ct'!D194="","No sample", 'Thresholded Ct'!D194-'Thresholded Ct'!V$11),'Thresholded Ct'!D194)</f>
        <v>Excluded</v>
      </c>
      <c r="E194" s="7" t="str">
        <f>IFERROR(IF('Thresholded Ct'!E194="","No sample", 'Thresholded Ct'!E194-'Thresholded Ct'!W$11),'Thresholded Ct'!E194)</f>
        <v>No sample</v>
      </c>
      <c r="F194" s="7" t="str">
        <f>IFERROR(IF('Thresholded Ct'!F194="","No sample", 'Thresholded Ct'!F194-'Thresholded Ct'!X$11),'Thresholded Ct'!F194)</f>
        <v>No sample</v>
      </c>
      <c r="G194" s="7" t="str">
        <f>IFERROR(IF('Thresholded Ct'!G194="","No sample", 'Thresholded Ct'!G194-'Thresholded Ct'!Y$11),'Thresholded Ct'!G194)</f>
        <v>No sample</v>
      </c>
      <c r="H194" s="7" t="str">
        <f>IFERROR(IF('Thresholded Ct'!H194="","No sample", 'Thresholded Ct'!H194-'Thresholded Ct'!Z$11),'Thresholded Ct'!H194)</f>
        <v>No sample</v>
      </c>
      <c r="I194" s="7" t="str">
        <f>IFERROR(IF('Thresholded Ct'!I194="","No sample", 'Thresholded Ct'!I194-'Thresholded Ct'!AA$11),'Thresholded Ct'!I194)</f>
        <v>No sample</v>
      </c>
      <c r="J194" s="7" t="str">
        <f>IFERROR(IF('Thresholded Ct'!J194="","No sample", 'Thresholded Ct'!J194-'Thresholded Ct'!AB$11),'Thresholded Ct'!J194)</f>
        <v>Excluded</v>
      </c>
      <c r="K194" s="7" t="str">
        <f>IFERROR(IF('Thresholded Ct'!K194="","No sample", 'Thresholded Ct'!K194-'Thresholded Ct'!AC$11),'Thresholded Ct'!K194)</f>
        <v>No sample</v>
      </c>
      <c r="L194" s="7" t="str">
        <f>IFERROR(IF('Thresholded Ct'!L194="","No sample", 'Thresholded Ct'!L194-'Thresholded Ct'!AD$11),'Thresholded Ct'!L194)</f>
        <v>No sample</v>
      </c>
      <c r="M194" s="7" t="str">
        <f>IFERROR(IF('Thresholded Ct'!M194="","No sample", 'Thresholded Ct'!M194-'Thresholded Ct'!AE$11),'Thresholded Ct'!M194)</f>
        <v>No sample</v>
      </c>
      <c r="N194" s="7" t="str">
        <f>IFERROR(IF('Thresholded Ct'!N194="","No sample", 'Thresholded Ct'!N194-'Thresholded Ct'!AF$11),'Thresholded Ct'!N194)</f>
        <v>No sample</v>
      </c>
      <c r="O194" s="7" t="str">
        <f>IFERROR(IF('Thresholded Ct'!O194="","No sample", 'Thresholded Ct'!O194-'Thresholded Ct'!AG$11),'Thresholded Ct'!O194)</f>
        <v>No sample</v>
      </c>
    </row>
    <row r="195" spans="1:15" ht="15" customHeight="1" x14ac:dyDescent="0.25"/>
    <row r="291" ht="15" customHeight="1" x14ac:dyDescent="0.25"/>
  </sheetData>
  <mergeCells count="9">
    <mergeCell ref="A99:A194"/>
    <mergeCell ref="S1:X1"/>
    <mergeCell ref="Y1:AD1"/>
    <mergeCell ref="Q3:Q11"/>
    <mergeCell ref="Q13:Q21"/>
    <mergeCell ref="A1:C1"/>
    <mergeCell ref="D1:I1"/>
    <mergeCell ref="J1:O1"/>
    <mergeCell ref="A3:A98"/>
  </mergeCells>
  <conditionalFormatting sqref="E3:O3 D4:O194">
    <cfRule type="expression" dxfId="28" priority="4">
      <formula>ISTEXT(D3)</formula>
    </cfRule>
  </conditionalFormatting>
  <conditionalFormatting sqref="E3:O3 D4:O194">
    <cfRule type="containsText" dxfId="27" priority="3" operator="containsText" text="No Sample">
      <formula>NOT(ISERROR(SEARCH("No Sample",D3)))</formula>
    </cfRule>
  </conditionalFormatting>
  <conditionalFormatting sqref="D3:O194">
    <cfRule type="expression" dxfId="26" priority="2">
      <formula>ISTEXT(D3)</formula>
    </cfRule>
  </conditionalFormatting>
  <conditionalFormatting sqref="D3:O194">
    <cfRule type="containsText" dxfId="25" priority="1" operator="containsText" text="No Sample">
      <formula>NOT(ISERROR(SEARCH("No Sample",D3)))</formula>
    </cfRule>
  </conditionalFormatting>
  <hyperlinks>
    <hyperlink ref="P1" location="Results!A1" display="Back to Results"/>
    <hyperlink ref="P2" location="Workflow!A1" display="Back to Workflow"/>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AD189"/>
  <sheetViews>
    <sheetView topLeftCell="Q1" zoomScale="90" zoomScaleNormal="90" workbookViewId="0">
      <selection activeCell="A3" sqref="A3:A90"/>
    </sheetView>
  </sheetViews>
  <sheetFormatPr defaultRowHeight="15" x14ac:dyDescent="0.25"/>
  <cols>
    <col min="1" max="1" width="10.85546875" bestFit="1" customWidth="1"/>
    <col min="2" max="2" width="8.5703125" bestFit="1" customWidth="1"/>
    <col min="3" max="3" width="20.7109375" bestFit="1" customWidth="1"/>
    <col min="4" max="9" width="12.7109375" bestFit="1" customWidth="1"/>
    <col min="10" max="15" width="12.5703125" bestFit="1" customWidth="1"/>
    <col min="16" max="17" width="13.85546875" customWidth="1"/>
    <col min="18" max="18" width="41.140625" customWidth="1"/>
    <col min="19" max="21" width="11.140625" bestFit="1" customWidth="1"/>
    <col min="22" max="22" width="12.42578125" bestFit="1" customWidth="1"/>
    <col min="23" max="23" width="11.140625" bestFit="1" customWidth="1"/>
    <col min="24" max="24" width="12.42578125" bestFit="1" customWidth="1"/>
    <col min="25" max="30" width="11.140625" bestFit="1" customWidth="1"/>
  </cols>
  <sheetData>
    <row r="1" spans="1:30" x14ac:dyDescent="0.25">
      <c r="A1" s="138" t="str">
        <f>'miRNA Table'!A1:B1</f>
        <v>qPCR Panel Catalog #</v>
      </c>
      <c r="B1" s="139"/>
      <c r="C1" s="140"/>
      <c r="D1" s="141" t="s">
        <v>2499</v>
      </c>
      <c r="E1" s="142"/>
      <c r="F1" s="142"/>
      <c r="G1" s="142"/>
      <c r="H1" s="142"/>
      <c r="I1" s="142"/>
      <c r="J1" s="136" t="s">
        <v>2500</v>
      </c>
      <c r="K1" s="137"/>
      <c r="L1" s="137"/>
      <c r="M1" s="137"/>
      <c r="N1" s="137"/>
      <c r="O1" s="137"/>
      <c r="P1" s="150" t="s">
        <v>3334</v>
      </c>
      <c r="Q1" s="49"/>
      <c r="S1" s="155" t="s">
        <v>62</v>
      </c>
      <c r="T1" s="156"/>
      <c r="U1" s="156"/>
      <c r="V1" s="156"/>
      <c r="W1" s="156"/>
      <c r="X1" s="156"/>
      <c r="Y1" s="156"/>
      <c r="Z1" s="156"/>
      <c r="AA1" s="156"/>
      <c r="AB1" s="156"/>
      <c r="AC1" s="156"/>
      <c r="AD1" s="157"/>
    </row>
    <row r="2" spans="1:30" ht="27" customHeight="1" x14ac:dyDescent="0.25">
      <c r="A2" s="4" t="s">
        <v>0</v>
      </c>
      <c r="B2" s="4" t="s">
        <v>1</v>
      </c>
      <c r="C2" s="4" t="s">
        <v>2</v>
      </c>
      <c r="D2" s="17" t="str">
        <f>'Thresholded Ct'!D2</f>
        <v>Replicate C1</v>
      </c>
      <c r="E2" s="17" t="str">
        <f>'Thresholded Ct'!E2</f>
        <v>Replicate C2</v>
      </c>
      <c r="F2" s="17" t="str">
        <f>'Thresholded Ct'!F2</f>
        <v>Replicate C3</v>
      </c>
      <c r="G2" s="17" t="str">
        <f>'Thresholded Ct'!G2</f>
        <v>Replicate C4</v>
      </c>
      <c r="H2" s="17" t="str">
        <f>'Thresholded Ct'!H2</f>
        <v>Replicate C5</v>
      </c>
      <c r="I2" s="17" t="str">
        <f>'Thresholded Ct'!I2</f>
        <v>Replicate C6</v>
      </c>
      <c r="J2" s="16" t="str">
        <f>'Thresholded Ct'!J2</f>
        <v>Replicate T1</v>
      </c>
      <c r="K2" s="16" t="str">
        <f>'Thresholded Ct'!K2</f>
        <v>Replicate T2</v>
      </c>
      <c r="L2" s="16" t="str">
        <f>'Thresholded Ct'!L2</f>
        <v>Replicate T3</v>
      </c>
      <c r="M2" s="16" t="str">
        <f>'Thresholded Ct'!M2</f>
        <v>Replicate T4</v>
      </c>
      <c r="N2" s="16" t="str">
        <f>'Thresholded Ct'!N2</f>
        <v>Replicate T5</v>
      </c>
      <c r="O2" s="16" t="str">
        <f>'Thresholded Ct'!O2</f>
        <v>Replicate T6</v>
      </c>
      <c r="P2" s="150"/>
      <c r="Q2" s="49"/>
      <c r="S2" s="151" t="s">
        <v>22</v>
      </c>
      <c r="T2" s="152"/>
      <c r="U2" s="152"/>
      <c r="V2" s="152"/>
      <c r="W2" s="152"/>
      <c r="X2" s="152"/>
      <c r="Y2" s="153" t="s">
        <v>21</v>
      </c>
      <c r="Z2" s="154"/>
      <c r="AA2" s="154"/>
      <c r="AB2" s="154"/>
      <c r="AC2" s="154"/>
      <c r="AD2" s="154"/>
    </row>
    <row r="3" spans="1:30" ht="15" customHeight="1" x14ac:dyDescent="0.25">
      <c r="A3" s="132" t="s">
        <v>3401</v>
      </c>
      <c r="B3" s="13" t="s">
        <v>2283</v>
      </c>
      <c r="C3" s="6" t="str">
        <f>IFERROR(VLOOKUP($B3,'IPC Normalized Ct'!$B$3:$O$194,2,FALSE),'IPC Normalized Ct'!C3)</f>
        <v>hsa-let-7a-5p</v>
      </c>
      <c r="D3" s="7">
        <f>IFERROR(VLOOKUP($B3,'IPC Normalized Ct'!$B$3:$O$194,3,FALSE)-'IPC Normalized Ct'!S$11,'IPC Normalized Ct'!D3)</f>
        <v>28.873000000000001</v>
      </c>
      <c r="E3" s="7" t="str">
        <f>IFERROR(VLOOKUP($B3,'IPC Normalized Ct'!$B$3:$O$194,4,FALSE)-'IPC Normalized Ct'!T$11,'IPC Normalized Ct'!E3)</f>
        <v>No sample</v>
      </c>
      <c r="F3" s="7" t="str">
        <f>IFERROR(VLOOKUP($B3,'IPC Normalized Ct'!$B$3:$O$194,5,FALSE)-'IPC Normalized Ct'!U$11,'IPC Normalized Ct'!F3)</f>
        <v>No sample</v>
      </c>
      <c r="G3" s="7" t="str">
        <f>IFERROR(VLOOKUP($B3,'IPC Normalized Ct'!$B$3:$O$194,6,FALSE)-'IPC Normalized Ct'!V$11,'IPC Normalized Ct'!G3)</f>
        <v>No sample</v>
      </c>
      <c r="H3" s="7" t="str">
        <f>IFERROR(VLOOKUP($B3,'IPC Normalized Ct'!$B$3:$O$194,7,FALSE)-'IPC Normalized Ct'!W$11,'IPC Normalized Ct'!H3)</f>
        <v>No sample</v>
      </c>
      <c r="I3" s="7" t="str">
        <f>IFERROR(VLOOKUP($B3,'IPC Normalized Ct'!$B$3:$O$194,8,FALSE)-'IPC Normalized Ct'!X$11,'IPC Normalized Ct'!I3)</f>
        <v>No sample</v>
      </c>
      <c r="J3" s="7">
        <f>IFERROR(VLOOKUP($B3,'IPC Normalized Ct'!$B$3:$O$194,9,FALSE)-'IPC Normalized Ct'!Y$11,'IPC Normalized Ct'!J3)</f>
        <v>24.771999999999998</v>
      </c>
      <c r="K3" s="7" t="str">
        <f>IFERROR(VLOOKUP($B3,'IPC Normalized Ct'!$B$3:$O$194,10,FALSE)-'IPC Normalized Ct'!Z$11,'IPC Normalized Ct'!K3)</f>
        <v>No sample</v>
      </c>
      <c r="L3" s="7" t="str">
        <f>IFERROR(VLOOKUP($B3,'IPC Normalized Ct'!$B$3:$O$194,11,FALSE)-'IPC Normalized Ct'!AA$11,'IPC Normalized Ct'!L3)</f>
        <v>No sample</v>
      </c>
      <c r="M3" s="7" t="str">
        <f>IFERROR(VLOOKUP($B3,'IPC Normalized Ct'!$B$3:$O$194,12,FALSE)-'IPC Normalized Ct'!AB$11,'IPC Normalized Ct'!M3)</f>
        <v>No sample</v>
      </c>
      <c r="N3" s="7" t="str">
        <f>IFERROR(VLOOKUP($B3,'IPC Normalized Ct'!$B$3:$O$194,13,FALSE)-'IPC Normalized Ct'!AC$11,'IPC Normalized Ct'!N3)</f>
        <v>No sample</v>
      </c>
      <c r="O3" s="7" t="str">
        <f>IFERROR(VLOOKUP($B3,'IPC Normalized Ct'!$B$3:$O$194,14,FALSE)-'IPC Normalized Ct'!AD$11,'IPC Normalized Ct'!O3)</f>
        <v>No sample</v>
      </c>
      <c r="P3" s="43" t="str">
        <f t="shared" ref="P3:P6" si="0">IF(OR(MAX(D3:O3)&gt;$S$8, COUNTIF(D3:O3, "Excluded")),"Y", "N")</f>
        <v>N</v>
      </c>
      <c r="Q3" s="53" t="s">
        <v>2475</v>
      </c>
      <c r="S3" s="29" t="s">
        <v>23</v>
      </c>
      <c r="T3" s="29" t="s">
        <v>24</v>
      </c>
      <c r="U3" s="29" t="s">
        <v>25</v>
      </c>
      <c r="V3" s="29" t="s">
        <v>26</v>
      </c>
      <c r="W3" s="29" t="s">
        <v>27</v>
      </c>
      <c r="X3" s="29" t="s">
        <v>28</v>
      </c>
      <c r="Y3" s="30" t="s">
        <v>23</v>
      </c>
      <c r="Z3" s="30" t="s">
        <v>24</v>
      </c>
      <c r="AA3" s="30" t="s">
        <v>25</v>
      </c>
      <c r="AB3" s="30" t="s">
        <v>26</v>
      </c>
      <c r="AC3" s="30" t="s">
        <v>27</v>
      </c>
      <c r="AD3" s="30" t="s">
        <v>28</v>
      </c>
    </row>
    <row r="4" spans="1:30" x14ac:dyDescent="0.25">
      <c r="A4" s="133"/>
      <c r="B4" s="13" t="s">
        <v>2284</v>
      </c>
      <c r="C4" s="6" t="str">
        <f>IFERROR(VLOOKUP($B4,'IPC Normalized Ct'!$B$3:$O$194,2,FALSE),'IPC Normalized Ct'!C4)</f>
        <v>hsa-miR-26b-5p</v>
      </c>
      <c r="D4" s="7">
        <f>IFERROR(VLOOKUP($B4,'IPC Normalized Ct'!$B$3:$O$194,3,FALSE)-'IPC Normalized Ct'!S$11,'IPC Normalized Ct'!D4)</f>
        <v>30.513999999999999</v>
      </c>
      <c r="E4" s="7" t="str">
        <f>IFERROR(VLOOKUP($B4,'IPC Normalized Ct'!$B$3:$O$194,4,FALSE)-'IPC Normalized Ct'!T$11,'IPC Normalized Ct'!E4)</f>
        <v>No sample</v>
      </c>
      <c r="F4" s="7" t="str">
        <f>IFERROR(VLOOKUP($B4,'IPC Normalized Ct'!$B$3:$O$194,5,FALSE)-'IPC Normalized Ct'!U$11,'IPC Normalized Ct'!F4)</f>
        <v>No sample</v>
      </c>
      <c r="G4" s="7" t="str">
        <f>IFERROR(VLOOKUP($B4,'IPC Normalized Ct'!$B$3:$O$194,6,FALSE)-'IPC Normalized Ct'!V$11,'IPC Normalized Ct'!G4)</f>
        <v>No sample</v>
      </c>
      <c r="H4" s="7" t="str">
        <f>IFERROR(VLOOKUP($B4,'IPC Normalized Ct'!$B$3:$O$194,7,FALSE)-'IPC Normalized Ct'!W$11,'IPC Normalized Ct'!H4)</f>
        <v>No sample</v>
      </c>
      <c r="I4" s="7" t="str">
        <f>IFERROR(VLOOKUP($B4,'IPC Normalized Ct'!$B$3:$O$194,8,FALSE)-'IPC Normalized Ct'!X$11,'IPC Normalized Ct'!I4)</f>
        <v>No sample</v>
      </c>
      <c r="J4" s="7">
        <f>IFERROR(VLOOKUP($B4,'IPC Normalized Ct'!$B$3:$O$194,9,FALSE)-'IPC Normalized Ct'!Y$11,'IPC Normalized Ct'!J4)</f>
        <v>30.873000000000001</v>
      </c>
      <c r="K4" s="7" t="str">
        <f>IFERROR(VLOOKUP($B4,'IPC Normalized Ct'!$B$3:$O$194,10,FALSE)-'IPC Normalized Ct'!Z$11,'IPC Normalized Ct'!K4)</f>
        <v>No sample</v>
      </c>
      <c r="L4" s="7" t="str">
        <f>IFERROR(VLOOKUP($B4,'IPC Normalized Ct'!$B$3:$O$194,11,FALSE)-'IPC Normalized Ct'!AA$11,'IPC Normalized Ct'!L4)</f>
        <v>No sample</v>
      </c>
      <c r="M4" s="7" t="str">
        <f>IFERROR(VLOOKUP($B4,'IPC Normalized Ct'!$B$3:$O$194,12,FALSE)-'IPC Normalized Ct'!AB$11,'IPC Normalized Ct'!M4)</f>
        <v>No sample</v>
      </c>
      <c r="N4" s="7" t="str">
        <f>IFERROR(VLOOKUP($B4,'IPC Normalized Ct'!$B$3:$O$194,13,FALSE)-'IPC Normalized Ct'!AC$11,'IPC Normalized Ct'!N4)</f>
        <v>No sample</v>
      </c>
      <c r="O4" s="7" t="str">
        <f>IFERROR(VLOOKUP($B4,'IPC Normalized Ct'!$B$3:$O$194,14,FALSE)-'IPC Normalized Ct'!AD$11,'IPC Normalized Ct'!O4)</f>
        <v>No sample</v>
      </c>
      <c r="P4" s="43" t="str">
        <f t="shared" si="0"/>
        <v>N</v>
      </c>
      <c r="Q4" s="43"/>
      <c r="S4" s="122">
        <f t="shared" ref="S4:AD4" si="1">IFERROR(SUMIF($P$3:$P$178,"N", D$3:D$178)/COUNTIF($P3:$P178, "N"),"")</f>
        <v>26.028068376068386</v>
      </c>
      <c r="T4" s="122">
        <f t="shared" si="1"/>
        <v>0</v>
      </c>
      <c r="U4" s="122">
        <f t="shared" si="1"/>
        <v>0</v>
      </c>
      <c r="V4" s="122">
        <f t="shared" si="1"/>
        <v>0</v>
      </c>
      <c r="W4" s="122">
        <f t="shared" si="1"/>
        <v>0</v>
      </c>
      <c r="X4" s="122">
        <f t="shared" si="1"/>
        <v>0</v>
      </c>
      <c r="Y4" s="122">
        <f t="shared" si="1"/>
        <v>26.295700854700844</v>
      </c>
      <c r="Z4" s="122">
        <f t="shared" si="1"/>
        <v>0</v>
      </c>
      <c r="AA4" s="122">
        <f t="shared" si="1"/>
        <v>0</v>
      </c>
      <c r="AB4" s="122">
        <f t="shared" si="1"/>
        <v>0</v>
      </c>
      <c r="AC4" s="122">
        <f t="shared" si="1"/>
        <v>0</v>
      </c>
      <c r="AD4" s="122">
        <f t="shared" si="1"/>
        <v>0</v>
      </c>
    </row>
    <row r="5" spans="1:30" ht="15.75" x14ac:dyDescent="0.25">
      <c r="A5" s="133"/>
      <c r="B5" s="13" t="s">
        <v>2285</v>
      </c>
      <c r="C5" s="6" t="str">
        <f>IFERROR(VLOOKUP($B5,'IPC Normalized Ct'!$B$3:$O$194,2,FALSE),'IPC Normalized Ct'!C5)</f>
        <v>hsa-miR-98-5p</v>
      </c>
      <c r="D5" s="7">
        <f>IFERROR(VLOOKUP($B5,'IPC Normalized Ct'!$B$3:$O$194,3,FALSE)-'IPC Normalized Ct'!S$11,'IPC Normalized Ct'!D5)</f>
        <v>24.058</v>
      </c>
      <c r="E5" s="7" t="str">
        <f>IFERROR(VLOOKUP($B5,'IPC Normalized Ct'!$B$3:$O$194,4,FALSE)-'IPC Normalized Ct'!T$11,'IPC Normalized Ct'!E5)</f>
        <v>No sample</v>
      </c>
      <c r="F5" s="7" t="str">
        <f>IFERROR(VLOOKUP($B5,'IPC Normalized Ct'!$B$3:$O$194,5,FALSE)-'IPC Normalized Ct'!U$11,'IPC Normalized Ct'!F5)</f>
        <v>No sample</v>
      </c>
      <c r="G5" s="7" t="str">
        <f>IFERROR(VLOOKUP($B5,'IPC Normalized Ct'!$B$3:$O$194,6,FALSE)-'IPC Normalized Ct'!V$11,'IPC Normalized Ct'!G5)</f>
        <v>No sample</v>
      </c>
      <c r="H5" s="7" t="str">
        <f>IFERROR(VLOOKUP($B5,'IPC Normalized Ct'!$B$3:$O$194,7,FALSE)-'IPC Normalized Ct'!W$11,'IPC Normalized Ct'!H5)</f>
        <v>No sample</v>
      </c>
      <c r="I5" s="7" t="str">
        <f>IFERROR(VLOOKUP($B5,'IPC Normalized Ct'!$B$3:$O$194,8,FALSE)-'IPC Normalized Ct'!X$11,'IPC Normalized Ct'!I5)</f>
        <v>No sample</v>
      </c>
      <c r="J5" s="7">
        <f>IFERROR(VLOOKUP($B5,'IPC Normalized Ct'!$B$3:$O$194,9,FALSE)-'IPC Normalized Ct'!Y$11,'IPC Normalized Ct'!J5)</f>
        <v>24.436</v>
      </c>
      <c r="K5" s="7" t="str">
        <f>IFERROR(VLOOKUP($B5,'IPC Normalized Ct'!$B$3:$O$194,10,FALSE)-'IPC Normalized Ct'!Z$11,'IPC Normalized Ct'!K5)</f>
        <v>No sample</v>
      </c>
      <c r="L5" s="7" t="str">
        <f>IFERROR(VLOOKUP($B5,'IPC Normalized Ct'!$B$3:$O$194,11,FALSE)-'IPC Normalized Ct'!AA$11,'IPC Normalized Ct'!L5)</f>
        <v>No sample</v>
      </c>
      <c r="M5" s="7" t="str">
        <f>IFERROR(VLOOKUP($B5,'IPC Normalized Ct'!$B$3:$O$194,12,FALSE)-'IPC Normalized Ct'!AB$11,'IPC Normalized Ct'!M5)</f>
        <v>No sample</v>
      </c>
      <c r="N5" s="7" t="str">
        <f>IFERROR(VLOOKUP($B5,'IPC Normalized Ct'!$B$3:$O$194,13,FALSE)-'IPC Normalized Ct'!AC$11,'IPC Normalized Ct'!N5)</f>
        <v>No sample</v>
      </c>
      <c r="O5" s="7" t="str">
        <f>IFERROR(VLOOKUP($B5,'IPC Normalized Ct'!$B$3:$O$194,14,FALSE)-'IPC Normalized Ct'!AD$11,'IPC Normalized Ct'!O5)</f>
        <v>No sample</v>
      </c>
      <c r="P5" s="43" t="str">
        <f t="shared" si="0"/>
        <v>N</v>
      </c>
      <c r="Q5" s="43"/>
      <c r="R5" s="124" t="s">
        <v>64</v>
      </c>
      <c r="S5" s="123">
        <f>IFERROR(S4-$X$8, "")</f>
        <v>-0.13381623931622855</v>
      </c>
      <c r="T5" s="123" t="str">
        <f t="shared" ref="T5:AD5" si="2">IFERROR(IF(T4&gt;0, T4-$X$8, ""), "")</f>
        <v/>
      </c>
      <c r="U5" s="123" t="str">
        <f t="shared" si="2"/>
        <v/>
      </c>
      <c r="V5" s="123" t="str">
        <f t="shared" si="2"/>
        <v/>
      </c>
      <c r="W5" s="123" t="str">
        <f t="shared" si="2"/>
        <v/>
      </c>
      <c r="X5" s="123" t="str">
        <f t="shared" si="2"/>
        <v/>
      </c>
      <c r="Y5" s="123">
        <f t="shared" si="2"/>
        <v>0.13381623931622855</v>
      </c>
      <c r="Z5" s="123" t="str">
        <f t="shared" si="2"/>
        <v/>
      </c>
      <c r="AA5" s="123" t="str">
        <f t="shared" si="2"/>
        <v/>
      </c>
      <c r="AB5" s="123" t="str">
        <f t="shared" si="2"/>
        <v/>
      </c>
      <c r="AC5" s="123" t="str">
        <f t="shared" si="2"/>
        <v/>
      </c>
      <c r="AD5" s="123" t="str">
        <f t="shared" si="2"/>
        <v/>
      </c>
    </row>
    <row r="6" spans="1:30" x14ac:dyDescent="0.25">
      <c r="A6" s="133"/>
      <c r="B6" s="13" t="s">
        <v>2286</v>
      </c>
      <c r="C6" s="6" t="str">
        <f>IFERROR(VLOOKUP($B6,'IPC Normalized Ct'!$B$3:$O$194,2,FALSE),'IPC Normalized Ct'!C6)</f>
        <v>hsa-miR-34a-5p</v>
      </c>
      <c r="D6" s="7" t="str">
        <f>IFERROR(VLOOKUP($B6,'IPC Normalized Ct'!$B$3:$O$194,3,FALSE)-'IPC Normalized Ct'!S$11,'IPC Normalized Ct'!D6)</f>
        <v>Excluded</v>
      </c>
      <c r="E6" s="7" t="str">
        <f>IFERROR(VLOOKUP($B6,'IPC Normalized Ct'!$B$3:$O$194,4,FALSE)-'IPC Normalized Ct'!T$11,'IPC Normalized Ct'!E6)</f>
        <v>No sample</v>
      </c>
      <c r="F6" s="7" t="str">
        <f>IFERROR(VLOOKUP($B6,'IPC Normalized Ct'!$B$3:$O$194,5,FALSE)-'IPC Normalized Ct'!U$11,'IPC Normalized Ct'!F6)</f>
        <v>No sample</v>
      </c>
      <c r="G6" s="7" t="str">
        <f>IFERROR(VLOOKUP($B6,'IPC Normalized Ct'!$B$3:$O$194,6,FALSE)-'IPC Normalized Ct'!V$11,'IPC Normalized Ct'!G6)</f>
        <v>No sample</v>
      </c>
      <c r="H6" s="7" t="str">
        <f>IFERROR(VLOOKUP($B6,'IPC Normalized Ct'!$B$3:$O$194,7,FALSE)-'IPC Normalized Ct'!W$11,'IPC Normalized Ct'!H6)</f>
        <v>No sample</v>
      </c>
      <c r="I6" s="7" t="str">
        <f>IFERROR(VLOOKUP($B6,'IPC Normalized Ct'!$B$3:$O$194,8,FALSE)-'IPC Normalized Ct'!X$11,'IPC Normalized Ct'!I6)</f>
        <v>No sample</v>
      </c>
      <c r="J6" s="7">
        <f>IFERROR(VLOOKUP($B6,'IPC Normalized Ct'!$B$3:$O$194,9,FALSE)-'IPC Normalized Ct'!Y$11,'IPC Normalized Ct'!J6)</f>
        <v>31.35</v>
      </c>
      <c r="K6" s="7" t="str">
        <f>IFERROR(VLOOKUP($B6,'IPC Normalized Ct'!$B$3:$O$194,10,FALSE)-'IPC Normalized Ct'!Z$11,'IPC Normalized Ct'!K6)</f>
        <v>No sample</v>
      </c>
      <c r="L6" s="7" t="str">
        <f>IFERROR(VLOOKUP($B6,'IPC Normalized Ct'!$B$3:$O$194,11,FALSE)-'IPC Normalized Ct'!AA$11,'IPC Normalized Ct'!L6)</f>
        <v>No sample</v>
      </c>
      <c r="M6" s="7" t="str">
        <f>IFERROR(VLOOKUP($B6,'IPC Normalized Ct'!$B$3:$O$194,12,FALSE)-'IPC Normalized Ct'!AB$11,'IPC Normalized Ct'!M6)</f>
        <v>No sample</v>
      </c>
      <c r="N6" s="7" t="str">
        <f>IFERROR(VLOOKUP($B6,'IPC Normalized Ct'!$B$3:$O$194,13,FALSE)-'IPC Normalized Ct'!AC$11,'IPC Normalized Ct'!N6)</f>
        <v>No sample</v>
      </c>
      <c r="O6" s="7" t="str">
        <f>IFERROR(VLOOKUP($B6,'IPC Normalized Ct'!$B$3:$O$194,14,FALSE)-'IPC Normalized Ct'!AD$11,'IPC Normalized Ct'!O6)</f>
        <v>No sample</v>
      </c>
      <c r="P6" s="43" t="str">
        <f t="shared" si="0"/>
        <v>Y</v>
      </c>
      <c r="Q6" s="43"/>
      <c r="S6" s="39"/>
      <c r="T6" s="39"/>
      <c r="U6" s="39"/>
      <c r="V6" s="39"/>
      <c r="W6" s="39"/>
      <c r="X6" s="39"/>
      <c r="Y6" s="39"/>
      <c r="Z6" s="39"/>
      <c r="AA6" s="39"/>
      <c r="AB6" s="39"/>
      <c r="AC6" s="39"/>
      <c r="AD6" s="39"/>
    </row>
    <row r="7" spans="1:30" x14ac:dyDescent="0.25">
      <c r="A7" s="133"/>
      <c r="B7" s="13" t="s">
        <v>2287</v>
      </c>
      <c r="C7" s="6" t="str">
        <f>IFERROR(VLOOKUP($B7,'IPC Normalized Ct'!$B$3:$O$194,2,FALSE),'IPC Normalized Ct'!C7)</f>
        <v>hsa-miR-223-3p</v>
      </c>
      <c r="D7" s="7">
        <f>IFERROR(VLOOKUP($B7,'IPC Normalized Ct'!$B$3:$O$194,3,FALSE)-'IPC Normalized Ct'!S$11,'IPC Normalized Ct'!D7)</f>
        <v>27.14</v>
      </c>
      <c r="E7" s="7" t="str">
        <f>IFERROR(VLOOKUP($B7,'IPC Normalized Ct'!$B$3:$O$194,4,FALSE)-'IPC Normalized Ct'!T$11,'IPC Normalized Ct'!E7)</f>
        <v>No sample</v>
      </c>
      <c r="F7" s="7" t="str">
        <f>IFERROR(VLOOKUP($B7,'IPC Normalized Ct'!$B$3:$O$194,5,FALSE)-'IPC Normalized Ct'!U$11,'IPC Normalized Ct'!F7)</f>
        <v>No sample</v>
      </c>
      <c r="G7" s="7" t="str">
        <f>IFERROR(VLOOKUP($B7,'IPC Normalized Ct'!$B$3:$O$194,6,FALSE)-'IPC Normalized Ct'!V$11,'IPC Normalized Ct'!G7)</f>
        <v>No sample</v>
      </c>
      <c r="H7" s="7" t="str">
        <f>IFERROR(VLOOKUP($B7,'IPC Normalized Ct'!$B$3:$O$194,7,FALSE)-'IPC Normalized Ct'!W$11,'IPC Normalized Ct'!H7)</f>
        <v>No sample</v>
      </c>
      <c r="I7" s="7" t="str">
        <f>IFERROR(VLOOKUP($B7,'IPC Normalized Ct'!$B$3:$O$194,8,FALSE)-'IPC Normalized Ct'!X$11,'IPC Normalized Ct'!I7)</f>
        <v>No sample</v>
      </c>
      <c r="J7" s="7" t="str">
        <f>IFERROR(VLOOKUP($B7,'IPC Normalized Ct'!$B$3:$O$194,9,FALSE)-'IPC Normalized Ct'!Y$11,'IPC Normalized Ct'!J7)</f>
        <v>Excluded</v>
      </c>
      <c r="K7" s="7" t="str">
        <f>IFERROR(VLOOKUP($B7,'IPC Normalized Ct'!$B$3:$O$194,10,FALSE)-'IPC Normalized Ct'!Z$11,'IPC Normalized Ct'!K7)</f>
        <v>No sample</v>
      </c>
      <c r="L7" s="7" t="str">
        <f>IFERROR(VLOOKUP($B7,'IPC Normalized Ct'!$B$3:$O$194,11,FALSE)-'IPC Normalized Ct'!AA$11,'IPC Normalized Ct'!L7)</f>
        <v>No sample</v>
      </c>
      <c r="M7" s="7" t="str">
        <f>IFERROR(VLOOKUP($B7,'IPC Normalized Ct'!$B$3:$O$194,12,FALSE)-'IPC Normalized Ct'!AB$11,'IPC Normalized Ct'!M7)</f>
        <v>No sample</v>
      </c>
      <c r="N7" s="7" t="str">
        <f>IFERROR(VLOOKUP($B7,'IPC Normalized Ct'!$B$3:$O$194,13,FALSE)-'IPC Normalized Ct'!AC$11,'IPC Normalized Ct'!N7)</f>
        <v>No sample</v>
      </c>
      <c r="O7" s="7" t="str">
        <f>IFERROR(VLOOKUP($B7,'IPC Normalized Ct'!$B$3:$O$194,14,FALSE)-'IPC Normalized Ct'!AD$11,'IPC Normalized Ct'!O7)</f>
        <v>No sample</v>
      </c>
      <c r="P7" s="43" t="str">
        <f>IF(OR(MAX(D7:O7)&gt;$S$8, COUNTIF(D7:O7, "Excluded")),"Y", "N")</f>
        <v>Y</v>
      </c>
      <c r="Q7" s="43"/>
      <c r="S7" s="94" t="s">
        <v>70</v>
      </c>
      <c r="U7" s="158" t="s">
        <v>63</v>
      </c>
      <c r="V7" s="159"/>
      <c r="W7" s="34"/>
      <c r="X7" s="40" t="s">
        <v>62</v>
      </c>
      <c r="Z7" s="34"/>
      <c r="AA7" s="34"/>
      <c r="AB7" s="34"/>
      <c r="AC7" s="34"/>
      <c r="AD7" s="34"/>
    </row>
    <row r="8" spans="1:30" x14ac:dyDescent="0.25">
      <c r="A8" s="133"/>
      <c r="B8" s="13" t="s">
        <v>2288</v>
      </c>
      <c r="C8" s="6" t="str">
        <f>IFERROR(VLOOKUP($B8,'IPC Normalized Ct'!$B$3:$O$194,2,FALSE),'IPC Normalized Ct'!C8)</f>
        <v>hsa-miR-133a-3p</v>
      </c>
      <c r="D8" s="7">
        <f>IFERROR(VLOOKUP($B8,'IPC Normalized Ct'!$B$3:$O$194,3,FALSE)-'IPC Normalized Ct'!S$11,'IPC Normalized Ct'!D8)</f>
        <v>27.699000000000002</v>
      </c>
      <c r="E8" s="7" t="str">
        <f>IFERROR(VLOOKUP($B8,'IPC Normalized Ct'!$B$3:$O$194,4,FALSE)-'IPC Normalized Ct'!T$11,'IPC Normalized Ct'!E8)</f>
        <v>No sample</v>
      </c>
      <c r="F8" s="7" t="str">
        <f>IFERROR(VLOOKUP($B8,'IPC Normalized Ct'!$B$3:$O$194,5,FALSE)-'IPC Normalized Ct'!U$11,'IPC Normalized Ct'!F8)</f>
        <v>No sample</v>
      </c>
      <c r="G8" s="7" t="str">
        <f>IFERROR(VLOOKUP($B8,'IPC Normalized Ct'!$B$3:$O$194,6,FALSE)-'IPC Normalized Ct'!V$11,'IPC Normalized Ct'!G8)</f>
        <v>No sample</v>
      </c>
      <c r="H8" s="7" t="str">
        <f>IFERROR(VLOOKUP($B8,'IPC Normalized Ct'!$B$3:$O$194,7,FALSE)-'IPC Normalized Ct'!W$11,'IPC Normalized Ct'!H8)</f>
        <v>No sample</v>
      </c>
      <c r="I8" s="7" t="str">
        <f>IFERROR(VLOOKUP($B8,'IPC Normalized Ct'!$B$3:$O$194,8,FALSE)-'IPC Normalized Ct'!X$11,'IPC Normalized Ct'!I8)</f>
        <v>No sample</v>
      </c>
      <c r="J8" s="7">
        <f>IFERROR(VLOOKUP($B8,'IPC Normalized Ct'!$B$3:$O$194,9,FALSE)-'IPC Normalized Ct'!Y$11,'IPC Normalized Ct'!J8)</f>
        <v>28.13</v>
      </c>
      <c r="K8" s="7" t="str">
        <f>IFERROR(VLOOKUP($B8,'IPC Normalized Ct'!$B$3:$O$194,10,FALSE)-'IPC Normalized Ct'!Z$11,'IPC Normalized Ct'!K8)</f>
        <v>No sample</v>
      </c>
      <c r="L8" s="7" t="str">
        <f>IFERROR(VLOOKUP($B8,'IPC Normalized Ct'!$B$3:$O$194,11,FALSE)-'IPC Normalized Ct'!AA$11,'IPC Normalized Ct'!L8)</f>
        <v>No sample</v>
      </c>
      <c r="M8" s="7" t="str">
        <f>IFERROR(VLOOKUP($B8,'IPC Normalized Ct'!$B$3:$O$194,12,FALSE)-'IPC Normalized Ct'!AB$11,'IPC Normalized Ct'!M8)</f>
        <v>No sample</v>
      </c>
      <c r="N8" s="7" t="str">
        <f>IFERROR(VLOOKUP($B8,'IPC Normalized Ct'!$B$3:$O$194,13,FALSE)-'IPC Normalized Ct'!AC$11,'IPC Normalized Ct'!N8)</f>
        <v>No sample</v>
      </c>
      <c r="O8" s="7" t="str">
        <f>IFERROR(VLOOKUP($B8,'IPC Normalized Ct'!$B$3:$O$194,14,FALSE)-'IPC Normalized Ct'!AD$11,'IPC Normalized Ct'!O8)</f>
        <v>No sample</v>
      </c>
      <c r="P8" s="43" t="str">
        <f t="shared" ref="P8:P71" si="3">IF(OR(MAX(D8:O8)&gt;$S$8, COUNTIF(D8:O8, "Excluded")),"Y", "N")</f>
        <v>N</v>
      </c>
      <c r="Q8" s="43"/>
      <c r="R8" s="95" t="s">
        <v>2494</v>
      </c>
      <c r="S8" s="41">
        <v>31</v>
      </c>
      <c r="U8" s="50">
        <f>AVERAGEIF(S4:X4, "&gt;0")-AVERAGEIF(Y4:AD4,"&gt;0")</f>
        <v>-0.26763247863245709</v>
      </c>
      <c r="V8" s="81" t="str">
        <f>IF(ABS(U8)&gt;2,"Warning - Global Expression Difference", "OK")</f>
        <v>OK</v>
      </c>
      <c r="W8" s="34"/>
      <c r="X8" s="44">
        <f>IFERROR(AVERAGEIF(S4:AD4, "&gt;0"),"")</f>
        <v>26.161884615384615</v>
      </c>
      <c r="Z8" s="34"/>
      <c r="AA8" s="34"/>
      <c r="AB8" s="34"/>
      <c r="AC8" s="34"/>
      <c r="AD8" s="34"/>
    </row>
    <row r="9" spans="1:30" x14ac:dyDescent="0.25">
      <c r="A9" s="133"/>
      <c r="B9" s="13" t="s">
        <v>2289</v>
      </c>
      <c r="C9" s="6" t="str">
        <f>IFERROR(VLOOKUP($B9,'IPC Normalized Ct'!$B$3:$O$194,2,FALSE),'IPC Normalized Ct'!C9)</f>
        <v>hsa-miR-595</v>
      </c>
      <c r="D9" s="7" t="str">
        <f>IFERROR(VLOOKUP($B9,'IPC Normalized Ct'!$B$3:$O$194,3,FALSE)-'IPC Normalized Ct'!S$11,'IPC Normalized Ct'!D9)</f>
        <v>Excluded</v>
      </c>
      <c r="E9" s="7" t="str">
        <f>IFERROR(VLOOKUP($B9,'IPC Normalized Ct'!$B$3:$O$194,4,FALSE)-'IPC Normalized Ct'!T$11,'IPC Normalized Ct'!E9)</f>
        <v>No sample</v>
      </c>
      <c r="F9" s="7" t="str">
        <f>IFERROR(VLOOKUP($B9,'IPC Normalized Ct'!$B$3:$O$194,5,FALSE)-'IPC Normalized Ct'!U$11,'IPC Normalized Ct'!F9)</f>
        <v>No sample</v>
      </c>
      <c r="G9" s="7" t="str">
        <f>IFERROR(VLOOKUP($B9,'IPC Normalized Ct'!$B$3:$O$194,6,FALSE)-'IPC Normalized Ct'!V$11,'IPC Normalized Ct'!G9)</f>
        <v>No sample</v>
      </c>
      <c r="H9" s="7" t="str">
        <f>IFERROR(VLOOKUP($B9,'IPC Normalized Ct'!$B$3:$O$194,7,FALSE)-'IPC Normalized Ct'!W$11,'IPC Normalized Ct'!H9)</f>
        <v>No sample</v>
      </c>
      <c r="I9" s="7" t="str">
        <f>IFERROR(VLOOKUP($B9,'IPC Normalized Ct'!$B$3:$O$194,8,FALSE)-'IPC Normalized Ct'!X$11,'IPC Normalized Ct'!I9)</f>
        <v>No sample</v>
      </c>
      <c r="J9" s="7" t="str">
        <f>IFERROR(VLOOKUP($B9,'IPC Normalized Ct'!$B$3:$O$194,9,FALSE)-'IPC Normalized Ct'!Y$11,'IPC Normalized Ct'!J9)</f>
        <v>Excluded</v>
      </c>
      <c r="K9" s="7" t="str">
        <f>IFERROR(VLOOKUP($B9,'IPC Normalized Ct'!$B$3:$O$194,10,FALSE)-'IPC Normalized Ct'!Z$11,'IPC Normalized Ct'!K9)</f>
        <v>No sample</v>
      </c>
      <c r="L9" s="7" t="str">
        <f>IFERROR(VLOOKUP($B9,'IPC Normalized Ct'!$B$3:$O$194,11,FALSE)-'IPC Normalized Ct'!AA$11,'IPC Normalized Ct'!L9)</f>
        <v>No sample</v>
      </c>
      <c r="M9" s="7" t="str">
        <f>IFERROR(VLOOKUP($B9,'IPC Normalized Ct'!$B$3:$O$194,12,FALSE)-'IPC Normalized Ct'!AB$11,'IPC Normalized Ct'!M9)</f>
        <v>No sample</v>
      </c>
      <c r="N9" s="7" t="str">
        <f>IFERROR(VLOOKUP($B9,'IPC Normalized Ct'!$B$3:$O$194,13,FALSE)-'IPC Normalized Ct'!AC$11,'IPC Normalized Ct'!N9)</f>
        <v>No sample</v>
      </c>
      <c r="O9" s="7" t="str">
        <f>IFERROR(VLOOKUP($B9,'IPC Normalized Ct'!$B$3:$O$194,14,FALSE)-'IPC Normalized Ct'!AD$11,'IPC Normalized Ct'!O9)</f>
        <v>No sample</v>
      </c>
      <c r="P9" s="43" t="str">
        <f t="shared" si="3"/>
        <v>Y</v>
      </c>
      <c r="Q9" s="43"/>
      <c r="S9" s="34"/>
      <c r="T9" s="34"/>
      <c r="U9" s="34"/>
      <c r="V9" s="34"/>
      <c r="W9" s="34"/>
      <c r="X9" s="34"/>
      <c r="Y9" s="34"/>
      <c r="Z9" s="34"/>
      <c r="AA9" s="34"/>
      <c r="AB9" s="34"/>
      <c r="AC9" s="34"/>
      <c r="AD9" s="34"/>
    </row>
    <row r="10" spans="1:30" x14ac:dyDescent="0.25">
      <c r="A10" s="133"/>
      <c r="B10" s="13" t="s">
        <v>2290</v>
      </c>
      <c r="C10" s="6" t="str">
        <f>IFERROR(VLOOKUP($B10,'IPC Normalized Ct'!$B$3:$O$194,2,FALSE),'IPC Normalized Ct'!C10)</f>
        <v>hsa-miR-302a-3p</v>
      </c>
      <c r="D10" s="7" t="str">
        <f>IFERROR(VLOOKUP($B10,'IPC Normalized Ct'!$B$3:$O$194,3,FALSE)-'IPC Normalized Ct'!S$11,'IPC Normalized Ct'!D10)</f>
        <v>Excluded</v>
      </c>
      <c r="E10" s="7" t="str">
        <f>IFERROR(VLOOKUP($B10,'IPC Normalized Ct'!$B$3:$O$194,4,FALSE)-'IPC Normalized Ct'!T$11,'IPC Normalized Ct'!E10)</f>
        <v>No sample</v>
      </c>
      <c r="F10" s="7" t="str">
        <f>IFERROR(VLOOKUP($B10,'IPC Normalized Ct'!$B$3:$O$194,5,FALSE)-'IPC Normalized Ct'!U$11,'IPC Normalized Ct'!F10)</f>
        <v>No sample</v>
      </c>
      <c r="G10" s="7" t="str">
        <f>IFERROR(VLOOKUP($B10,'IPC Normalized Ct'!$B$3:$O$194,6,FALSE)-'IPC Normalized Ct'!V$11,'IPC Normalized Ct'!G10)</f>
        <v>No sample</v>
      </c>
      <c r="H10" s="7" t="str">
        <f>IFERROR(VLOOKUP($B10,'IPC Normalized Ct'!$B$3:$O$194,7,FALSE)-'IPC Normalized Ct'!W$11,'IPC Normalized Ct'!H10)</f>
        <v>No sample</v>
      </c>
      <c r="I10" s="7" t="str">
        <f>IFERROR(VLOOKUP($B10,'IPC Normalized Ct'!$B$3:$O$194,8,FALSE)-'IPC Normalized Ct'!X$11,'IPC Normalized Ct'!I10)</f>
        <v>No sample</v>
      </c>
      <c r="J10" s="7" t="str">
        <f>IFERROR(VLOOKUP($B10,'IPC Normalized Ct'!$B$3:$O$194,9,FALSE)-'IPC Normalized Ct'!Y$11,'IPC Normalized Ct'!J10)</f>
        <v>Excluded</v>
      </c>
      <c r="K10" s="7" t="str">
        <f>IFERROR(VLOOKUP($B10,'IPC Normalized Ct'!$B$3:$O$194,10,FALSE)-'IPC Normalized Ct'!Z$11,'IPC Normalized Ct'!K10)</f>
        <v>No sample</v>
      </c>
      <c r="L10" s="7" t="str">
        <f>IFERROR(VLOOKUP($B10,'IPC Normalized Ct'!$B$3:$O$194,11,FALSE)-'IPC Normalized Ct'!AA$11,'IPC Normalized Ct'!L10)</f>
        <v>No sample</v>
      </c>
      <c r="M10" s="7" t="str">
        <f>IFERROR(VLOOKUP($B10,'IPC Normalized Ct'!$B$3:$O$194,12,FALSE)-'IPC Normalized Ct'!AB$11,'IPC Normalized Ct'!M10)</f>
        <v>No sample</v>
      </c>
      <c r="N10" s="7" t="str">
        <f>IFERROR(VLOOKUP($B10,'IPC Normalized Ct'!$B$3:$O$194,13,FALSE)-'IPC Normalized Ct'!AC$11,'IPC Normalized Ct'!N10)</f>
        <v>No sample</v>
      </c>
      <c r="O10" s="7" t="str">
        <f>IFERROR(VLOOKUP($B10,'IPC Normalized Ct'!$B$3:$O$194,14,FALSE)-'IPC Normalized Ct'!AD$11,'IPC Normalized Ct'!O10)</f>
        <v>No sample</v>
      </c>
      <c r="P10" s="43" t="str">
        <f t="shared" si="3"/>
        <v>Y</v>
      </c>
      <c r="Q10" s="43"/>
    </row>
    <row r="11" spans="1:30" x14ac:dyDescent="0.25">
      <c r="A11" s="133"/>
      <c r="B11" s="13" t="s">
        <v>2291</v>
      </c>
      <c r="C11" s="6" t="str">
        <f>IFERROR(VLOOKUP($B11,'IPC Normalized Ct'!$B$3:$O$194,2,FALSE),'IPC Normalized Ct'!C11)</f>
        <v>hsa-miR-376a-3p</v>
      </c>
      <c r="D11" s="7" t="str">
        <f>IFERROR(VLOOKUP($B11,'IPC Normalized Ct'!$B$3:$O$194,3,FALSE)-'IPC Normalized Ct'!S$11,'IPC Normalized Ct'!D11)</f>
        <v>Excluded</v>
      </c>
      <c r="E11" s="7" t="str">
        <f>IFERROR(VLOOKUP($B11,'IPC Normalized Ct'!$B$3:$O$194,4,FALSE)-'IPC Normalized Ct'!T$11,'IPC Normalized Ct'!E11)</f>
        <v>No sample</v>
      </c>
      <c r="F11" s="7" t="str">
        <f>IFERROR(VLOOKUP($B11,'IPC Normalized Ct'!$B$3:$O$194,5,FALSE)-'IPC Normalized Ct'!U$11,'IPC Normalized Ct'!F11)</f>
        <v>No sample</v>
      </c>
      <c r="G11" s="7" t="str">
        <f>IFERROR(VLOOKUP($B11,'IPC Normalized Ct'!$B$3:$O$194,6,FALSE)-'IPC Normalized Ct'!V$11,'IPC Normalized Ct'!G11)</f>
        <v>No sample</v>
      </c>
      <c r="H11" s="7" t="str">
        <f>IFERROR(VLOOKUP($B11,'IPC Normalized Ct'!$B$3:$O$194,7,FALSE)-'IPC Normalized Ct'!W$11,'IPC Normalized Ct'!H11)</f>
        <v>No sample</v>
      </c>
      <c r="I11" s="7" t="str">
        <f>IFERROR(VLOOKUP($B11,'IPC Normalized Ct'!$B$3:$O$194,8,FALSE)-'IPC Normalized Ct'!X$11,'IPC Normalized Ct'!I11)</f>
        <v>No sample</v>
      </c>
      <c r="J11" s="7" t="str">
        <f>IFERROR(VLOOKUP($B11,'IPC Normalized Ct'!$B$3:$O$194,9,FALSE)-'IPC Normalized Ct'!Y$11,'IPC Normalized Ct'!J11)</f>
        <v>Excluded</v>
      </c>
      <c r="K11" s="7" t="str">
        <f>IFERROR(VLOOKUP($B11,'IPC Normalized Ct'!$B$3:$O$194,10,FALSE)-'IPC Normalized Ct'!Z$11,'IPC Normalized Ct'!K11)</f>
        <v>No sample</v>
      </c>
      <c r="L11" s="7" t="str">
        <f>IFERROR(VLOOKUP($B11,'IPC Normalized Ct'!$B$3:$O$194,11,FALSE)-'IPC Normalized Ct'!AA$11,'IPC Normalized Ct'!L11)</f>
        <v>No sample</v>
      </c>
      <c r="M11" s="7" t="str">
        <f>IFERROR(VLOOKUP($B11,'IPC Normalized Ct'!$B$3:$O$194,12,FALSE)-'IPC Normalized Ct'!AB$11,'IPC Normalized Ct'!M11)</f>
        <v>No sample</v>
      </c>
      <c r="N11" s="7" t="str">
        <f>IFERROR(VLOOKUP($B11,'IPC Normalized Ct'!$B$3:$O$194,13,FALSE)-'IPC Normalized Ct'!AC$11,'IPC Normalized Ct'!N11)</f>
        <v>No sample</v>
      </c>
      <c r="O11" s="7" t="str">
        <f>IFERROR(VLOOKUP($B11,'IPC Normalized Ct'!$B$3:$O$194,14,FALSE)-'IPC Normalized Ct'!AD$11,'IPC Normalized Ct'!O11)</f>
        <v>No sample</v>
      </c>
      <c r="P11" s="43" t="str">
        <f t="shared" si="3"/>
        <v>Y</v>
      </c>
      <c r="Q11" s="43"/>
      <c r="R11" s="19" t="s">
        <v>71</v>
      </c>
      <c r="S11" s="19" t="s">
        <v>72</v>
      </c>
    </row>
    <row r="12" spans="1:30" x14ac:dyDescent="0.25">
      <c r="A12" s="133"/>
      <c r="B12" s="13" t="s">
        <v>2292</v>
      </c>
      <c r="C12" s="6" t="str">
        <f>IFERROR(VLOOKUP($B12,'IPC Normalized Ct'!$B$3:$O$194,2,FALSE),'IPC Normalized Ct'!C12)</f>
        <v>hsa-miR-335-5p</v>
      </c>
      <c r="D12" s="7" t="str">
        <f>IFERROR(VLOOKUP($B12,'IPC Normalized Ct'!$B$3:$O$194,3,FALSE)-'IPC Normalized Ct'!S$11,'IPC Normalized Ct'!D12)</f>
        <v>Excluded</v>
      </c>
      <c r="E12" s="7" t="str">
        <f>IFERROR(VLOOKUP($B12,'IPC Normalized Ct'!$B$3:$O$194,4,FALSE)-'IPC Normalized Ct'!T$11,'IPC Normalized Ct'!E12)</f>
        <v>No sample</v>
      </c>
      <c r="F12" s="7" t="str">
        <f>IFERROR(VLOOKUP($B12,'IPC Normalized Ct'!$B$3:$O$194,5,FALSE)-'IPC Normalized Ct'!U$11,'IPC Normalized Ct'!F12)</f>
        <v>No sample</v>
      </c>
      <c r="G12" s="7" t="str">
        <f>IFERROR(VLOOKUP($B12,'IPC Normalized Ct'!$B$3:$O$194,6,FALSE)-'IPC Normalized Ct'!V$11,'IPC Normalized Ct'!G12)</f>
        <v>No sample</v>
      </c>
      <c r="H12" s="7" t="str">
        <f>IFERROR(VLOOKUP($B12,'IPC Normalized Ct'!$B$3:$O$194,7,FALSE)-'IPC Normalized Ct'!W$11,'IPC Normalized Ct'!H12)</f>
        <v>No sample</v>
      </c>
      <c r="I12" s="7" t="str">
        <f>IFERROR(VLOOKUP($B12,'IPC Normalized Ct'!$B$3:$O$194,8,FALSE)-'IPC Normalized Ct'!X$11,'IPC Normalized Ct'!I12)</f>
        <v>No sample</v>
      </c>
      <c r="J12" s="7" t="str">
        <f>IFERROR(VLOOKUP($B12,'IPC Normalized Ct'!$B$3:$O$194,9,FALSE)-'IPC Normalized Ct'!Y$11,'IPC Normalized Ct'!J12)</f>
        <v>Excluded</v>
      </c>
      <c r="K12" s="7" t="str">
        <f>IFERROR(VLOOKUP($B12,'IPC Normalized Ct'!$B$3:$O$194,10,FALSE)-'IPC Normalized Ct'!Z$11,'IPC Normalized Ct'!K12)</f>
        <v>No sample</v>
      </c>
      <c r="L12" s="7" t="str">
        <f>IFERROR(VLOOKUP($B12,'IPC Normalized Ct'!$B$3:$O$194,11,FALSE)-'IPC Normalized Ct'!AA$11,'IPC Normalized Ct'!L12)</f>
        <v>No sample</v>
      </c>
      <c r="M12" s="7" t="str">
        <f>IFERROR(VLOOKUP($B12,'IPC Normalized Ct'!$B$3:$O$194,12,FALSE)-'IPC Normalized Ct'!AB$11,'IPC Normalized Ct'!M12)</f>
        <v>No sample</v>
      </c>
      <c r="N12" s="7" t="str">
        <f>IFERROR(VLOOKUP($B12,'IPC Normalized Ct'!$B$3:$O$194,13,FALSE)-'IPC Normalized Ct'!AC$11,'IPC Normalized Ct'!N12)</f>
        <v>No sample</v>
      </c>
      <c r="O12" s="7" t="str">
        <f>IFERROR(VLOOKUP($B12,'IPC Normalized Ct'!$B$3:$O$194,14,FALSE)-'IPC Normalized Ct'!AD$11,'IPC Normalized Ct'!O12)</f>
        <v>No sample</v>
      </c>
      <c r="P12" s="43" t="str">
        <f t="shared" si="3"/>
        <v>Y</v>
      </c>
      <c r="Q12" s="43"/>
      <c r="R12">
        <f>COUNTIF(P3:P178,"Y")</f>
        <v>59</v>
      </c>
      <c r="S12">
        <f>IFERROR(AVERAGEIF(S4:X4, "&gt;0")-AVERAGEIF(Y4:AD4, "&gt;0"),"")</f>
        <v>-0.26763247863245709</v>
      </c>
    </row>
    <row r="13" spans="1:30" x14ac:dyDescent="0.25">
      <c r="A13" s="133"/>
      <c r="B13" s="13" t="s">
        <v>2293</v>
      </c>
      <c r="C13" s="6" t="str">
        <f>IFERROR(VLOOKUP($B13,'IPC Normalized Ct'!$B$3:$O$194,2,FALSE),'IPC Normalized Ct'!C13)</f>
        <v>hsa-miR-584-5p</v>
      </c>
      <c r="D13" s="7">
        <f>IFERROR(VLOOKUP($B13,'IPC Normalized Ct'!$B$3:$O$194,3,FALSE)-'IPC Normalized Ct'!S$11,'IPC Normalized Ct'!D13)</f>
        <v>30.048999999999999</v>
      </c>
      <c r="E13" s="7" t="str">
        <f>IFERROR(VLOOKUP($B13,'IPC Normalized Ct'!$B$3:$O$194,4,FALSE)-'IPC Normalized Ct'!T$11,'IPC Normalized Ct'!E13)</f>
        <v>No sample</v>
      </c>
      <c r="F13" s="7" t="str">
        <f>IFERROR(VLOOKUP($B13,'IPC Normalized Ct'!$B$3:$O$194,5,FALSE)-'IPC Normalized Ct'!U$11,'IPC Normalized Ct'!F13)</f>
        <v>No sample</v>
      </c>
      <c r="G13" s="7" t="str">
        <f>IFERROR(VLOOKUP($B13,'IPC Normalized Ct'!$B$3:$O$194,6,FALSE)-'IPC Normalized Ct'!V$11,'IPC Normalized Ct'!G13)</f>
        <v>No sample</v>
      </c>
      <c r="H13" s="7" t="str">
        <f>IFERROR(VLOOKUP($B13,'IPC Normalized Ct'!$B$3:$O$194,7,FALSE)-'IPC Normalized Ct'!W$11,'IPC Normalized Ct'!H13)</f>
        <v>No sample</v>
      </c>
      <c r="I13" s="7" t="str">
        <f>IFERROR(VLOOKUP($B13,'IPC Normalized Ct'!$B$3:$O$194,8,FALSE)-'IPC Normalized Ct'!X$11,'IPC Normalized Ct'!I13)</f>
        <v>No sample</v>
      </c>
      <c r="J13" s="7">
        <f>IFERROR(VLOOKUP($B13,'IPC Normalized Ct'!$B$3:$O$194,9,FALSE)-'IPC Normalized Ct'!Y$11,'IPC Normalized Ct'!J13)</f>
        <v>28.978999999999999</v>
      </c>
      <c r="K13" s="7" t="str">
        <f>IFERROR(VLOOKUP($B13,'IPC Normalized Ct'!$B$3:$O$194,10,FALSE)-'IPC Normalized Ct'!Z$11,'IPC Normalized Ct'!K13)</f>
        <v>No sample</v>
      </c>
      <c r="L13" s="7" t="str">
        <f>IFERROR(VLOOKUP($B13,'IPC Normalized Ct'!$B$3:$O$194,11,FALSE)-'IPC Normalized Ct'!AA$11,'IPC Normalized Ct'!L13)</f>
        <v>No sample</v>
      </c>
      <c r="M13" s="7" t="str">
        <f>IFERROR(VLOOKUP($B13,'IPC Normalized Ct'!$B$3:$O$194,12,FALSE)-'IPC Normalized Ct'!AB$11,'IPC Normalized Ct'!M13)</f>
        <v>No sample</v>
      </c>
      <c r="N13" s="7" t="str">
        <f>IFERROR(VLOOKUP($B13,'IPC Normalized Ct'!$B$3:$O$194,13,FALSE)-'IPC Normalized Ct'!AC$11,'IPC Normalized Ct'!N13)</f>
        <v>No sample</v>
      </c>
      <c r="O13" s="7" t="str">
        <f>IFERROR(VLOOKUP($B13,'IPC Normalized Ct'!$B$3:$O$194,14,FALSE)-'IPC Normalized Ct'!AD$11,'IPC Normalized Ct'!O13)</f>
        <v>No sample</v>
      </c>
      <c r="P13" s="43" t="str">
        <f t="shared" si="3"/>
        <v>N</v>
      </c>
      <c r="Q13" s="43"/>
      <c r="R13" s="19" t="s">
        <v>3338</v>
      </c>
    </row>
    <row r="14" spans="1:30" x14ac:dyDescent="0.25">
      <c r="A14" s="133"/>
      <c r="B14" s="13" t="s">
        <v>2295</v>
      </c>
      <c r="C14" s="6" t="str">
        <f>IFERROR(VLOOKUP($B14,'IPC Normalized Ct'!$B$3:$O$194,2,FALSE),'IPC Normalized Ct'!C14)</f>
        <v>hsa-let-7d-5p</v>
      </c>
      <c r="D14" s="7">
        <f>IFERROR(VLOOKUP($B14,'IPC Normalized Ct'!$B$3:$O$194,3,FALSE)-'IPC Normalized Ct'!S$11,'IPC Normalized Ct'!D14)</f>
        <v>25.190999999999999</v>
      </c>
      <c r="E14" s="7" t="str">
        <f>IFERROR(VLOOKUP($B14,'IPC Normalized Ct'!$B$3:$O$194,4,FALSE)-'IPC Normalized Ct'!T$11,'IPC Normalized Ct'!E14)</f>
        <v>No sample</v>
      </c>
      <c r="F14" s="7" t="str">
        <f>IFERROR(VLOOKUP($B14,'IPC Normalized Ct'!$B$3:$O$194,5,FALSE)-'IPC Normalized Ct'!U$11,'IPC Normalized Ct'!F14)</f>
        <v>No sample</v>
      </c>
      <c r="G14" s="7" t="str">
        <f>IFERROR(VLOOKUP($B14,'IPC Normalized Ct'!$B$3:$O$194,6,FALSE)-'IPC Normalized Ct'!V$11,'IPC Normalized Ct'!G14)</f>
        <v>No sample</v>
      </c>
      <c r="H14" s="7" t="str">
        <f>IFERROR(VLOOKUP($B14,'IPC Normalized Ct'!$B$3:$O$194,7,FALSE)-'IPC Normalized Ct'!W$11,'IPC Normalized Ct'!H14)</f>
        <v>No sample</v>
      </c>
      <c r="I14" s="7" t="str">
        <f>IFERROR(VLOOKUP($B14,'IPC Normalized Ct'!$B$3:$O$194,8,FALSE)-'IPC Normalized Ct'!X$11,'IPC Normalized Ct'!I14)</f>
        <v>No sample</v>
      </c>
      <c r="J14" s="7">
        <f>IFERROR(VLOOKUP($B14,'IPC Normalized Ct'!$B$3:$O$194,9,FALSE)-'IPC Normalized Ct'!Y$11,'IPC Normalized Ct'!J14)</f>
        <v>24.795999999999999</v>
      </c>
      <c r="K14" s="7" t="str">
        <f>IFERROR(VLOOKUP($B14,'IPC Normalized Ct'!$B$3:$O$194,10,FALSE)-'IPC Normalized Ct'!Z$11,'IPC Normalized Ct'!K14)</f>
        <v>No sample</v>
      </c>
      <c r="L14" s="7" t="str">
        <f>IFERROR(VLOOKUP($B14,'IPC Normalized Ct'!$B$3:$O$194,11,FALSE)-'IPC Normalized Ct'!AA$11,'IPC Normalized Ct'!L14)</f>
        <v>No sample</v>
      </c>
      <c r="M14" s="7" t="str">
        <f>IFERROR(VLOOKUP($B14,'IPC Normalized Ct'!$B$3:$O$194,12,FALSE)-'IPC Normalized Ct'!AB$11,'IPC Normalized Ct'!M14)</f>
        <v>No sample</v>
      </c>
      <c r="N14" s="7" t="str">
        <f>IFERROR(VLOOKUP($B14,'IPC Normalized Ct'!$B$3:$O$194,13,FALSE)-'IPC Normalized Ct'!AC$11,'IPC Normalized Ct'!N14)</f>
        <v>No sample</v>
      </c>
      <c r="O14" s="7" t="str">
        <f>IFERROR(VLOOKUP($B14,'IPC Normalized Ct'!$B$3:$O$194,14,FALSE)-'IPC Normalized Ct'!AD$11,'IPC Normalized Ct'!O14)</f>
        <v>No sample</v>
      </c>
      <c r="P14" s="43" t="str">
        <f t="shared" si="3"/>
        <v>N</v>
      </c>
      <c r="Q14" s="43"/>
      <c r="R14">
        <f>COUNTIF(P3:P178,"N")</f>
        <v>117</v>
      </c>
    </row>
    <row r="15" spans="1:30" x14ac:dyDescent="0.25">
      <c r="A15" s="133"/>
      <c r="B15" s="13" t="s">
        <v>2296</v>
      </c>
      <c r="C15" s="6" t="str">
        <f>IFERROR(VLOOKUP($B15,'IPC Normalized Ct'!$B$3:$O$194,2,FALSE),'IPC Normalized Ct'!C15)</f>
        <v>hsa-miR-27a-3p</v>
      </c>
      <c r="D15" s="7">
        <f>IFERROR(VLOOKUP($B15,'IPC Normalized Ct'!$B$3:$O$194,3,FALSE)-'IPC Normalized Ct'!S$11,'IPC Normalized Ct'!D15)</f>
        <v>25.190999999999999</v>
      </c>
      <c r="E15" s="7" t="str">
        <f>IFERROR(VLOOKUP($B15,'IPC Normalized Ct'!$B$3:$O$194,4,FALSE)-'IPC Normalized Ct'!T$11,'IPC Normalized Ct'!E15)</f>
        <v>No sample</v>
      </c>
      <c r="F15" s="7" t="str">
        <f>IFERROR(VLOOKUP($B15,'IPC Normalized Ct'!$B$3:$O$194,5,FALSE)-'IPC Normalized Ct'!U$11,'IPC Normalized Ct'!F15)</f>
        <v>No sample</v>
      </c>
      <c r="G15" s="7" t="str">
        <f>IFERROR(VLOOKUP($B15,'IPC Normalized Ct'!$B$3:$O$194,6,FALSE)-'IPC Normalized Ct'!V$11,'IPC Normalized Ct'!G15)</f>
        <v>No sample</v>
      </c>
      <c r="H15" s="7" t="str">
        <f>IFERROR(VLOOKUP($B15,'IPC Normalized Ct'!$B$3:$O$194,7,FALSE)-'IPC Normalized Ct'!W$11,'IPC Normalized Ct'!H15)</f>
        <v>No sample</v>
      </c>
      <c r="I15" s="7" t="str">
        <f>IFERROR(VLOOKUP($B15,'IPC Normalized Ct'!$B$3:$O$194,8,FALSE)-'IPC Normalized Ct'!X$11,'IPC Normalized Ct'!I15)</f>
        <v>No sample</v>
      </c>
      <c r="J15" s="7">
        <f>IFERROR(VLOOKUP($B15,'IPC Normalized Ct'!$B$3:$O$194,9,FALSE)-'IPC Normalized Ct'!Y$11,'IPC Normalized Ct'!J15)</f>
        <v>25.491</v>
      </c>
      <c r="K15" s="7" t="str">
        <f>IFERROR(VLOOKUP($B15,'IPC Normalized Ct'!$B$3:$O$194,10,FALSE)-'IPC Normalized Ct'!Z$11,'IPC Normalized Ct'!K15)</f>
        <v>No sample</v>
      </c>
      <c r="L15" s="7" t="str">
        <f>IFERROR(VLOOKUP($B15,'IPC Normalized Ct'!$B$3:$O$194,11,FALSE)-'IPC Normalized Ct'!AA$11,'IPC Normalized Ct'!L15)</f>
        <v>No sample</v>
      </c>
      <c r="M15" s="7" t="str">
        <f>IFERROR(VLOOKUP($B15,'IPC Normalized Ct'!$B$3:$O$194,12,FALSE)-'IPC Normalized Ct'!AB$11,'IPC Normalized Ct'!M15)</f>
        <v>No sample</v>
      </c>
      <c r="N15" s="7" t="str">
        <f>IFERROR(VLOOKUP($B15,'IPC Normalized Ct'!$B$3:$O$194,13,FALSE)-'IPC Normalized Ct'!AC$11,'IPC Normalized Ct'!N15)</f>
        <v>No sample</v>
      </c>
      <c r="O15" s="7" t="str">
        <f>IFERROR(VLOOKUP($B15,'IPC Normalized Ct'!$B$3:$O$194,14,FALSE)-'IPC Normalized Ct'!AD$11,'IPC Normalized Ct'!O15)</f>
        <v>No sample</v>
      </c>
      <c r="P15" s="43" t="str">
        <f t="shared" si="3"/>
        <v>N</v>
      </c>
      <c r="Q15" s="43"/>
    </row>
    <row r="16" spans="1:30" x14ac:dyDescent="0.25">
      <c r="A16" s="133"/>
      <c r="B16" s="13" t="s">
        <v>2297</v>
      </c>
      <c r="C16" s="6" t="str">
        <f>IFERROR(VLOOKUP($B16,'IPC Normalized Ct'!$B$3:$O$194,2,FALSE),'IPC Normalized Ct'!C16)</f>
        <v>hsa-miR-99a-5p</v>
      </c>
      <c r="D16" s="7">
        <f>IFERROR(VLOOKUP($B16,'IPC Normalized Ct'!$B$3:$O$194,3,FALSE)-'IPC Normalized Ct'!S$11,'IPC Normalized Ct'!D16)</f>
        <v>23.510999999999999</v>
      </c>
      <c r="E16" s="7" t="str">
        <f>IFERROR(VLOOKUP($B16,'IPC Normalized Ct'!$B$3:$O$194,4,FALSE)-'IPC Normalized Ct'!T$11,'IPC Normalized Ct'!E16)</f>
        <v>No sample</v>
      </c>
      <c r="F16" s="7" t="str">
        <f>IFERROR(VLOOKUP($B16,'IPC Normalized Ct'!$B$3:$O$194,5,FALSE)-'IPC Normalized Ct'!U$11,'IPC Normalized Ct'!F16)</f>
        <v>No sample</v>
      </c>
      <c r="G16" s="7" t="str">
        <f>IFERROR(VLOOKUP($B16,'IPC Normalized Ct'!$B$3:$O$194,6,FALSE)-'IPC Normalized Ct'!V$11,'IPC Normalized Ct'!G16)</f>
        <v>No sample</v>
      </c>
      <c r="H16" s="7" t="str">
        <f>IFERROR(VLOOKUP($B16,'IPC Normalized Ct'!$B$3:$O$194,7,FALSE)-'IPC Normalized Ct'!W$11,'IPC Normalized Ct'!H16)</f>
        <v>No sample</v>
      </c>
      <c r="I16" s="7" t="str">
        <f>IFERROR(VLOOKUP($B16,'IPC Normalized Ct'!$B$3:$O$194,8,FALSE)-'IPC Normalized Ct'!X$11,'IPC Normalized Ct'!I16)</f>
        <v>No sample</v>
      </c>
      <c r="J16" s="7">
        <f>IFERROR(VLOOKUP($B16,'IPC Normalized Ct'!$B$3:$O$194,9,FALSE)-'IPC Normalized Ct'!Y$11,'IPC Normalized Ct'!J16)</f>
        <v>22.798999999999999</v>
      </c>
      <c r="K16" s="7" t="str">
        <f>IFERROR(VLOOKUP($B16,'IPC Normalized Ct'!$B$3:$O$194,10,FALSE)-'IPC Normalized Ct'!Z$11,'IPC Normalized Ct'!K16)</f>
        <v>No sample</v>
      </c>
      <c r="L16" s="7" t="str">
        <f>IFERROR(VLOOKUP($B16,'IPC Normalized Ct'!$B$3:$O$194,11,FALSE)-'IPC Normalized Ct'!AA$11,'IPC Normalized Ct'!L16)</f>
        <v>No sample</v>
      </c>
      <c r="M16" s="7" t="str">
        <f>IFERROR(VLOOKUP($B16,'IPC Normalized Ct'!$B$3:$O$194,12,FALSE)-'IPC Normalized Ct'!AB$11,'IPC Normalized Ct'!M16)</f>
        <v>No sample</v>
      </c>
      <c r="N16" s="7" t="str">
        <f>IFERROR(VLOOKUP($B16,'IPC Normalized Ct'!$B$3:$O$194,13,FALSE)-'IPC Normalized Ct'!AC$11,'IPC Normalized Ct'!N16)</f>
        <v>No sample</v>
      </c>
      <c r="O16" s="7" t="str">
        <f>IFERROR(VLOOKUP($B16,'IPC Normalized Ct'!$B$3:$O$194,14,FALSE)-'IPC Normalized Ct'!AD$11,'IPC Normalized Ct'!O16)</f>
        <v>No sample</v>
      </c>
      <c r="P16" s="43" t="str">
        <f t="shared" si="3"/>
        <v>N</v>
      </c>
      <c r="Q16" s="43"/>
    </row>
    <row r="17" spans="1:17" x14ac:dyDescent="0.25">
      <c r="A17" s="133"/>
      <c r="B17" s="13" t="s">
        <v>2298</v>
      </c>
      <c r="C17" s="6" t="str">
        <f>IFERROR(VLOOKUP($B17,'IPC Normalized Ct'!$B$3:$O$194,2,FALSE),'IPC Normalized Ct'!C17)</f>
        <v>hsa-miR-181b-5p</v>
      </c>
      <c r="D17" s="7">
        <f>IFERROR(VLOOKUP($B17,'IPC Normalized Ct'!$B$3:$O$194,3,FALSE)-'IPC Normalized Ct'!S$11,'IPC Normalized Ct'!D17)</f>
        <v>23.623000000000001</v>
      </c>
      <c r="E17" s="7" t="str">
        <f>IFERROR(VLOOKUP($B17,'IPC Normalized Ct'!$B$3:$O$194,4,FALSE)-'IPC Normalized Ct'!T$11,'IPC Normalized Ct'!E17)</f>
        <v>No sample</v>
      </c>
      <c r="F17" s="7" t="str">
        <f>IFERROR(VLOOKUP($B17,'IPC Normalized Ct'!$B$3:$O$194,5,FALSE)-'IPC Normalized Ct'!U$11,'IPC Normalized Ct'!F17)</f>
        <v>No sample</v>
      </c>
      <c r="G17" s="7" t="str">
        <f>IFERROR(VLOOKUP($B17,'IPC Normalized Ct'!$B$3:$O$194,6,FALSE)-'IPC Normalized Ct'!V$11,'IPC Normalized Ct'!G17)</f>
        <v>No sample</v>
      </c>
      <c r="H17" s="7" t="str">
        <f>IFERROR(VLOOKUP($B17,'IPC Normalized Ct'!$B$3:$O$194,7,FALSE)-'IPC Normalized Ct'!W$11,'IPC Normalized Ct'!H17)</f>
        <v>No sample</v>
      </c>
      <c r="I17" s="7" t="str">
        <f>IFERROR(VLOOKUP($B17,'IPC Normalized Ct'!$B$3:$O$194,8,FALSE)-'IPC Normalized Ct'!X$11,'IPC Normalized Ct'!I17)</f>
        <v>No sample</v>
      </c>
      <c r="J17" s="7">
        <f>IFERROR(VLOOKUP($B17,'IPC Normalized Ct'!$B$3:$O$194,9,FALSE)-'IPC Normalized Ct'!Y$11,'IPC Normalized Ct'!J17)</f>
        <v>23.186</v>
      </c>
      <c r="K17" s="7" t="str">
        <f>IFERROR(VLOOKUP($B17,'IPC Normalized Ct'!$B$3:$O$194,10,FALSE)-'IPC Normalized Ct'!Z$11,'IPC Normalized Ct'!K17)</f>
        <v>No sample</v>
      </c>
      <c r="L17" s="7" t="str">
        <f>IFERROR(VLOOKUP($B17,'IPC Normalized Ct'!$B$3:$O$194,11,FALSE)-'IPC Normalized Ct'!AA$11,'IPC Normalized Ct'!L17)</f>
        <v>No sample</v>
      </c>
      <c r="M17" s="7" t="str">
        <f>IFERROR(VLOOKUP($B17,'IPC Normalized Ct'!$B$3:$O$194,12,FALSE)-'IPC Normalized Ct'!AB$11,'IPC Normalized Ct'!M17)</f>
        <v>No sample</v>
      </c>
      <c r="N17" s="7" t="str">
        <f>IFERROR(VLOOKUP($B17,'IPC Normalized Ct'!$B$3:$O$194,13,FALSE)-'IPC Normalized Ct'!AC$11,'IPC Normalized Ct'!N17)</f>
        <v>No sample</v>
      </c>
      <c r="O17" s="7" t="str">
        <f>IFERROR(VLOOKUP($B17,'IPC Normalized Ct'!$B$3:$O$194,14,FALSE)-'IPC Normalized Ct'!AD$11,'IPC Normalized Ct'!O17)</f>
        <v>No sample</v>
      </c>
      <c r="P17" s="43" t="str">
        <f t="shared" si="3"/>
        <v>N</v>
      </c>
      <c r="Q17" s="43"/>
    </row>
    <row r="18" spans="1:17" x14ac:dyDescent="0.25">
      <c r="A18" s="133"/>
      <c r="B18" s="13" t="s">
        <v>2299</v>
      </c>
      <c r="C18" s="6" t="str">
        <f>IFERROR(VLOOKUP($B18,'IPC Normalized Ct'!$B$3:$O$194,2,FALSE),'IPC Normalized Ct'!C18)</f>
        <v>hsa-let-7i-5p</v>
      </c>
      <c r="D18" s="7">
        <f>IFERROR(VLOOKUP($B18,'IPC Normalized Ct'!$B$3:$O$194,3,FALSE)-'IPC Normalized Ct'!S$11,'IPC Normalized Ct'!D18)</f>
        <v>27.908000000000001</v>
      </c>
      <c r="E18" s="7" t="str">
        <f>IFERROR(VLOOKUP($B18,'IPC Normalized Ct'!$B$3:$O$194,4,FALSE)-'IPC Normalized Ct'!T$11,'IPC Normalized Ct'!E18)</f>
        <v>No sample</v>
      </c>
      <c r="F18" s="7" t="str">
        <f>IFERROR(VLOOKUP($B18,'IPC Normalized Ct'!$B$3:$O$194,5,FALSE)-'IPC Normalized Ct'!U$11,'IPC Normalized Ct'!F18)</f>
        <v>No sample</v>
      </c>
      <c r="G18" s="7" t="str">
        <f>IFERROR(VLOOKUP($B18,'IPC Normalized Ct'!$B$3:$O$194,6,FALSE)-'IPC Normalized Ct'!V$11,'IPC Normalized Ct'!G18)</f>
        <v>No sample</v>
      </c>
      <c r="H18" s="7" t="str">
        <f>IFERROR(VLOOKUP($B18,'IPC Normalized Ct'!$B$3:$O$194,7,FALSE)-'IPC Normalized Ct'!W$11,'IPC Normalized Ct'!H18)</f>
        <v>No sample</v>
      </c>
      <c r="I18" s="7" t="str">
        <f>IFERROR(VLOOKUP($B18,'IPC Normalized Ct'!$B$3:$O$194,8,FALSE)-'IPC Normalized Ct'!X$11,'IPC Normalized Ct'!I18)</f>
        <v>No sample</v>
      </c>
      <c r="J18" s="7">
        <f>IFERROR(VLOOKUP($B18,'IPC Normalized Ct'!$B$3:$O$194,9,FALSE)-'IPC Normalized Ct'!Y$11,'IPC Normalized Ct'!J18)</f>
        <v>30.030999999999999</v>
      </c>
      <c r="K18" s="7" t="str">
        <f>IFERROR(VLOOKUP($B18,'IPC Normalized Ct'!$B$3:$O$194,10,FALSE)-'IPC Normalized Ct'!Z$11,'IPC Normalized Ct'!K18)</f>
        <v>No sample</v>
      </c>
      <c r="L18" s="7" t="str">
        <f>IFERROR(VLOOKUP($B18,'IPC Normalized Ct'!$B$3:$O$194,11,FALSE)-'IPC Normalized Ct'!AA$11,'IPC Normalized Ct'!L18)</f>
        <v>No sample</v>
      </c>
      <c r="M18" s="7" t="str">
        <f>IFERROR(VLOOKUP($B18,'IPC Normalized Ct'!$B$3:$O$194,12,FALSE)-'IPC Normalized Ct'!AB$11,'IPC Normalized Ct'!M18)</f>
        <v>No sample</v>
      </c>
      <c r="N18" s="7" t="str">
        <f>IFERROR(VLOOKUP($B18,'IPC Normalized Ct'!$B$3:$O$194,13,FALSE)-'IPC Normalized Ct'!AC$11,'IPC Normalized Ct'!N18)</f>
        <v>No sample</v>
      </c>
      <c r="O18" s="7" t="str">
        <f>IFERROR(VLOOKUP($B18,'IPC Normalized Ct'!$B$3:$O$194,14,FALSE)-'IPC Normalized Ct'!AD$11,'IPC Normalized Ct'!O18)</f>
        <v>No sample</v>
      </c>
      <c r="P18" s="43" t="str">
        <f t="shared" si="3"/>
        <v>N</v>
      </c>
      <c r="Q18" s="43"/>
    </row>
    <row r="19" spans="1:17" x14ac:dyDescent="0.25">
      <c r="A19" s="133"/>
      <c r="B19" s="13" t="s">
        <v>2300</v>
      </c>
      <c r="C19" s="6" t="str">
        <f>IFERROR(VLOOKUP($B19,'IPC Normalized Ct'!$B$3:$O$194,2,FALSE),'IPC Normalized Ct'!C19)</f>
        <v>hsa-miR-138-5p</v>
      </c>
      <c r="D19" s="7">
        <f>IFERROR(VLOOKUP($B19,'IPC Normalized Ct'!$B$3:$O$194,3,FALSE)-'IPC Normalized Ct'!S$11,'IPC Normalized Ct'!D19)</f>
        <v>31.122</v>
      </c>
      <c r="E19" s="7" t="str">
        <f>IFERROR(VLOOKUP($B19,'IPC Normalized Ct'!$B$3:$O$194,4,FALSE)-'IPC Normalized Ct'!T$11,'IPC Normalized Ct'!E19)</f>
        <v>No sample</v>
      </c>
      <c r="F19" s="7" t="str">
        <f>IFERROR(VLOOKUP($B19,'IPC Normalized Ct'!$B$3:$O$194,5,FALSE)-'IPC Normalized Ct'!U$11,'IPC Normalized Ct'!F19)</f>
        <v>No sample</v>
      </c>
      <c r="G19" s="7" t="str">
        <f>IFERROR(VLOOKUP($B19,'IPC Normalized Ct'!$B$3:$O$194,6,FALSE)-'IPC Normalized Ct'!V$11,'IPC Normalized Ct'!G19)</f>
        <v>No sample</v>
      </c>
      <c r="H19" s="7" t="str">
        <f>IFERROR(VLOOKUP($B19,'IPC Normalized Ct'!$B$3:$O$194,7,FALSE)-'IPC Normalized Ct'!W$11,'IPC Normalized Ct'!H19)</f>
        <v>No sample</v>
      </c>
      <c r="I19" s="7" t="str">
        <f>IFERROR(VLOOKUP($B19,'IPC Normalized Ct'!$B$3:$O$194,8,FALSE)-'IPC Normalized Ct'!X$11,'IPC Normalized Ct'!I19)</f>
        <v>No sample</v>
      </c>
      <c r="J19" s="7">
        <f>IFERROR(VLOOKUP($B19,'IPC Normalized Ct'!$B$3:$O$194,9,FALSE)-'IPC Normalized Ct'!Y$11,'IPC Normalized Ct'!J19)</f>
        <v>30.030999999999999</v>
      </c>
      <c r="K19" s="7" t="str">
        <f>IFERROR(VLOOKUP($B19,'IPC Normalized Ct'!$B$3:$O$194,10,FALSE)-'IPC Normalized Ct'!Z$11,'IPC Normalized Ct'!K19)</f>
        <v>No sample</v>
      </c>
      <c r="L19" s="7" t="str">
        <f>IFERROR(VLOOKUP($B19,'IPC Normalized Ct'!$B$3:$O$194,11,FALSE)-'IPC Normalized Ct'!AA$11,'IPC Normalized Ct'!L19)</f>
        <v>No sample</v>
      </c>
      <c r="M19" s="7" t="str">
        <f>IFERROR(VLOOKUP($B19,'IPC Normalized Ct'!$B$3:$O$194,12,FALSE)-'IPC Normalized Ct'!AB$11,'IPC Normalized Ct'!M19)</f>
        <v>No sample</v>
      </c>
      <c r="N19" s="7" t="str">
        <f>IFERROR(VLOOKUP($B19,'IPC Normalized Ct'!$B$3:$O$194,13,FALSE)-'IPC Normalized Ct'!AC$11,'IPC Normalized Ct'!N19)</f>
        <v>No sample</v>
      </c>
      <c r="O19" s="7" t="str">
        <f>IFERROR(VLOOKUP($B19,'IPC Normalized Ct'!$B$3:$O$194,14,FALSE)-'IPC Normalized Ct'!AD$11,'IPC Normalized Ct'!O19)</f>
        <v>No sample</v>
      </c>
      <c r="P19" s="43" t="str">
        <f t="shared" si="3"/>
        <v>Y</v>
      </c>
      <c r="Q19" s="43"/>
    </row>
    <row r="20" spans="1:17" x14ac:dyDescent="0.25">
      <c r="A20" s="133"/>
      <c r="B20" s="13" t="s">
        <v>2301</v>
      </c>
      <c r="C20" s="6" t="str">
        <f>IFERROR(VLOOKUP($B20,'IPC Normalized Ct'!$B$3:$O$194,2,FALSE),'IPC Normalized Ct'!C20)</f>
        <v>hsa-miR-184</v>
      </c>
      <c r="D20" s="7">
        <f>IFERROR(VLOOKUP($B20,'IPC Normalized Ct'!$B$3:$O$194,3,FALSE)-'IPC Normalized Ct'!S$11,'IPC Normalized Ct'!D20)</f>
        <v>27.844000000000001</v>
      </c>
      <c r="E20" s="7" t="str">
        <f>IFERROR(VLOOKUP($B20,'IPC Normalized Ct'!$B$3:$O$194,4,FALSE)-'IPC Normalized Ct'!T$11,'IPC Normalized Ct'!E20)</f>
        <v>No sample</v>
      </c>
      <c r="F20" s="7" t="str">
        <f>IFERROR(VLOOKUP($B20,'IPC Normalized Ct'!$B$3:$O$194,5,FALSE)-'IPC Normalized Ct'!U$11,'IPC Normalized Ct'!F20)</f>
        <v>No sample</v>
      </c>
      <c r="G20" s="7" t="str">
        <f>IFERROR(VLOOKUP($B20,'IPC Normalized Ct'!$B$3:$O$194,6,FALSE)-'IPC Normalized Ct'!V$11,'IPC Normalized Ct'!G20)</f>
        <v>No sample</v>
      </c>
      <c r="H20" s="7" t="str">
        <f>IFERROR(VLOOKUP($B20,'IPC Normalized Ct'!$B$3:$O$194,7,FALSE)-'IPC Normalized Ct'!W$11,'IPC Normalized Ct'!H20)</f>
        <v>No sample</v>
      </c>
      <c r="I20" s="7" t="str">
        <f>IFERROR(VLOOKUP($B20,'IPC Normalized Ct'!$B$3:$O$194,8,FALSE)-'IPC Normalized Ct'!X$11,'IPC Normalized Ct'!I20)</f>
        <v>No sample</v>
      </c>
      <c r="J20" s="7">
        <f>IFERROR(VLOOKUP($B20,'IPC Normalized Ct'!$B$3:$O$194,9,FALSE)-'IPC Normalized Ct'!Y$11,'IPC Normalized Ct'!J20)</f>
        <v>30.324999999999999</v>
      </c>
      <c r="K20" s="7" t="str">
        <f>IFERROR(VLOOKUP($B20,'IPC Normalized Ct'!$B$3:$O$194,10,FALSE)-'IPC Normalized Ct'!Z$11,'IPC Normalized Ct'!K20)</f>
        <v>No sample</v>
      </c>
      <c r="L20" s="7" t="str">
        <f>IFERROR(VLOOKUP($B20,'IPC Normalized Ct'!$B$3:$O$194,11,FALSE)-'IPC Normalized Ct'!AA$11,'IPC Normalized Ct'!L20)</f>
        <v>No sample</v>
      </c>
      <c r="M20" s="7" t="str">
        <f>IFERROR(VLOOKUP($B20,'IPC Normalized Ct'!$B$3:$O$194,12,FALSE)-'IPC Normalized Ct'!AB$11,'IPC Normalized Ct'!M20)</f>
        <v>No sample</v>
      </c>
      <c r="N20" s="7" t="str">
        <f>IFERROR(VLOOKUP($B20,'IPC Normalized Ct'!$B$3:$O$194,13,FALSE)-'IPC Normalized Ct'!AC$11,'IPC Normalized Ct'!N20)</f>
        <v>No sample</v>
      </c>
      <c r="O20" s="7" t="str">
        <f>IFERROR(VLOOKUP($B20,'IPC Normalized Ct'!$B$3:$O$194,14,FALSE)-'IPC Normalized Ct'!AD$11,'IPC Normalized Ct'!O20)</f>
        <v>No sample</v>
      </c>
      <c r="P20" s="43" t="str">
        <f t="shared" si="3"/>
        <v>N</v>
      </c>
      <c r="Q20" s="43"/>
    </row>
    <row r="21" spans="1:17" x14ac:dyDescent="0.25">
      <c r="A21" s="133"/>
      <c r="B21" s="13" t="s">
        <v>2302</v>
      </c>
      <c r="C21" s="6" t="str">
        <f>IFERROR(VLOOKUP($B21,'IPC Normalized Ct'!$B$3:$O$194,2,FALSE),'IPC Normalized Ct'!C21)</f>
        <v>hsa-miR-34c-5p</v>
      </c>
      <c r="D21" s="7">
        <f>IFERROR(VLOOKUP($B21,'IPC Normalized Ct'!$B$3:$O$194,3,FALSE)-'IPC Normalized Ct'!S$11,'IPC Normalized Ct'!D21)</f>
        <v>27.844000000000001</v>
      </c>
      <c r="E21" s="7" t="str">
        <f>IFERROR(VLOOKUP($B21,'IPC Normalized Ct'!$B$3:$O$194,4,FALSE)-'IPC Normalized Ct'!T$11,'IPC Normalized Ct'!E21)</f>
        <v>No sample</v>
      </c>
      <c r="F21" s="7" t="str">
        <f>IFERROR(VLOOKUP($B21,'IPC Normalized Ct'!$B$3:$O$194,5,FALSE)-'IPC Normalized Ct'!U$11,'IPC Normalized Ct'!F21)</f>
        <v>No sample</v>
      </c>
      <c r="G21" s="7" t="str">
        <f>IFERROR(VLOOKUP($B21,'IPC Normalized Ct'!$B$3:$O$194,6,FALSE)-'IPC Normalized Ct'!V$11,'IPC Normalized Ct'!G21)</f>
        <v>No sample</v>
      </c>
      <c r="H21" s="7" t="str">
        <f>IFERROR(VLOOKUP($B21,'IPC Normalized Ct'!$B$3:$O$194,7,FALSE)-'IPC Normalized Ct'!W$11,'IPC Normalized Ct'!H21)</f>
        <v>No sample</v>
      </c>
      <c r="I21" s="7" t="str">
        <f>IFERROR(VLOOKUP($B21,'IPC Normalized Ct'!$B$3:$O$194,8,FALSE)-'IPC Normalized Ct'!X$11,'IPC Normalized Ct'!I21)</f>
        <v>No sample</v>
      </c>
      <c r="J21" s="7">
        <f>IFERROR(VLOOKUP($B21,'IPC Normalized Ct'!$B$3:$O$194,9,FALSE)-'IPC Normalized Ct'!Y$11,'IPC Normalized Ct'!J21)</f>
        <v>30.324999999999999</v>
      </c>
      <c r="K21" s="7" t="str">
        <f>IFERROR(VLOOKUP($B21,'IPC Normalized Ct'!$B$3:$O$194,10,FALSE)-'IPC Normalized Ct'!Z$11,'IPC Normalized Ct'!K21)</f>
        <v>No sample</v>
      </c>
      <c r="L21" s="7" t="str">
        <f>IFERROR(VLOOKUP($B21,'IPC Normalized Ct'!$B$3:$O$194,11,FALSE)-'IPC Normalized Ct'!AA$11,'IPC Normalized Ct'!L21)</f>
        <v>No sample</v>
      </c>
      <c r="M21" s="7" t="str">
        <f>IFERROR(VLOOKUP($B21,'IPC Normalized Ct'!$B$3:$O$194,12,FALSE)-'IPC Normalized Ct'!AB$11,'IPC Normalized Ct'!M21)</f>
        <v>No sample</v>
      </c>
      <c r="N21" s="7" t="str">
        <f>IFERROR(VLOOKUP($B21,'IPC Normalized Ct'!$B$3:$O$194,13,FALSE)-'IPC Normalized Ct'!AC$11,'IPC Normalized Ct'!N21)</f>
        <v>No sample</v>
      </c>
      <c r="O21" s="7" t="str">
        <f>IFERROR(VLOOKUP($B21,'IPC Normalized Ct'!$B$3:$O$194,14,FALSE)-'IPC Normalized Ct'!AD$11,'IPC Normalized Ct'!O21)</f>
        <v>No sample</v>
      </c>
      <c r="P21" s="43" t="str">
        <f t="shared" si="3"/>
        <v>N</v>
      </c>
      <c r="Q21" s="43"/>
    </row>
    <row r="22" spans="1:17" x14ac:dyDescent="0.25">
      <c r="A22" s="133"/>
      <c r="B22" s="13" t="s">
        <v>2303</v>
      </c>
      <c r="C22" s="6" t="str">
        <f>IFERROR(VLOOKUP($B22,'IPC Normalized Ct'!$B$3:$O$194,2,FALSE),'IPC Normalized Ct'!C22)</f>
        <v>hsa-miR-377-3p</v>
      </c>
      <c r="D22" s="7" t="str">
        <f>IFERROR(VLOOKUP($B22,'IPC Normalized Ct'!$B$3:$O$194,3,FALSE)-'IPC Normalized Ct'!S$11,'IPC Normalized Ct'!D22)</f>
        <v>Excluded</v>
      </c>
      <c r="E22" s="7" t="str">
        <f>IFERROR(VLOOKUP($B22,'IPC Normalized Ct'!$B$3:$O$194,4,FALSE)-'IPC Normalized Ct'!T$11,'IPC Normalized Ct'!E22)</f>
        <v>No sample</v>
      </c>
      <c r="F22" s="7" t="str">
        <f>IFERROR(VLOOKUP($B22,'IPC Normalized Ct'!$B$3:$O$194,5,FALSE)-'IPC Normalized Ct'!U$11,'IPC Normalized Ct'!F22)</f>
        <v>No sample</v>
      </c>
      <c r="G22" s="7" t="str">
        <f>IFERROR(VLOOKUP($B22,'IPC Normalized Ct'!$B$3:$O$194,6,FALSE)-'IPC Normalized Ct'!V$11,'IPC Normalized Ct'!G22)</f>
        <v>No sample</v>
      </c>
      <c r="H22" s="7" t="str">
        <f>IFERROR(VLOOKUP($B22,'IPC Normalized Ct'!$B$3:$O$194,7,FALSE)-'IPC Normalized Ct'!W$11,'IPC Normalized Ct'!H22)</f>
        <v>No sample</v>
      </c>
      <c r="I22" s="7" t="str">
        <f>IFERROR(VLOOKUP($B22,'IPC Normalized Ct'!$B$3:$O$194,8,FALSE)-'IPC Normalized Ct'!X$11,'IPC Normalized Ct'!I22)</f>
        <v>No sample</v>
      </c>
      <c r="J22" s="7" t="str">
        <f>IFERROR(VLOOKUP($B22,'IPC Normalized Ct'!$B$3:$O$194,9,FALSE)-'IPC Normalized Ct'!Y$11,'IPC Normalized Ct'!J22)</f>
        <v>Excluded</v>
      </c>
      <c r="K22" s="7" t="str">
        <f>IFERROR(VLOOKUP($B22,'IPC Normalized Ct'!$B$3:$O$194,10,FALSE)-'IPC Normalized Ct'!Z$11,'IPC Normalized Ct'!K22)</f>
        <v>No sample</v>
      </c>
      <c r="L22" s="7" t="str">
        <f>IFERROR(VLOOKUP($B22,'IPC Normalized Ct'!$B$3:$O$194,11,FALSE)-'IPC Normalized Ct'!AA$11,'IPC Normalized Ct'!L22)</f>
        <v>No sample</v>
      </c>
      <c r="M22" s="7" t="str">
        <f>IFERROR(VLOOKUP($B22,'IPC Normalized Ct'!$B$3:$O$194,12,FALSE)-'IPC Normalized Ct'!AB$11,'IPC Normalized Ct'!M22)</f>
        <v>No sample</v>
      </c>
      <c r="N22" s="7" t="str">
        <f>IFERROR(VLOOKUP($B22,'IPC Normalized Ct'!$B$3:$O$194,13,FALSE)-'IPC Normalized Ct'!AC$11,'IPC Normalized Ct'!N22)</f>
        <v>No sample</v>
      </c>
      <c r="O22" s="7" t="str">
        <f>IFERROR(VLOOKUP($B22,'IPC Normalized Ct'!$B$3:$O$194,14,FALSE)-'IPC Normalized Ct'!AD$11,'IPC Normalized Ct'!O22)</f>
        <v>No sample</v>
      </c>
      <c r="P22" s="43" t="str">
        <f t="shared" si="3"/>
        <v>Y</v>
      </c>
      <c r="Q22" s="43"/>
    </row>
    <row r="23" spans="1:17" x14ac:dyDescent="0.25">
      <c r="A23" s="133"/>
      <c r="B23" s="13" t="s">
        <v>2304</v>
      </c>
      <c r="C23" s="6" t="str">
        <f>IFERROR(VLOOKUP($B23,'IPC Normalized Ct'!$B$3:$O$194,2,FALSE),'IPC Normalized Ct'!C23)</f>
        <v>hsa-miR-450a-5p</v>
      </c>
      <c r="D23" s="7">
        <f>IFERROR(VLOOKUP($B23,'IPC Normalized Ct'!$B$3:$O$194,3,FALSE)-'IPC Normalized Ct'!S$11,'IPC Normalized Ct'!D23)</f>
        <v>30.864999999999998</v>
      </c>
      <c r="E23" s="7" t="str">
        <f>IFERROR(VLOOKUP($B23,'IPC Normalized Ct'!$B$3:$O$194,4,FALSE)-'IPC Normalized Ct'!T$11,'IPC Normalized Ct'!E23)</f>
        <v>No sample</v>
      </c>
      <c r="F23" s="7" t="str">
        <f>IFERROR(VLOOKUP($B23,'IPC Normalized Ct'!$B$3:$O$194,5,FALSE)-'IPC Normalized Ct'!U$11,'IPC Normalized Ct'!F23)</f>
        <v>No sample</v>
      </c>
      <c r="G23" s="7" t="str">
        <f>IFERROR(VLOOKUP($B23,'IPC Normalized Ct'!$B$3:$O$194,6,FALSE)-'IPC Normalized Ct'!V$11,'IPC Normalized Ct'!G23)</f>
        <v>No sample</v>
      </c>
      <c r="H23" s="7" t="str">
        <f>IFERROR(VLOOKUP($B23,'IPC Normalized Ct'!$B$3:$O$194,7,FALSE)-'IPC Normalized Ct'!W$11,'IPC Normalized Ct'!H23)</f>
        <v>No sample</v>
      </c>
      <c r="I23" s="7" t="str">
        <f>IFERROR(VLOOKUP($B23,'IPC Normalized Ct'!$B$3:$O$194,8,FALSE)-'IPC Normalized Ct'!X$11,'IPC Normalized Ct'!I23)</f>
        <v>No sample</v>
      </c>
      <c r="J23" s="7">
        <f>IFERROR(VLOOKUP($B23,'IPC Normalized Ct'!$B$3:$O$194,9,FALSE)-'IPC Normalized Ct'!Y$11,'IPC Normalized Ct'!J23)</f>
        <v>30.869</v>
      </c>
      <c r="K23" s="7" t="str">
        <f>IFERROR(VLOOKUP($B23,'IPC Normalized Ct'!$B$3:$O$194,10,FALSE)-'IPC Normalized Ct'!Z$11,'IPC Normalized Ct'!K23)</f>
        <v>No sample</v>
      </c>
      <c r="L23" s="7" t="str">
        <f>IFERROR(VLOOKUP($B23,'IPC Normalized Ct'!$B$3:$O$194,11,FALSE)-'IPC Normalized Ct'!AA$11,'IPC Normalized Ct'!L23)</f>
        <v>No sample</v>
      </c>
      <c r="M23" s="7" t="str">
        <f>IFERROR(VLOOKUP($B23,'IPC Normalized Ct'!$B$3:$O$194,12,FALSE)-'IPC Normalized Ct'!AB$11,'IPC Normalized Ct'!M23)</f>
        <v>No sample</v>
      </c>
      <c r="N23" s="7" t="str">
        <f>IFERROR(VLOOKUP($B23,'IPC Normalized Ct'!$B$3:$O$194,13,FALSE)-'IPC Normalized Ct'!AC$11,'IPC Normalized Ct'!N23)</f>
        <v>No sample</v>
      </c>
      <c r="O23" s="7" t="str">
        <f>IFERROR(VLOOKUP($B23,'IPC Normalized Ct'!$B$3:$O$194,14,FALSE)-'IPC Normalized Ct'!AD$11,'IPC Normalized Ct'!O23)</f>
        <v>No sample</v>
      </c>
      <c r="P23" s="43" t="str">
        <f t="shared" si="3"/>
        <v>N</v>
      </c>
      <c r="Q23" s="43"/>
    </row>
    <row r="24" spans="1:17" x14ac:dyDescent="0.25">
      <c r="A24" s="133"/>
      <c r="B24" s="13" t="s">
        <v>2305</v>
      </c>
      <c r="C24" s="6" t="str">
        <f>IFERROR(VLOOKUP($B24,'IPC Normalized Ct'!$B$3:$O$194,2,FALSE),'IPC Normalized Ct'!C24)</f>
        <v>hsa-miR-608</v>
      </c>
      <c r="D24" s="7">
        <f>IFERROR(VLOOKUP($B24,'IPC Normalized Ct'!$B$3:$O$194,3,FALSE)-'IPC Normalized Ct'!S$11,'IPC Normalized Ct'!D24)</f>
        <v>30.864999999999998</v>
      </c>
      <c r="E24" s="7" t="str">
        <f>IFERROR(VLOOKUP($B24,'IPC Normalized Ct'!$B$3:$O$194,4,FALSE)-'IPC Normalized Ct'!T$11,'IPC Normalized Ct'!E24)</f>
        <v>No sample</v>
      </c>
      <c r="F24" s="7" t="str">
        <f>IFERROR(VLOOKUP($B24,'IPC Normalized Ct'!$B$3:$O$194,5,FALSE)-'IPC Normalized Ct'!U$11,'IPC Normalized Ct'!F24)</f>
        <v>No sample</v>
      </c>
      <c r="G24" s="7" t="str">
        <f>IFERROR(VLOOKUP($B24,'IPC Normalized Ct'!$B$3:$O$194,6,FALSE)-'IPC Normalized Ct'!V$11,'IPC Normalized Ct'!G24)</f>
        <v>No sample</v>
      </c>
      <c r="H24" s="7" t="str">
        <f>IFERROR(VLOOKUP($B24,'IPC Normalized Ct'!$B$3:$O$194,7,FALSE)-'IPC Normalized Ct'!W$11,'IPC Normalized Ct'!H24)</f>
        <v>No sample</v>
      </c>
      <c r="I24" s="7" t="str">
        <f>IFERROR(VLOOKUP($B24,'IPC Normalized Ct'!$B$3:$O$194,8,FALSE)-'IPC Normalized Ct'!X$11,'IPC Normalized Ct'!I24)</f>
        <v>No sample</v>
      </c>
      <c r="J24" s="7">
        <f>IFERROR(VLOOKUP($B24,'IPC Normalized Ct'!$B$3:$O$194,9,FALSE)-'IPC Normalized Ct'!Y$11,'IPC Normalized Ct'!J24)</f>
        <v>30.934999999999999</v>
      </c>
      <c r="K24" s="7" t="str">
        <f>IFERROR(VLOOKUP($B24,'IPC Normalized Ct'!$B$3:$O$194,10,FALSE)-'IPC Normalized Ct'!Z$11,'IPC Normalized Ct'!K24)</f>
        <v>No sample</v>
      </c>
      <c r="L24" s="7" t="str">
        <f>IFERROR(VLOOKUP($B24,'IPC Normalized Ct'!$B$3:$O$194,11,FALSE)-'IPC Normalized Ct'!AA$11,'IPC Normalized Ct'!L24)</f>
        <v>No sample</v>
      </c>
      <c r="M24" s="7" t="str">
        <f>IFERROR(VLOOKUP($B24,'IPC Normalized Ct'!$B$3:$O$194,12,FALSE)-'IPC Normalized Ct'!AB$11,'IPC Normalized Ct'!M24)</f>
        <v>No sample</v>
      </c>
      <c r="N24" s="7" t="str">
        <f>IFERROR(VLOOKUP($B24,'IPC Normalized Ct'!$B$3:$O$194,13,FALSE)-'IPC Normalized Ct'!AC$11,'IPC Normalized Ct'!N24)</f>
        <v>No sample</v>
      </c>
      <c r="O24" s="7" t="str">
        <f>IFERROR(VLOOKUP($B24,'IPC Normalized Ct'!$B$3:$O$194,14,FALSE)-'IPC Normalized Ct'!AD$11,'IPC Normalized Ct'!O24)</f>
        <v>No sample</v>
      </c>
      <c r="P24" s="43" t="str">
        <f t="shared" si="3"/>
        <v>N</v>
      </c>
      <c r="Q24" s="43"/>
    </row>
    <row r="25" spans="1:17" x14ac:dyDescent="0.25">
      <c r="A25" s="133"/>
      <c r="B25" s="13" t="s">
        <v>2307</v>
      </c>
      <c r="C25" s="6" t="str">
        <f>IFERROR(VLOOKUP($B25,'IPC Normalized Ct'!$B$3:$O$194,2,FALSE),'IPC Normalized Ct'!C25)</f>
        <v>hsa-miR-16-5p</v>
      </c>
      <c r="D25" s="7">
        <f>IFERROR(VLOOKUP($B25,'IPC Normalized Ct'!$B$3:$O$194,3,FALSE)-'IPC Normalized Ct'!S$11,'IPC Normalized Ct'!D25)</f>
        <v>23.891999999999999</v>
      </c>
      <c r="E25" s="7" t="str">
        <f>IFERROR(VLOOKUP($B25,'IPC Normalized Ct'!$B$3:$O$194,4,FALSE)-'IPC Normalized Ct'!T$11,'IPC Normalized Ct'!E25)</f>
        <v>No sample</v>
      </c>
      <c r="F25" s="7" t="str">
        <f>IFERROR(VLOOKUP($B25,'IPC Normalized Ct'!$B$3:$O$194,5,FALSE)-'IPC Normalized Ct'!U$11,'IPC Normalized Ct'!F25)</f>
        <v>No sample</v>
      </c>
      <c r="G25" s="7" t="str">
        <f>IFERROR(VLOOKUP($B25,'IPC Normalized Ct'!$B$3:$O$194,6,FALSE)-'IPC Normalized Ct'!V$11,'IPC Normalized Ct'!G25)</f>
        <v>No sample</v>
      </c>
      <c r="H25" s="7" t="str">
        <f>IFERROR(VLOOKUP($B25,'IPC Normalized Ct'!$B$3:$O$194,7,FALSE)-'IPC Normalized Ct'!W$11,'IPC Normalized Ct'!H25)</f>
        <v>No sample</v>
      </c>
      <c r="I25" s="7" t="str">
        <f>IFERROR(VLOOKUP($B25,'IPC Normalized Ct'!$B$3:$O$194,8,FALSE)-'IPC Normalized Ct'!X$11,'IPC Normalized Ct'!I25)</f>
        <v>No sample</v>
      </c>
      <c r="J25" s="7">
        <f>IFERROR(VLOOKUP($B25,'IPC Normalized Ct'!$B$3:$O$194,9,FALSE)-'IPC Normalized Ct'!Y$11,'IPC Normalized Ct'!J25)</f>
        <v>23.170999999999999</v>
      </c>
      <c r="K25" s="7" t="str">
        <f>IFERROR(VLOOKUP($B25,'IPC Normalized Ct'!$B$3:$O$194,10,FALSE)-'IPC Normalized Ct'!Z$11,'IPC Normalized Ct'!K25)</f>
        <v>No sample</v>
      </c>
      <c r="L25" s="7" t="str">
        <f>IFERROR(VLOOKUP($B25,'IPC Normalized Ct'!$B$3:$O$194,11,FALSE)-'IPC Normalized Ct'!AA$11,'IPC Normalized Ct'!L25)</f>
        <v>No sample</v>
      </c>
      <c r="M25" s="7" t="str">
        <f>IFERROR(VLOOKUP($B25,'IPC Normalized Ct'!$B$3:$O$194,12,FALSE)-'IPC Normalized Ct'!AB$11,'IPC Normalized Ct'!M25)</f>
        <v>No sample</v>
      </c>
      <c r="N25" s="7" t="str">
        <f>IFERROR(VLOOKUP($B25,'IPC Normalized Ct'!$B$3:$O$194,13,FALSE)-'IPC Normalized Ct'!AC$11,'IPC Normalized Ct'!N25)</f>
        <v>No sample</v>
      </c>
      <c r="O25" s="7" t="str">
        <f>IFERROR(VLOOKUP($B25,'IPC Normalized Ct'!$B$3:$O$194,14,FALSE)-'IPC Normalized Ct'!AD$11,'IPC Normalized Ct'!O25)</f>
        <v>No sample</v>
      </c>
      <c r="P25" s="43" t="str">
        <f t="shared" si="3"/>
        <v>N</v>
      </c>
      <c r="Q25" s="43"/>
    </row>
    <row r="26" spans="1:17" x14ac:dyDescent="0.25">
      <c r="A26" s="133"/>
      <c r="B26" s="13" t="s">
        <v>2308</v>
      </c>
      <c r="C26" s="6" t="str">
        <f>IFERROR(VLOOKUP($B26,'IPC Normalized Ct'!$B$3:$O$194,2,FALSE),'IPC Normalized Ct'!C26)</f>
        <v>hsa-miR-28-5p</v>
      </c>
      <c r="D26" s="7">
        <f>IFERROR(VLOOKUP($B26,'IPC Normalized Ct'!$B$3:$O$194,3,FALSE)-'IPC Normalized Ct'!S$11,'IPC Normalized Ct'!D26)</f>
        <v>22.224</v>
      </c>
      <c r="E26" s="7" t="str">
        <f>IFERROR(VLOOKUP($B26,'IPC Normalized Ct'!$B$3:$O$194,4,FALSE)-'IPC Normalized Ct'!T$11,'IPC Normalized Ct'!E26)</f>
        <v>No sample</v>
      </c>
      <c r="F26" s="7" t="str">
        <f>IFERROR(VLOOKUP($B26,'IPC Normalized Ct'!$B$3:$O$194,5,FALSE)-'IPC Normalized Ct'!U$11,'IPC Normalized Ct'!F26)</f>
        <v>No sample</v>
      </c>
      <c r="G26" s="7" t="str">
        <f>IFERROR(VLOOKUP($B26,'IPC Normalized Ct'!$B$3:$O$194,6,FALSE)-'IPC Normalized Ct'!V$11,'IPC Normalized Ct'!G26)</f>
        <v>No sample</v>
      </c>
      <c r="H26" s="7" t="str">
        <f>IFERROR(VLOOKUP($B26,'IPC Normalized Ct'!$B$3:$O$194,7,FALSE)-'IPC Normalized Ct'!W$11,'IPC Normalized Ct'!H26)</f>
        <v>No sample</v>
      </c>
      <c r="I26" s="7" t="str">
        <f>IFERROR(VLOOKUP($B26,'IPC Normalized Ct'!$B$3:$O$194,8,FALSE)-'IPC Normalized Ct'!X$11,'IPC Normalized Ct'!I26)</f>
        <v>No sample</v>
      </c>
      <c r="J26" s="7">
        <f>IFERROR(VLOOKUP($B26,'IPC Normalized Ct'!$B$3:$O$194,9,FALSE)-'IPC Normalized Ct'!Y$11,'IPC Normalized Ct'!J26)</f>
        <v>31.664000000000001</v>
      </c>
      <c r="K26" s="7" t="str">
        <f>IFERROR(VLOOKUP($B26,'IPC Normalized Ct'!$B$3:$O$194,10,FALSE)-'IPC Normalized Ct'!Z$11,'IPC Normalized Ct'!K26)</f>
        <v>No sample</v>
      </c>
      <c r="L26" s="7" t="str">
        <f>IFERROR(VLOOKUP($B26,'IPC Normalized Ct'!$B$3:$O$194,11,FALSE)-'IPC Normalized Ct'!AA$11,'IPC Normalized Ct'!L26)</f>
        <v>No sample</v>
      </c>
      <c r="M26" s="7" t="str">
        <f>IFERROR(VLOOKUP($B26,'IPC Normalized Ct'!$B$3:$O$194,12,FALSE)-'IPC Normalized Ct'!AB$11,'IPC Normalized Ct'!M26)</f>
        <v>No sample</v>
      </c>
      <c r="N26" s="7" t="str">
        <f>IFERROR(VLOOKUP($B26,'IPC Normalized Ct'!$B$3:$O$194,13,FALSE)-'IPC Normalized Ct'!AC$11,'IPC Normalized Ct'!N26)</f>
        <v>No sample</v>
      </c>
      <c r="O26" s="7" t="str">
        <f>IFERROR(VLOOKUP($B26,'IPC Normalized Ct'!$B$3:$O$194,14,FALSE)-'IPC Normalized Ct'!AD$11,'IPC Normalized Ct'!O26)</f>
        <v>No sample</v>
      </c>
      <c r="P26" s="43" t="str">
        <f t="shared" si="3"/>
        <v>Y</v>
      </c>
      <c r="Q26" s="43"/>
    </row>
    <row r="27" spans="1:17" x14ac:dyDescent="0.25">
      <c r="A27" s="133"/>
      <c r="B27" s="13" t="s">
        <v>2309</v>
      </c>
      <c r="C27" s="6" t="str">
        <f>IFERROR(VLOOKUP($B27,'IPC Normalized Ct'!$B$3:$O$194,2,FALSE),'IPC Normalized Ct'!C27)</f>
        <v>hsa-miR-29b-3p</v>
      </c>
      <c r="D27" s="7">
        <f>IFERROR(VLOOKUP($B27,'IPC Normalized Ct'!$B$3:$O$194,3,FALSE)-'IPC Normalized Ct'!S$11,'IPC Normalized Ct'!D27)</f>
        <v>23.742999999999999</v>
      </c>
      <c r="E27" s="7" t="str">
        <f>IFERROR(VLOOKUP($B27,'IPC Normalized Ct'!$B$3:$O$194,4,FALSE)-'IPC Normalized Ct'!T$11,'IPC Normalized Ct'!E27)</f>
        <v>No sample</v>
      </c>
      <c r="F27" s="7" t="str">
        <f>IFERROR(VLOOKUP($B27,'IPC Normalized Ct'!$B$3:$O$194,5,FALSE)-'IPC Normalized Ct'!U$11,'IPC Normalized Ct'!F27)</f>
        <v>No sample</v>
      </c>
      <c r="G27" s="7" t="str">
        <f>IFERROR(VLOOKUP($B27,'IPC Normalized Ct'!$B$3:$O$194,6,FALSE)-'IPC Normalized Ct'!V$11,'IPC Normalized Ct'!G27)</f>
        <v>No sample</v>
      </c>
      <c r="H27" s="7" t="str">
        <f>IFERROR(VLOOKUP($B27,'IPC Normalized Ct'!$B$3:$O$194,7,FALSE)-'IPC Normalized Ct'!W$11,'IPC Normalized Ct'!H27)</f>
        <v>No sample</v>
      </c>
      <c r="I27" s="7" t="str">
        <f>IFERROR(VLOOKUP($B27,'IPC Normalized Ct'!$B$3:$O$194,8,FALSE)-'IPC Normalized Ct'!X$11,'IPC Normalized Ct'!I27)</f>
        <v>No sample</v>
      </c>
      <c r="J27" s="7">
        <f>IFERROR(VLOOKUP($B27,'IPC Normalized Ct'!$B$3:$O$194,9,FALSE)-'IPC Normalized Ct'!Y$11,'IPC Normalized Ct'!J27)</f>
        <v>22.783999999999999</v>
      </c>
      <c r="K27" s="7" t="str">
        <f>IFERROR(VLOOKUP($B27,'IPC Normalized Ct'!$B$3:$O$194,10,FALSE)-'IPC Normalized Ct'!Z$11,'IPC Normalized Ct'!K27)</f>
        <v>No sample</v>
      </c>
      <c r="L27" s="7" t="str">
        <f>IFERROR(VLOOKUP($B27,'IPC Normalized Ct'!$B$3:$O$194,11,FALSE)-'IPC Normalized Ct'!AA$11,'IPC Normalized Ct'!L27)</f>
        <v>No sample</v>
      </c>
      <c r="M27" s="7" t="str">
        <f>IFERROR(VLOOKUP($B27,'IPC Normalized Ct'!$B$3:$O$194,12,FALSE)-'IPC Normalized Ct'!AB$11,'IPC Normalized Ct'!M27)</f>
        <v>No sample</v>
      </c>
      <c r="N27" s="7" t="str">
        <f>IFERROR(VLOOKUP($B27,'IPC Normalized Ct'!$B$3:$O$194,13,FALSE)-'IPC Normalized Ct'!AC$11,'IPC Normalized Ct'!N27)</f>
        <v>No sample</v>
      </c>
      <c r="O27" s="7" t="str">
        <f>IFERROR(VLOOKUP($B27,'IPC Normalized Ct'!$B$3:$O$194,14,FALSE)-'IPC Normalized Ct'!AD$11,'IPC Normalized Ct'!O27)</f>
        <v>No sample</v>
      </c>
      <c r="P27" s="43" t="str">
        <f t="shared" si="3"/>
        <v>N</v>
      </c>
      <c r="Q27" s="43"/>
    </row>
    <row r="28" spans="1:17" x14ac:dyDescent="0.25">
      <c r="A28" s="133"/>
      <c r="B28" s="13" t="s">
        <v>2310</v>
      </c>
      <c r="C28" s="6" t="str">
        <f>IFERROR(VLOOKUP($B28,'IPC Normalized Ct'!$B$3:$O$194,2,FALSE),'IPC Normalized Ct'!C28)</f>
        <v>hsa-miR-181c-5p</v>
      </c>
      <c r="D28" s="7">
        <f>IFERROR(VLOOKUP($B28,'IPC Normalized Ct'!$B$3:$O$194,3,FALSE)-'IPC Normalized Ct'!S$11,'IPC Normalized Ct'!D28)</f>
        <v>19.291</v>
      </c>
      <c r="E28" s="7" t="str">
        <f>IFERROR(VLOOKUP($B28,'IPC Normalized Ct'!$B$3:$O$194,4,FALSE)-'IPC Normalized Ct'!T$11,'IPC Normalized Ct'!E28)</f>
        <v>No sample</v>
      </c>
      <c r="F28" s="7" t="str">
        <f>IFERROR(VLOOKUP($B28,'IPC Normalized Ct'!$B$3:$O$194,5,FALSE)-'IPC Normalized Ct'!U$11,'IPC Normalized Ct'!F28)</f>
        <v>No sample</v>
      </c>
      <c r="G28" s="7" t="str">
        <f>IFERROR(VLOOKUP($B28,'IPC Normalized Ct'!$B$3:$O$194,6,FALSE)-'IPC Normalized Ct'!V$11,'IPC Normalized Ct'!G28)</f>
        <v>No sample</v>
      </c>
      <c r="H28" s="7" t="str">
        <f>IFERROR(VLOOKUP($B28,'IPC Normalized Ct'!$B$3:$O$194,7,FALSE)-'IPC Normalized Ct'!W$11,'IPC Normalized Ct'!H28)</f>
        <v>No sample</v>
      </c>
      <c r="I28" s="7" t="str">
        <f>IFERROR(VLOOKUP($B28,'IPC Normalized Ct'!$B$3:$O$194,8,FALSE)-'IPC Normalized Ct'!X$11,'IPC Normalized Ct'!I28)</f>
        <v>No sample</v>
      </c>
      <c r="J28" s="7">
        <f>IFERROR(VLOOKUP($B28,'IPC Normalized Ct'!$B$3:$O$194,9,FALSE)-'IPC Normalized Ct'!Y$11,'IPC Normalized Ct'!J28)</f>
        <v>20.064</v>
      </c>
      <c r="K28" s="7" t="str">
        <f>IFERROR(VLOOKUP($B28,'IPC Normalized Ct'!$B$3:$O$194,10,FALSE)-'IPC Normalized Ct'!Z$11,'IPC Normalized Ct'!K28)</f>
        <v>No sample</v>
      </c>
      <c r="L28" s="7" t="str">
        <f>IFERROR(VLOOKUP($B28,'IPC Normalized Ct'!$B$3:$O$194,11,FALSE)-'IPC Normalized Ct'!AA$11,'IPC Normalized Ct'!L28)</f>
        <v>No sample</v>
      </c>
      <c r="M28" s="7" t="str">
        <f>IFERROR(VLOOKUP($B28,'IPC Normalized Ct'!$B$3:$O$194,12,FALSE)-'IPC Normalized Ct'!AB$11,'IPC Normalized Ct'!M28)</f>
        <v>No sample</v>
      </c>
      <c r="N28" s="7" t="str">
        <f>IFERROR(VLOOKUP($B28,'IPC Normalized Ct'!$B$3:$O$194,13,FALSE)-'IPC Normalized Ct'!AC$11,'IPC Normalized Ct'!N28)</f>
        <v>No sample</v>
      </c>
      <c r="O28" s="7" t="str">
        <f>IFERROR(VLOOKUP($B28,'IPC Normalized Ct'!$B$3:$O$194,14,FALSE)-'IPC Normalized Ct'!AD$11,'IPC Normalized Ct'!O28)</f>
        <v>No sample</v>
      </c>
      <c r="P28" s="43" t="str">
        <f t="shared" si="3"/>
        <v>N</v>
      </c>
      <c r="Q28" s="43"/>
    </row>
    <row r="29" spans="1:17" x14ac:dyDescent="0.25">
      <c r="A29" s="133"/>
      <c r="B29" s="13" t="s">
        <v>2311</v>
      </c>
      <c r="C29" s="6" t="str">
        <f>IFERROR(VLOOKUP($B29,'IPC Normalized Ct'!$B$3:$O$194,2,FALSE),'IPC Normalized Ct'!C29)</f>
        <v>hsa-miR-1-3p</v>
      </c>
      <c r="D29" s="7">
        <f>IFERROR(VLOOKUP($B29,'IPC Normalized Ct'!$B$3:$O$194,3,FALSE)-'IPC Normalized Ct'!S$11,'IPC Normalized Ct'!D29)</f>
        <v>23.742999999999999</v>
      </c>
      <c r="E29" s="7" t="str">
        <f>IFERROR(VLOOKUP($B29,'IPC Normalized Ct'!$B$3:$O$194,4,FALSE)-'IPC Normalized Ct'!T$11,'IPC Normalized Ct'!E29)</f>
        <v>No sample</v>
      </c>
      <c r="F29" s="7" t="str">
        <f>IFERROR(VLOOKUP($B29,'IPC Normalized Ct'!$B$3:$O$194,5,FALSE)-'IPC Normalized Ct'!U$11,'IPC Normalized Ct'!F29)</f>
        <v>No sample</v>
      </c>
      <c r="G29" s="7" t="str">
        <f>IFERROR(VLOOKUP($B29,'IPC Normalized Ct'!$B$3:$O$194,6,FALSE)-'IPC Normalized Ct'!V$11,'IPC Normalized Ct'!G29)</f>
        <v>No sample</v>
      </c>
      <c r="H29" s="7" t="str">
        <f>IFERROR(VLOOKUP($B29,'IPC Normalized Ct'!$B$3:$O$194,7,FALSE)-'IPC Normalized Ct'!W$11,'IPC Normalized Ct'!H29)</f>
        <v>No sample</v>
      </c>
      <c r="I29" s="7" t="str">
        <f>IFERROR(VLOOKUP($B29,'IPC Normalized Ct'!$B$3:$O$194,8,FALSE)-'IPC Normalized Ct'!X$11,'IPC Normalized Ct'!I29)</f>
        <v>No sample</v>
      </c>
      <c r="J29" s="7">
        <f>IFERROR(VLOOKUP($B29,'IPC Normalized Ct'!$B$3:$O$194,9,FALSE)-'IPC Normalized Ct'!Y$11,'IPC Normalized Ct'!J29)</f>
        <v>22.783999999999999</v>
      </c>
      <c r="K29" s="7" t="str">
        <f>IFERROR(VLOOKUP($B29,'IPC Normalized Ct'!$B$3:$O$194,10,FALSE)-'IPC Normalized Ct'!Z$11,'IPC Normalized Ct'!K29)</f>
        <v>No sample</v>
      </c>
      <c r="L29" s="7" t="str">
        <f>IFERROR(VLOOKUP($B29,'IPC Normalized Ct'!$B$3:$O$194,11,FALSE)-'IPC Normalized Ct'!AA$11,'IPC Normalized Ct'!L29)</f>
        <v>No sample</v>
      </c>
      <c r="M29" s="7" t="str">
        <f>IFERROR(VLOOKUP($B29,'IPC Normalized Ct'!$B$3:$O$194,12,FALSE)-'IPC Normalized Ct'!AB$11,'IPC Normalized Ct'!M29)</f>
        <v>No sample</v>
      </c>
      <c r="N29" s="7" t="str">
        <f>IFERROR(VLOOKUP($B29,'IPC Normalized Ct'!$B$3:$O$194,13,FALSE)-'IPC Normalized Ct'!AC$11,'IPC Normalized Ct'!N29)</f>
        <v>No sample</v>
      </c>
      <c r="O29" s="7" t="str">
        <f>IFERROR(VLOOKUP($B29,'IPC Normalized Ct'!$B$3:$O$194,14,FALSE)-'IPC Normalized Ct'!AD$11,'IPC Normalized Ct'!O29)</f>
        <v>No sample</v>
      </c>
      <c r="P29" s="43" t="str">
        <f t="shared" si="3"/>
        <v>N</v>
      </c>
      <c r="Q29" s="43"/>
    </row>
    <row r="30" spans="1:17" x14ac:dyDescent="0.25">
      <c r="A30" s="133"/>
      <c r="B30" s="13" t="s">
        <v>2312</v>
      </c>
      <c r="C30" s="6" t="str">
        <f>IFERROR(VLOOKUP($B30,'IPC Normalized Ct'!$B$3:$O$194,2,FALSE),'IPC Normalized Ct'!C30)</f>
        <v>hsa-miR-142-5p</v>
      </c>
      <c r="D30" s="7">
        <f>IFERROR(VLOOKUP($B30,'IPC Normalized Ct'!$B$3:$O$194,3,FALSE)-'IPC Normalized Ct'!S$11,'IPC Normalized Ct'!D30)</f>
        <v>28.18</v>
      </c>
      <c r="E30" s="7" t="str">
        <f>IFERROR(VLOOKUP($B30,'IPC Normalized Ct'!$B$3:$O$194,4,FALSE)-'IPC Normalized Ct'!T$11,'IPC Normalized Ct'!E30)</f>
        <v>No sample</v>
      </c>
      <c r="F30" s="7" t="str">
        <f>IFERROR(VLOOKUP($B30,'IPC Normalized Ct'!$B$3:$O$194,5,FALSE)-'IPC Normalized Ct'!U$11,'IPC Normalized Ct'!F30)</f>
        <v>No sample</v>
      </c>
      <c r="G30" s="7" t="str">
        <f>IFERROR(VLOOKUP($B30,'IPC Normalized Ct'!$B$3:$O$194,6,FALSE)-'IPC Normalized Ct'!V$11,'IPC Normalized Ct'!G30)</f>
        <v>No sample</v>
      </c>
      <c r="H30" s="7" t="str">
        <f>IFERROR(VLOOKUP($B30,'IPC Normalized Ct'!$B$3:$O$194,7,FALSE)-'IPC Normalized Ct'!W$11,'IPC Normalized Ct'!H30)</f>
        <v>No sample</v>
      </c>
      <c r="I30" s="7" t="str">
        <f>IFERROR(VLOOKUP($B30,'IPC Normalized Ct'!$B$3:$O$194,8,FALSE)-'IPC Normalized Ct'!X$11,'IPC Normalized Ct'!I30)</f>
        <v>No sample</v>
      </c>
      <c r="J30" s="7">
        <f>IFERROR(VLOOKUP($B30,'IPC Normalized Ct'!$B$3:$O$194,9,FALSE)-'IPC Normalized Ct'!Y$11,'IPC Normalized Ct'!J30)</f>
        <v>25.8</v>
      </c>
      <c r="K30" s="7" t="str">
        <f>IFERROR(VLOOKUP($B30,'IPC Normalized Ct'!$B$3:$O$194,10,FALSE)-'IPC Normalized Ct'!Z$11,'IPC Normalized Ct'!K30)</f>
        <v>No sample</v>
      </c>
      <c r="L30" s="7" t="str">
        <f>IFERROR(VLOOKUP($B30,'IPC Normalized Ct'!$B$3:$O$194,11,FALSE)-'IPC Normalized Ct'!AA$11,'IPC Normalized Ct'!L30)</f>
        <v>No sample</v>
      </c>
      <c r="M30" s="7" t="str">
        <f>IFERROR(VLOOKUP($B30,'IPC Normalized Ct'!$B$3:$O$194,12,FALSE)-'IPC Normalized Ct'!AB$11,'IPC Normalized Ct'!M30)</f>
        <v>No sample</v>
      </c>
      <c r="N30" s="7" t="str">
        <f>IFERROR(VLOOKUP($B30,'IPC Normalized Ct'!$B$3:$O$194,13,FALSE)-'IPC Normalized Ct'!AC$11,'IPC Normalized Ct'!N30)</f>
        <v>No sample</v>
      </c>
      <c r="O30" s="7" t="str">
        <f>IFERROR(VLOOKUP($B30,'IPC Normalized Ct'!$B$3:$O$194,14,FALSE)-'IPC Normalized Ct'!AD$11,'IPC Normalized Ct'!O30)</f>
        <v>No sample</v>
      </c>
      <c r="P30" s="43" t="str">
        <f t="shared" si="3"/>
        <v>N</v>
      </c>
      <c r="Q30" s="43"/>
    </row>
    <row r="31" spans="1:17" x14ac:dyDescent="0.25">
      <c r="A31" s="133"/>
      <c r="B31" s="13" t="s">
        <v>2313</v>
      </c>
      <c r="C31" s="6" t="str">
        <f>IFERROR(VLOOKUP($B31,'IPC Normalized Ct'!$B$3:$O$194,2,FALSE),'IPC Normalized Ct'!C31)</f>
        <v>hsa-miR-193a-3p</v>
      </c>
      <c r="D31" s="7">
        <f>IFERROR(VLOOKUP($B31,'IPC Normalized Ct'!$B$3:$O$194,3,FALSE)-'IPC Normalized Ct'!S$11,'IPC Normalized Ct'!D31)</f>
        <v>25.79</v>
      </c>
      <c r="E31" s="7" t="str">
        <f>IFERROR(VLOOKUP($B31,'IPC Normalized Ct'!$B$3:$O$194,4,FALSE)-'IPC Normalized Ct'!T$11,'IPC Normalized Ct'!E31)</f>
        <v>No sample</v>
      </c>
      <c r="F31" s="7" t="str">
        <f>IFERROR(VLOOKUP($B31,'IPC Normalized Ct'!$B$3:$O$194,5,FALSE)-'IPC Normalized Ct'!U$11,'IPC Normalized Ct'!F31)</f>
        <v>No sample</v>
      </c>
      <c r="G31" s="7" t="str">
        <f>IFERROR(VLOOKUP($B31,'IPC Normalized Ct'!$B$3:$O$194,6,FALSE)-'IPC Normalized Ct'!V$11,'IPC Normalized Ct'!G31)</f>
        <v>No sample</v>
      </c>
      <c r="H31" s="7" t="str">
        <f>IFERROR(VLOOKUP($B31,'IPC Normalized Ct'!$B$3:$O$194,7,FALSE)-'IPC Normalized Ct'!W$11,'IPC Normalized Ct'!H31)</f>
        <v>No sample</v>
      </c>
      <c r="I31" s="7" t="str">
        <f>IFERROR(VLOOKUP($B31,'IPC Normalized Ct'!$B$3:$O$194,8,FALSE)-'IPC Normalized Ct'!X$11,'IPC Normalized Ct'!I31)</f>
        <v>No sample</v>
      </c>
      <c r="J31" s="7">
        <f>IFERROR(VLOOKUP($B31,'IPC Normalized Ct'!$B$3:$O$194,9,FALSE)-'IPC Normalized Ct'!Y$11,'IPC Normalized Ct'!J31)</f>
        <v>26.693999999999999</v>
      </c>
      <c r="K31" s="7" t="str">
        <f>IFERROR(VLOOKUP($B31,'IPC Normalized Ct'!$B$3:$O$194,10,FALSE)-'IPC Normalized Ct'!Z$11,'IPC Normalized Ct'!K31)</f>
        <v>No sample</v>
      </c>
      <c r="L31" s="7" t="str">
        <f>IFERROR(VLOOKUP($B31,'IPC Normalized Ct'!$B$3:$O$194,11,FALSE)-'IPC Normalized Ct'!AA$11,'IPC Normalized Ct'!L31)</f>
        <v>No sample</v>
      </c>
      <c r="M31" s="7" t="str">
        <f>IFERROR(VLOOKUP($B31,'IPC Normalized Ct'!$B$3:$O$194,12,FALSE)-'IPC Normalized Ct'!AB$11,'IPC Normalized Ct'!M31)</f>
        <v>No sample</v>
      </c>
      <c r="N31" s="7" t="str">
        <f>IFERROR(VLOOKUP($B31,'IPC Normalized Ct'!$B$3:$O$194,13,FALSE)-'IPC Normalized Ct'!AC$11,'IPC Normalized Ct'!N31)</f>
        <v>No sample</v>
      </c>
      <c r="O31" s="7" t="str">
        <f>IFERROR(VLOOKUP($B31,'IPC Normalized Ct'!$B$3:$O$194,14,FALSE)-'IPC Normalized Ct'!AD$11,'IPC Normalized Ct'!O31)</f>
        <v>No sample</v>
      </c>
      <c r="P31" s="43" t="str">
        <f t="shared" si="3"/>
        <v>N</v>
      </c>
      <c r="Q31" s="43"/>
    </row>
    <row r="32" spans="1:17" x14ac:dyDescent="0.25">
      <c r="A32" s="133"/>
      <c r="B32" s="13" t="s">
        <v>2314</v>
      </c>
      <c r="C32" s="6" t="str">
        <f>IFERROR(VLOOKUP($B32,'IPC Normalized Ct'!$B$3:$O$194,2,FALSE),'IPC Normalized Ct'!C32)</f>
        <v>hsa-miR-30e-3p</v>
      </c>
      <c r="D32" s="7">
        <f>IFERROR(VLOOKUP($B32,'IPC Normalized Ct'!$B$3:$O$194,3,FALSE)-'IPC Normalized Ct'!S$11,'IPC Normalized Ct'!D32)</f>
        <v>28.18</v>
      </c>
      <c r="E32" s="7" t="str">
        <f>IFERROR(VLOOKUP($B32,'IPC Normalized Ct'!$B$3:$O$194,4,FALSE)-'IPC Normalized Ct'!T$11,'IPC Normalized Ct'!E32)</f>
        <v>No sample</v>
      </c>
      <c r="F32" s="7" t="str">
        <f>IFERROR(VLOOKUP($B32,'IPC Normalized Ct'!$B$3:$O$194,5,FALSE)-'IPC Normalized Ct'!U$11,'IPC Normalized Ct'!F32)</f>
        <v>No sample</v>
      </c>
      <c r="G32" s="7" t="str">
        <f>IFERROR(VLOOKUP($B32,'IPC Normalized Ct'!$B$3:$O$194,6,FALSE)-'IPC Normalized Ct'!V$11,'IPC Normalized Ct'!G32)</f>
        <v>No sample</v>
      </c>
      <c r="H32" s="7" t="str">
        <f>IFERROR(VLOOKUP($B32,'IPC Normalized Ct'!$B$3:$O$194,7,FALSE)-'IPC Normalized Ct'!W$11,'IPC Normalized Ct'!H32)</f>
        <v>No sample</v>
      </c>
      <c r="I32" s="7" t="str">
        <f>IFERROR(VLOOKUP($B32,'IPC Normalized Ct'!$B$3:$O$194,8,FALSE)-'IPC Normalized Ct'!X$11,'IPC Normalized Ct'!I32)</f>
        <v>No sample</v>
      </c>
      <c r="J32" s="7">
        <f>IFERROR(VLOOKUP($B32,'IPC Normalized Ct'!$B$3:$O$194,9,FALSE)-'IPC Normalized Ct'!Y$11,'IPC Normalized Ct'!J32)</f>
        <v>25.8</v>
      </c>
      <c r="K32" s="7" t="str">
        <f>IFERROR(VLOOKUP($B32,'IPC Normalized Ct'!$B$3:$O$194,10,FALSE)-'IPC Normalized Ct'!Z$11,'IPC Normalized Ct'!K32)</f>
        <v>No sample</v>
      </c>
      <c r="L32" s="7" t="str">
        <f>IFERROR(VLOOKUP($B32,'IPC Normalized Ct'!$B$3:$O$194,11,FALSE)-'IPC Normalized Ct'!AA$11,'IPC Normalized Ct'!L32)</f>
        <v>No sample</v>
      </c>
      <c r="M32" s="7" t="str">
        <f>IFERROR(VLOOKUP($B32,'IPC Normalized Ct'!$B$3:$O$194,12,FALSE)-'IPC Normalized Ct'!AB$11,'IPC Normalized Ct'!M32)</f>
        <v>No sample</v>
      </c>
      <c r="N32" s="7" t="str">
        <f>IFERROR(VLOOKUP($B32,'IPC Normalized Ct'!$B$3:$O$194,13,FALSE)-'IPC Normalized Ct'!AC$11,'IPC Normalized Ct'!N32)</f>
        <v>No sample</v>
      </c>
      <c r="O32" s="7" t="str">
        <f>IFERROR(VLOOKUP($B32,'IPC Normalized Ct'!$B$3:$O$194,14,FALSE)-'IPC Normalized Ct'!AD$11,'IPC Normalized Ct'!O32)</f>
        <v>No sample</v>
      </c>
      <c r="P32" s="43" t="str">
        <f t="shared" si="3"/>
        <v>N</v>
      </c>
      <c r="Q32" s="43"/>
    </row>
    <row r="33" spans="1:17" x14ac:dyDescent="0.25">
      <c r="A33" s="133"/>
      <c r="B33" s="13" t="s">
        <v>2315</v>
      </c>
      <c r="C33" s="6" t="str">
        <f>IFERROR(VLOOKUP($B33,'IPC Normalized Ct'!$B$3:$O$194,2,FALSE),'IPC Normalized Ct'!C33)</f>
        <v>hsa-miR-378a-3p</v>
      </c>
      <c r="D33" s="7">
        <f>IFERROR(VLOOKUP($B33,'IPC Normalized Ct'!$B$3:$O$194,3,FALSE)-'IPC Normalized Ct'!S$11,'IPC Normalized Ct'!D33)</f>
        <v>25.79</v>
      </c>
      <c r="E33" s="7" t="str">
        <f>IFERROR(VLOOKUP($B33,'IPC Normalized Ct'!$B$3:$O$194,4,FALSE)-'IPC Normalized Ct'!T$11,'IPC Normalized Ct'!E33)</f>
        <v>No sample</v>
      </c>
      <c r="F33" s="7" t="str">
        <f>IFERROR(VLOOKUP($B33,'IPC Normalized Ct'!$B$3:$O$194,5,FALSE)-'IPC Normalized Ct'!U$11,'IPC Normalized Ct'!F33)</f>
        <v>No sample</v>
      </c>
      <c r="G33" s="7" t="str">
        <f>IFERROR(VLOOKUP($B33,'IPC Normalized Ct'!$B$3:$O$194,6,FALSE)-'IPC Normalized Ct'!V$11,'IPC Normalized Ct'!G33)</f>
        <v>No sample</v>
      </c>
      <c r="H33" s="7" t="str">
        <f>IFERROR(VLOOKUP($B33,'IPC Normalized Ct'!$B$3:$O$194,7,FALSE)-'IPC Normalized Ct'!W$11,'IPC Normalized Ct'!H33)</f>
        <v>No sample</v>
      </c>
      <c r="I33" s="7" t="str">
        <f>IFERROR(VLOOKUP($B33,'IPC Normalized Ct'!$B$3:$O$194,8,FALSE)-'IPC Normalized Ct'!X$11,'IPC Normalized Ct'!I33)</f>
        <v>No sample</v>
      </c>
      <c r="J33" s="7">
        <f>IFERROR(VLOOKUP($B33,'IPC Normalized Ct'!$B$3:$O$194,9,FALSE)-'IPC Normalized Ct'!Y$11,'IPC Normalized Ct'!J33)</f>
        <v>26.693999999999999</v>
      </c>
      <c r="K33" s="7" t="str">
        <f>IFERROR(VLOOKUP($B33,'IPC Normalized Ct'!$B$3:$O$194,10,FALSE)-'IPC Normalized Ct'!Z$11,'IPC Normalized Ct'!K33)</f>
        <v>No sample</v>
      </c>
      <c r="L33" s="7" t="str">
        <f>IFERROR(VLOOKUP($B33,'IPC Normalized Ct'!$B$3:$O$194,11,FALSE)-'IPC Normalized Ct'!AA$11,'IPC Normalized Ct'!L33)</f>
        <v>No sample</v>
      </c>
      <c r="M33" s="7" t="str">
        <f>IFERROR(VLOOKUP($B33,'IPC Normalized Ct'!$B$3:$O$194,12,FALSE)-'IPC Normalized Ct'!AB$11,'IPC Normalized Ct'!M33)</f>
        <v>No sample</v>
      </c>
      <c r="N33" s="7" t="str">
        <f>IFERROR(VLOOKUP($B33,'IPC Normalized Ct'!$B$3:$O$194,13,FALSE)-'IPC Normalized Ct'!AC$11,'IPC Normalized Ct'!N33)</f>
        <v>No sample</v>
      </c>
      <c r="O33" s="7" t="str">
        <f>IFERROR(VLOOKUP($B33,'IPC Normalized Ct'!$B$3:$O$194,14,FALSE)-'IPC Normalized Ct'!AD$11,'IPC Normalized Ct'!O33)</f>
        <v>No sample</v>
      </c>
      <c r="P33" s="43" t="str">
        <f t="shared" si="3"/>
        <v>N</v>
      </c>
      <c r="Q33" s="43"/>
    </row>
    <row r="34" spans="1:17" x14ac:dyDescent="0.25">
      <c r="A34" s="133"/>
      <c r="B34" s="13" t="s">
        <v>2316</v>
      </c>
      <c r="C34" s="6" t="str">
        <f>IFERROR(VLOOKUP($B34,'IPC Normalized Ct'!$B$3:$O$194,2,FALSE),'IPC Normalized Ct'!C34)</f>
        <v>hsa-miR-409-3p</v>
      </c>
      <c r="D34" s="7">
        <f>IFERROR(VLOOKUP($B34,'IPC Normalized Ct'!$B$3:$O$194,3,FALSE)-'IPC Normalized Ct'!S$11,'IPC Normalized Ct'!D34)</f>
        <v>31.033999999999999</v>
      </c>
      <c r="E34" s="7" t="str">
        <f>IFERROR(VLOOKUP($B34,'IPC Normalized Ct'!$B$3:$O$194,4,FALSE)-'IPC Normalized Ct'!T$11,'IPC Normalized Ct'!E34)</f>
        <v>No sample</v>
      </c>
      <c r="F34" s="7" t="str">
        <f>IFERROR(VLOOKUP($B34,'IPC Normalized Ct'!$B$3:$O$194,5,FALSE)-'IPC Normalized Ct'!U$11,'IPC Normalized Ct'!F34)</f>
        <v>No sample</v>
      </c>
      <c r="G34" s="7" t="str">
        <f>IFERROR(VLOOKUP($B34,'IPC Normalized Ct'!$B$3:$O$194,6,FALSE)-'IPC Normalized Ct'!V$11,'IPC Normalized Ct'!G34)</f>
        <v>No sample</v>
      </c>
      <c r="H34" s="7" t="str">
        <f>IFERROR(VLOOKUP($B34,'IPC Normalized Ct'!$B$3:$O$194,7,FALSE)-'IPC Normalized Ct'!W$11,'IPC Normalized Ct'!H34)</f>
        <v>No sample</v>
      </c>
      <c r="I34" s="7" t="str">
        <f>IFERROR(VLOOKUP($B34,'IPC Normalized Ct'!$B$3:$O$194,8,FALSE)-'IPC Normalized Ct'!X$11,'IPC Normalized Ct'!I34)</f>
        <v>No sample</v>
      </c>
      <c r="J34" s="7" t="str">
        <f>IFERROR(VLOOKUP($B34,'IPC Normalized Ct'!$B$3:$O$194,9,FALSE)-'IPC Normalized Ct'!Y$11,'IPC Normalized Ct'!J34)</f>
        <v>Excluded</v>
      </c>
      <c r="K34" s="7" t="str">
        <f>IFERROR(VLOOKUP($B34,'IPC Normalized Ct'!$B$3:$O$194,10,FALSE)-'IPC Normalized Ct'!Z$11,'IPC Normalized Ct'!K34)</f>
        <v>No sample</v>
      </c>
      <c r="L34" s="7" t="str">
        <f>IFERROR(VLOOKUP($B34,'IPC Normalized Ct'!$B$3:$O$194,11,FALSE)-'IPC Normalized Ct'!AA$11,'IPC Normalized Ct'!L34)</f>
        <v>No sample</v>
      </c>
      <c r="M34" s="7" t="str">
        <f>IFERROR(VLOOKUP($B34,'IPC Normalized Ct'!$B$3:$O$194,12,FALSE)-'IPC Normalized Ct'!AB$11,'IPC Normalized Ct'!M34)</f>
        <v>No sample</v>
      </c>
      <c r="N34" s="7" t="str">
        <f>IFERROR(VLOOKUP($B34,'IPC Normalized Ct'!$B$3:$O$194,13,FALSE)-'IPC Normalized Ct'!AC$11,'IPC Normalized Ct'!N34)</f>
        <v>No sample</v>
      </c>
      <c r="O34" s="7" t="str">
        <f>IFERROR(VLOOKUP($B34,'IPC Normalized Ct'!$B$3:$O$194,14,FALSE)-'IPC Normalized Ct'!AD$11,'IPC Normalized Ct'!O34)</f>
        <v>No sample</v>
      </c>
      <c r="P34" s="43" t="str">
        <f t="shared" si="3"/>
        <v>Y</v>
      </c>
      <c r="Q34" s="43"/>
    </row>
    <row r="35" spans="1:17" x14ac:dyDescent="0.25">
      <c r="A35" s="133"/>
      <c r="B35" s="13" t="s">
        <v>2317</v>
      </c>
      <c r="C35" s="6" t="str">
        <f>IFERROR(VLOOKUP($B35,'IPC Normalized Ct'!$B$3:$O$194,2,FALSE),'IPC Normalized Ct'!C35)</f>
        <v>hsa-miR-630</v>
      </c>
      <c r="D35" s="7">
        <f>IFERROR(VLOOKUP($B35,'IPC Normalized Ct'!$B$3:$O$194,3,FALSE)-'IPC Normalized Ct'!S$11,'IPC Normalized Ct'!D35)</f>
        <v>31.579000000000001</v>
      </c>
      <c r="E35" s="7" t="str">
        <f>IFERROR(VLOOKUP($B35,'IPC Normalized Ct'!$B$3:$O$194,4,FALSE)-'IPC Normalized Ct'!T$11,'IPC Normalized Ct'!E35)</f>
        <v>No sample</v>
      </c>
      <c r="F35" s="7" t="str">
        <f>IFERROR(VLOOKUP($B35,'IPC Normalized Ct'!$B$3:$O$194,5,FALSE)-'IPC Normalized Ct'!U$11,'IPC Normalized Ct'!F35)</f>
        <v>No sample</v>
      </c>
      <c r="G35" s="7" t="str">
        <f>IFERROR(VLOOKUP($B35,'IPC Normalized Ct'!$B$3:$O$194,6,FALSE)-'IPC Normalized Ct'!V$11,'IPC Normalized Ct'!G35)</f>
        <v>No sample</v>
      </c>
      <c r="H35" s="7" t="str">
        <f>IFERROR(VLOOKUP($B35,'IPC Normalized Ct'!$B$3:$O$194,7,FALSE)-'IPC Normalized Ct'!W$11,'IPC Normalized Ct'!H35)</f>
        <v>No sample</v>
      </c>
      <c r="I35" s="7" t="str">
        <f>IFERROR(VLOOKUP($B35,'IPC Normalized Ct'!$B$3:$O$194,8,FALSE)-'IPC Normalized Ct'!X$11,'IPC Normalized Ct'!I35)</f>
        <v>No sample</v>
      </c>
      <c r="J35" s="7">
        <f>IFERROR(VLOOKUP($B35,'IPC Normalized Ct'!$B$3:$O$194,9,FALSE)-'IPC Normalized Ct'!Y$11,'IPC Normalized Ct'!J35)</f>
        <v>31.001999999999999</v>
      </c>
      <c r="K35" s="7" t="str">
        <f>IFERROR(VLOOKUP($B35,'IPC Normalized Ct'!$B$3:$O$194,10,FALSE)-'IPC Normalized Ct'!Z$11,'IPC Normalized Ct'!K35)</f>
        <v>No sample</v>
      </c>
      <c r="L35" s="7" t="str">
        <f>IFERROR(VLOOKUP($B35,'IPC Normalized Ct'!$B$3:$O$194,11,FALSE)-'IPC Normalized Ct'!AA$11,'IPC Normalized Ct'!L35)</f>
        <v>No sample</v>
      </c>
      <c r="M35" s="7" t="str">
        <f>IFERROR(VLOOKUP($B35,'IPC Normalized Ct'!$B$3:$O$194,12,FALSE)-'IPC Normalized Ct'!AB$11,'IPC Normalized Ct'!M35)</f>
        <v>No sample</v>
      </c>
      <c r="N35" s="7" t="str">
        <f>IFERROR(VLOOKUP($B35,'IPC Normalized Ct'!$B$3:$O$194,13,FALSE)-'IPC Normalized Ct'!AC$11,'IPC Normalized Ct'!N35)</f>
        <v>No sample</v>
      </c>
      <c r="O35" s="7" t="str">
        <f>IFERROR(VLOOKUP($B35,'IPC Normalized Ct'!$B$3:$O$194,14,FALSE)-'IPC Normalized Ct'!AD$11,'IPC Normalized Ct'!O35)</f>
        <v>No sample</v>
      </c>
      <c r="P35" s="43" t="str">
        <f t="shared" si="3"/>
        <v>Y</v>
      </c>
      <c r="Q35" s="43"/>
    </row>
    <row r="36" spans="1:17" x14ac:dyDescent="0.25">
      <c r="A36" s="133"/>
      <c r="B36" s="13" t="s">
        <v>2319</v>
      </c>
      <c r="C36" s="6" t="str">
        <f>IFERROR(VLOOKUP($B36,'IPC Normalized Ct'!$B$3:$O$194,2,FALSE),'IPC Normalized Ct'!C36)</f>
        <v>hsa-miR-181a-5p</v>
      </c>
      <c r="D36" s="7">
        <f>IFERROR(VLOOKUP($B36,'IPC Normalized Ct'!$B$3:$O$194,3,FALSE)-'IPC Normalized Ct'!S$11,'IPC Normalized Ct'!D36)</f>
        <v>23.931000000000001</v>
      </c>
      <c r="E36" s="7" t="str">
        <f>IFERROR(VLOOKUP($B36,'IPC Normalized Ct'!$B$3:$O$194,4,FALSE)-'IPC Normalized Ct'!T$11,'IPC Normalized Ct'!E36)</f>
        <v>No sample</v>
      </c>
      <c r="F36" s="7" t="str">
        <f>IFERROR(VLOOKUP($B36,'IPC Normalized Ct'!$B$3:$O$194,5,FALSE)-'IPC Normalized Ct'!U$11,'IPC Normalized Ct'!F36)</f>
        <v>No sample</v>
      </c>
      <c r="G36" s="7" t="str">
        <f>IFERROR(VLOOKUP($B36,'IPC Normalized Ct'!$B$3:$O$194,6,FALSE)-'IPC Normalized Ct'!V$11,'IPC Normalized Ct'!G36)</f>
        <v>No sample</v>
      </c>
      <c r="H36" s="7" t="str">
        <f>IFERROR(VLOOKUP($B36,'IPC Normalized Ct'!$B$3:$O$194,7,FALSE)-'IPC Normalized Ct'!W$11,'IPC Normalized Ct'!H36)</f>
        <v>No sample</v>
      </c>
      <c r="I36" s="7" t="str">
        <f>IFERROR(VLOOKUP($B36,'IPC Normalized Ct'!$B$3:$O$194,8,FALSE)-'IPC Normalized Ct'!X$11,'IPC Normalized Ct'!I36)</f>
        <v>No sample</v>
      </c>
      <c r="J36" s="7">
        <f>IFERROR(VLOOKUP($B36,'IPC Normalized Ct'!$B$3:$O$194,9,FALSE)-'IPC Normalized Ct'!Y$11,'IPC Normalized Ct'!J36)</f>
        <v>24.751000000000001</v>
      </c>
      <c r="K36" s="7" t="str">
        <f>IFERROR(VLOOKUP($B36,'IPC Normalized Ct'!$B$3:$O$194,10,FALSE)-'IPC Normalized Ct'!Z$11,'IPC Normalized Ct'!K36)</f>
        <v>No sample</v>
      </c>
      <c r="L36" s="7" t="str">
        <f>IFERROR(VLOOKUP($B36,'IPC Normalized Ct'!$B$3:$O$194,11,FALSE)-'IPC Normalized Ct'!AA$11,'IPC Normalized Ct'!L36)</f>
        <v>No sample</v>
      </c>
      <c r="M36" s="7" t="str">
        <f>IFERROR(VLOOKUP($B36,'IPC Normalized Ct'!$B$3:$O$194,12,FALSE)-'IPC Normalized Ct'!AB$11,'IPC Normalized Ct'!M36)</f>
        <v>No sample</v>
      </c>
      <c r="N36" s="7" t="str">
        <f>IFERROR(VLOOKUP($B36,'IPC Normalized Ct'!$B$3:$O$194,13,FALSE)-'IPC Normalized Ct'!AC$11,'IPC Normalized Ct'!N36)</f>
        <v>No sample</v>
      </c>
      <c r="O36" s="7" t="str">
        <f>IFERROR(VLOOKUP($B36,'IPC Normalized Ct'!$B$3:$O$194,14,FALSE)-'IPC Normalized Ct'!AD$11,'IPC Normalized Ct'!O36)</f>
        <v>No sample</v>
      </c>
      <c r="P36" s="43" t="str">
        <f t="shared" si="3"/>
        <v>N</v>
      </c>
      <c r="Q36" s="43"/>
    </row>
    <row r="37" spans="1:17" x14ac:dyDescent="0.25">
      <c r="A37" s="133"/>
      <c r="B37" s="13" t="s">
        <v>2320</v>
      </c>
      <c r="C37" s="6" t="str">
        <f>IFERROR(VLOOKUP($B37,'IPC Normalized Ct'!$B$3:$O$194,2,FALSE),'IPC Normalized Ct'!C37)</f>
        <v>hsa-miR-29a-3p</v>
      </c>
      <c r="D37" s="7">
        <f>IFERROR(VLOOKUP($B37,'IPC Normalized Ct'!$B$3:$O$194,3,FALSE)-'IPC Normalized Ct'!S$11,'IPC Normalized Ct'!D37)</f>
        <v>20.196000000000002</v>
      </c>
      <c r="E37" s="7" t="str">
        <f>IFERROR(VLOOKUP($B37,'IPC Normalized Ct'!$B$3:$O$194,4,FALSE)-'IPC Normalized Ct'!T$11,'IPC Normalized Ct'!E37)</f>
        <v>No sample</v>
      </c>
      <c r="F37" s="7" t="str">
        <f>IFERROR(VLOOKUP($B37,'IPC Normalized Ct'!$B$3:$O$194,5,FALSE)-'IPC Normalized Ct'!U$11,'IPC Normalized Ct'!F37)</f>
        <v>No sample</v>
      </c>
      <c r="G37" s="7" t="str">
        <f>IFERROR(VLOOKUP($B37,'IPC Normalized Ct'!$B$3:$O$194,6,FALSE)-'IPC Normalized Ct'!V$11,'IPC Normalized Ct'!G37)</f>
        <v>No sample</v>
      </c>
      <c r="H37" s="7" t="str">
        <f>IFERROR(VLOOKUP($B37,'IPC Normalized Ct'!$B$3:$O$194,7,FALSE)-'IPC Normalized Ct'!W$11,'IPC Normalized Ct'!H37)</f>
        <v>No sample</v>
      </c>
      <c r="I37" s="7" t="str">
        <f>IFERROR(VLOOKUP($B37,'IPC Normalized Ct'!$B$3:$O$194,8,FALSE)-'IPC Normalized Ct'!X$11,'IPC Normalized Ct'!I37)</f>
        <v>No sample</v>
      </c>
      <c r="J37" s="7">
        <f>IFERROR(VLOOKUP($B37,'IPC Normalized Ct'!$B$3:$O$194,9,FALSE)-'IPC Normalized Ct'!Y$11,'IPC Normalized Ct'!J37)</f>
        <v>31.762</v>
      </c>
      <c r="K37" s="7" t="str">
        <f>IFERROR(VLOOKUP($B37,'IPC Normalized Ct'!$B$3:$O$194,10,FALSE)-'IPC Normalized Ct'!Z$11,'IPC Normalized Ct'!K37)</f>
        <v>No sample</v>
      </c>
      <c r="L37" s="7" t="str">
        <f>IFERROR(VLOOKUP($B37,'IPC Normalized Ct'!$B$3:$O$194,11,FALSE)-'IPC Normalized Ct'!AA$11,'IPC Normalized Ct'!L37)</f>
        <v>No sample</v>
      </c>
      <c r="M37" s="7" t="str">
        <f>IFERROR(VLOOKUP($B37,'IPC Normalized Ct'!$B$3:$O$194,12,FALSE)-'IPC Normalized Ct'!AB$11,'IPC Normalized Ct'!M37)</f>
        <v>No sample</v>
      </c>
      <c r="N37" s="7" t="str">
        <f>IFERROR(VLOOKUP($B37,'IPC Normalized Ct'!$B$3:$O$194,13,FALSE)-'IPC Normalized Ct'!AC$11,'IPC Normalized Ct'!N37)</f>
        <v>No sample</v>
      </c>
      <c r="O37" s="7" t="str">
        <f>IFERROR(VLOOKUP($B37,'IPC Normalized Ct'!$B$3:$O$194,14,FALSE)-'IPC Normalized Ct'!AD$11,'IPC Normalized Ct'!O37)</f>
        <v>No sample</v>
      </c>
      <c r="P37" s="43" t="str">
        <f t="shared" si="3"/>
        <v>Y</v>
      </c>
      <c r="Q37" s="43"/>
    </row>
    <row r="38" spans="1:17" x14ac:dyDescent="0.25">
      <c r="A38" s="133"/>
      <c r="B38" s="13" t="s">
        <v>2321</v>
      </c>
      <c r="C38" s="6" t="str">
        <f>IFERROR(VLOOKUP($B38,'IPC Normalized Ct'!$B$3:$O$194,2,FALSE),'IPC Normalized Ct'!C38)</f>
        <v>hsa-miR-192-5p</v>
      </c>
      <c r="D38" s="7">
        <f>IFERROR(VLOOKUP($B38,'IPC Normalized Ct'!$B$3:$O$194,3,FALSE)-'IPC Normalized Ct'!S$11,'IPC Normalized Ct'!D38)</f>
        <v>22.547000000000001</v>
      </c>
      <c r="E38" s="7" t="str">
        <f>IFERROR(VLOOKUP($B38,'IPC Normalized Ct'!$B$3:$O$194,4,FALSE)-'IPC Normalized Ct'!T$11,'IPC Normalized Ct'!E38)</f>
        <v>No sample</v>
      </c>
      <c r="F38" s="7" t="str">
        <f>IFERROR(VLOOKUP($B38,'IPC Normalized Ct'!$B$3:$O$194,5,FALSE)-'IPC Normalized Ct'!U$11,'IPC Normalized Ct'!F38)</f>
        <v>No sample</v>
      </c>
      <c r="G38" s="7" t="str">
        <f>IFERROR(VLOOKUP($B38,'IPC Normalized Ct'!$B$3:$O$194,6,FALSE)-'IPC Normalized Ct'!V$11,'IPC Normalized Ct'!G38)</f>
        <v>No sample</v>
      </c>
      <c r="H38" s="7" t="str">
        <f>IFERROR(VLOOKUP($B38,'IPC Normalized Ct'!$B$3:$O$194,7,FALSE)-'IPC Normalized Ct'!W$11,'IPC Normalized Ct'!H38)</f>
        <v>No sample</v>
      </c>
      <c r="I38" s="7" t="str">
        <f>IFERROR(VLOOKUP($B38,'IPC Normalized Ct'!$B$3:$O$194,8,FALSE)-'IPC Normalized Ct'!X$11,'IPC Normalized Ct'!I38)</f>
        <v>No sample</v>
      </c>
      <c r="J38" s="7">
        <f>IFERROR(VLOOKUP($B38,'IPC Normalized Ct'!$B$3:$O$194,9,FALSE)-'IPC Normalized Ct'!Y$11,'IPC Normalized Ct'!J38)</f>
        <v>21.774000000000001</v>
      </c>
      <c r="K38" s="7" t="str">
        <f>IFERROR(VLOOKUP($B38,'IPC Normalized Ct'!$B$3:$O$194,10,FALSE)-'IPC Normalized Ct'!Z$11,'IPC Normalized Ct'!K38)</f>
        <v>No sample</v>
      </c>
      <c r="L38" s="7" t="str">
        <f>IFERROR(VLOOKUP($B38,'IPC Normalized Ct'!$B$3:$O$194,11,FALSE)-'IPC Normalized Ct'!AA$11,'IPC Normalized Ct'!L38)</f>
        <v>No sample</v>
      </c>
      <c r="M38" s="7" t="str">
        <f>IFERROR(VLOOKUP($B38,'IPC Normalized Ct'!$B$3:$O$194,12,FALSE)-'IPC Normalized Ct'!AB$11,'IPC Normalized Ct'!M38)</f>
        <v>No sample</v>
      </c>
      <c r="N38" s="7" t="str">
        <f>IFERROR(VLOOKUP($B38,'IPC Normalized Ct'!$B$3:$O$194,13,FALSE)-'IPC Normalized Ct'!AC$11,'IPC Normalized Ct'!N38)</f>
        <v>No sample</v>
      </c>
      <c r="O38" s="7" t="str">
        <f>IFERROR(VLOOKUP($B38,'IPC Normalized Ct'!$B$3:$O$194,14,FALSE)-'IPC Normalized Ct'!AD$11,'IPC Normalized Ct'!O38)</f>
        <v>No sample</v>
      </c>
      <c r="P38" s="43" t="str">
        <f t="shared" si="3"/>
        <v>N</v>
      </c>
      <c r="Q38" s="43"/>
    </row>
    <row r="39" spans="1:17" x14ac:dyDescent="0.25">
      <c r="A39" s="133"/>
      <c r="B39" s="13" t="s">
        <v>2322</v>
      </c>
      <c r="C39" s="6" t="str">
        <f>IFERROR(VLOOKUP($B39,'IPC Normalized Ct'!$B$3:$O$194,2,FALSE),'IPC Normalized Ct'!C39)</f>
        <v>hsa-miR-182-5p</v>
      </c>
      <c r="D39" s="7">
        <f>IFERROR(VLOOKUP($B39,'IPC Normalized Ct'!$B$3:$O$194,3,FALSE)-'IPC Normalized Ct'!S$11,'IPC Normalized Ct'!D39)</f>
        <v>29.148</v>
      </c>
      <c r="E39" s="7" t="str">
        <f>IFERROR(VLOOKUP($B39,'IPC Normalized Ct'!$B$3:$O$194,4,FALSE)-'IPC Normalized Ct'!T$11,'IPC Normalized Ct'!E39)</f>
        <v>No sample</v>
      </c>
      <c r="F39" s="7" t="str">
        <f>IFERROR(VLOOKUP($B39,'IPC Normalized Ct'!$B$3:$O$194,5,FALSE)-'IPC Normalized Ct'!U$11,'IPC Normalized Ct'!F39)</f>
        <v>No sample</v>
      </c>
      <c r="G39" s="7" t="str">
        <f>IFERROR(VLOOKUP($B39,'IPC Normalized Ct'!$B$3:$O$194,6,FALSE)-'IPC Normalized Ct'!V$11,'IPC Normalized Ct'!G39)</f>
        <v>No sample</v>
      </c>
      <c r="H39" s="7" t="str">
        <f>IFERROR(VLOOKUP($B39,'IPC Normalized Ct'!$B$3:$O$194,7,FALSE)-'IPC Normalized Ct'!W$11,'IPC Normalized Ct'!H39)</f>
        <v>No sample</v>
      </c>
      <c r="I39" s="7" t="str">
        <f>IFERROR(VLOOKUP($B39,'IPC Normalized Ct'!$B$3:$O$194,8,FALSE)-'IPC Normalized Ct'!X$11,'IPC Normalized Ct'!I39)</f>
        <v>No sample</v>
      </c>
      <c r="J39" s="7">
        <f>IFERROR(VLOOKUP($B39,'IPC Normalized Ct'!$B$3:$O$194,9,FALSE)-'IPC Normalized Ct'!Y$11,'IPC Normalized Ct'!J39)</f>
        <v>29.837</v>
      </c>
      <c r="K39" s="7" t="str">
        <f>IFERROR(VLOOKUP($B39,'IPC Normalized Ct'!$B$3:$O$194,10,FALSE)-'IPC Normalized Ct'!Z$11,'IPC Normalized Ct'!K39)</f>
        <v>No sample</v>
      </c>
      <c r="L39" s="7" t="str">
        <f>IFERROR(VLOOKUP($B39,'IPC Normalized Ct'!$B$3:$O$194,11,FALSE)-'IPC Normalized Ct'!AA$11,'IPC Normalized Ct'!L39)</f>
        <v>No sample</v>
      </c>
      <c r="M39" s="7" t="str">
        <f>IFERROR(VLOOKUP($B39,'IPC Normalized Ct'!$B$3:$O$194,12,FALSE)-'IPC Normalized Ct'!AB$11,'IPC Normalized Ct'!M39)</f>
        <v>No sample</v>
      </c>
      <c r="N39" s="7" t="str">
        <f>IFERROR(VLOOKUP($B39,'IPC Normalized Ct'!$B$3:$O$194,13,FALSE)-'IPC Normalized Ct'!AC$11,'IPC Normalized Ct'!N39)</f>
        <v>No sample</v>
      </c>
      <c r="O39" s="7" t="str">
        <f>IFERROR(VLOOKUP($B39,'IPC Normalized Ct'!$B$3:$O$194,14,FALSE)-'IPC Normalized Ct'!AD$11,'IPC Normalized Ct'!O39)</f>
        <v>No sample</v>
      </c>
      <c r="P39" s="43" t="str">
        <f t="shared" si="3"/>
        <v>N</v>
      </c>
      <c r="Q39" s="43"/>
    </row>
    <row r="40" spans="1:17" x14ac:dyDescent="0.25">
      <c r="A40" s="133"/>
      <c r="B40" s="13" t="s">
        <v>2323</v>
      </c>
      <c r="C40" s="6" t="str">
        <f>IFERROR(VLOOKUP($B40,'IPC Normalized Ct'!$B$3:$O$194,2,FALSE),'IPC Normalized Ct'!C40)</f>
        <v>hsa-miR-15b-5p</v>
      </c>
      <c r="D40" s="7">
        <f>IFERROR(VLOOKUP($B40,'IPC Normalized Ct'!$B$3:$O$194,3,FALSE)-'IPC Normalized Ct'!S$11,'IPC Normalized Ct'!D40)</f>
        <v>31.89</v>
      </c>
      <c r="E40" s="7" t="str">
        <f>IFERROR(VLOOKUP($B40,'IPC Normalized Ct'!$B$3:$O$194,4,FALSE)-'IPC Normalized Ct'!T$11,'IPC Normalized Ct'!E40)</f>
        <v>No sample</v>
      </c>
      <c r="F40" s="7" t="str">
        <f>IFERROR(VLOOKUP($B40,'IPC Normalized Ct'!$B$3:$O$194,5,FALSE)-'IPC Normalized Ct'!U$11,'IPC Normalized Ct'!F40)</f>
        <v>No sample</v>
      </c>
      <c r="G40" s="7" t="str">
        <f>IFERROR(VLOOKUP($B40,'IPC Normalized Ct'!$B$3:$O$194,6,FALSE)-'IPC Normalized Ct'!V$11,'IPC Normalized Ct'!G40)</f>
        <v>No sample</v>
      </c>
      <c r="H40" s="7" t="str">
        <f>IFERROR(VLOOKUP($B40,'IPC Normalized Ct'!$B$3:$O$194,7,FALSE)-'IPC Normalized Ct'!W$11,'IPC Normalized Ct'!H40)</f>
        <v>No sample</v>
      </c>
      <c r="I40" s="7" t="str">
        <f>IFERROR(VLOOKUP($B40,'IPC Normalized Ct'!$B$3:$O$194,8,FALSE)-'IPC Normalized Ct'!X$11,'IPC Normalized Ct'!I40)</f>
        <v>No sample</v>
      </c>
      <c r="J40" s="7">
        <f>IFERROR(VLOOKUP($B40,'IPC Normalized Ct'!$B$3:$O$194,9,FALSE)-'IPC Normalized Ct'!Y$11,'IPC Normalized Ct'!J40)</f>
        <v>31.762</v>
      </c>
      <c r="K40" s="7" t="str">
        <f>IFERROR(VLOOKUP($B40,'IPC Normalized Ct'!$B$3:$O$194,10,FALSE)-'IPC Normalized Ct'!Z$11,'IPC Normalized Ct'!K40)</f>
        <v>No sample</v>
      </c>
      <c r="L40" s="7" t="str">
        <f>IFERROR(VLOOKUP($B40,'IPC Normalized Ct'!$B$3:$O$194,11,FALSE)-'IPC Normalized Ct'!AA$11,'IPC Normalized Ct'!L40)</f>
        <v>No sample</v>
      </c>
      <c r="M40" s="7" t="str">
        <f>IFERROR(VLOOKUP($B40,'IPC Normalized Ct'!$B$3:$O$194,12,FALSE)-'IPC Normalized Ct'!AB$11,'IPC Normalized Ct'!M40)</f>
        <v>No sample</v>
      </c>
      <c r="N40" s="7" t="str">
        <f>IFERROR(VLOOKUP($B40,'IPC Normalized Ct'!$B$3:$O$194,13,FALSE)-'IPC Normalized Ct'!AC$11,'IPC Normalized Ct'!N40)</f>
        <v>No sample</v>
      </c>
      <c r="O40" s="7" t="str">
        <f>IFERROR(VLOOKUP($B40,'IPC Normalized Ct'!$B$3:$O$194,14,FALSE)-'IPC Normalized Ct'!AD$11,'IPC Normalized Ct'!O40)</f>
        <v>No sample</v>
      </c>
      <c r="P40" s="43" t="str">
        <f t="shared" si="3"/>
        <v>Y</v>
      </c>
      <c r="Q40" s="43"/>
    </row>
    <row r="41" spans="1:17" x14ac:dyDescent="0.25">
      <c r="A41" s="133"/>
      <c r="B41" s="13" t="s">
        <v>2324</v>
      </c>
      <c r="C41" s="6" t="str">
        <f>IFERROR(VLOOKUP($B41,'IPC Normalized Ct'!$B$3:$O$194,2,FALSE),'IPC Normalized Ct'!C41)</f>
        <v>hsa-miR-143-3p</v>
      </c>
      <c r="D41" s="7">
        <f>IFERROR(VLOOKUP($B41,'IPC Normalized Ct'!$B$3:$O$194,3,FALSE)-'IPC Normalized Ct'!S$11,'IPC Normalized Ct'!D41)</f>
        <v>31.664999999999999</v>
      </c>
      <c r="E41" s="7" t="str">
        <f>IFERROR(VLOOKUP($B41,'IPC Normalized Ct'!$B$3:$O$194,4,FALSE)-'IPC Normalized Ct'!T$11,'IPC Normalized Ct'!E41)</f>
        <v>No sample</v>
      </c>
      <c r="F41" s="7" t="str">
        <f>IFERROR(VLOOKUP($B41,'IPC Normalized Ct'!$B$3:$O$194,5,FALSE)-'IPC Normalized Ct'!U$11,'IPC Normalized Ct'!F41)</f>
        <v>No sample</v>
      </c>
      <c r="G41" s="7" t="str">
        <f>IFERROR(VLOOKUP($B41,'IPC Normalized Ct'!$B$3:$O$194,6,FALSE)-'IPC Normalized Ct'!V$11,'IPC Normalized Ct'!G41)</f>
        <v>No sample</v>
      </c>
      <c r="H41" s="7" t="str">
        <f>IFERROR(VLOOKUP($B41,'IPC Normalized Ct'!$B$3:$O$194,7,FALSE)-'IPC Normalized Ct'!W$11,'IPC Normalized Ct'!H41)</f>
        <v>No sample</v>
      </c>
      <c r="I41" s="7" t="str">
        <f>IFERROR(VLOOKUP($B41,'IPC Normalized Ct'!$B$3:$O$194,8,FALSE)-'IPC Normalized Ct'!X$11,'IPC Normalized Ct'!I41)</f>
        <v>No sample</v>
      </c>
      <c r="J41" s="7">
        <f>IFERROR(VLOOKUP($B41,'IPC Normalized Ct'!$B$3:$O$194,9,FALSE)-'IPC Normalized Ct'!Y$11,'IPC Normalized Ct'!J41)</f>
        <v>29.922999999999998</v>
      </c>
      <c r="K41" s="7" t="str">
        <f>IFERROR(VLOOKUP($B41,'IPC Normalized Ct'!$B$3:$O$194,10,FALSE)-'IPC Normalized Ct'!Z$11,'IPC Normalized Ct'!K41)</f>
        <v>No sample</v>
      </c>
      <c r="L41" s="7" t="str">
        <f>IFERROR(VLOOKUP($B41,'IPC Normalized Ct'!$B$3:$O$194,11,FALSE)-'IPC Normalized Ct'!AA$11,'IPC Normalized Ct'!L41)</f>
        <v>No sample</v>
      </c>
      <c r="M41" s="7" t="str">
        <f>IFERROR(VLOOKUP($B41,'IPC Normalized Ct'!$B$3:$O$194,12,FALSE)-'IPC Normalized Ct'!AB$11,'IPC Normalized Ct'!M41)</f>
        <v>No sample</v>
      </c>
      <c r="N41" s="7" t="str">
        <f>IFERROR(VLOOKUP($B41,'IPC Normalized Ct'!$B$3:$O$194,13,FALSE)-'IPC Normalized Ct'!AC$11,'IPC Normalized Ct'!N41)</f>
        <v>No sample</v>
      </c>
      <c r="O41" s="7" t="str">
        <f>IFERROR(VLOOKUP($B41,'IPC Normalized Ct'!$B$3:$O$194,14,FALSE)-'IPC Normalized Ct'!AD$11,'IPC Normalized Ct'!O41)</f>
        <v>No sample</v>
      </c>
      <c r="P41" s="43" t="str">
        <f t="shared" si="3"/>
        <v>Y</v>
      </c>
      <c r="Q41" s="43"/>
    </row>
    <row r="42" spans="1:17" x14ac:dyDescent="0.25">
      <c r="A42" s="133"/>
      <c r="B42" s="13" t="s">
        <v>2325</v>
      </c>
      <c r="C42" s="6" t="str">
        <f>IFERROR(VLOOKUP($B42,'IPC Normalized Ct'!$B$3:$O$194,2,FALSE),'IPC Normalized Ct'!C42)</f>
        <v>hsa-miR-194-5p</v>
      </c>
      <c r="D42" s="7">
        <f>IFERROR(VLOOKUP($B42,'IPC Normalized Ct'!$B$3:$O$194,3,FALSE)-'IPC Normalized Ct'!S$11,'IPC Normalized Ct'!D42)</f>
        <v>25.446999999999999</v>
      </c>
      <c r="E42" s="7" t="str">
        <f>IFERROR(VLOOKUP($B42,'IPC Normalized Ct'!$B$3:$O$194,4,FALSE)-'IPC Normalized Ct'!T$11,'IPC Normalized Ct'!E42)</f>
        <v>No sample</v>
      </c>
      <c r="F42" s="7" t="str">
        <f>IFERROR(VLOOKUP($B42,'IPC Normalized Ct'!$B$3:$O$194,5,FALSE)-'IPC Normalized Ct'!U$11,'IPC Normalized Ct'!F42)</f>
        <v>No sample</v>
      </c>
      <c r="G42" s="7" t="str">
        <f>IFERROR(VLOOKUP($B42,'IPC Normalized Ct'!$B$3:$O$194,6,FALSE)-'IPC Normalized Ct'!V$11,'IPC Normalized Ct'!G42)</f>
        <v>No sample</v>
      </c>
      <c r="H42" s="7" t="str">
        <f>IFERROR(VLOOKUP($B42,'IPC Normalized Ct'!$B$3:$O$194,7,FALSE)-'IPC Normalized Ct'!W$11,'IPC Normalized Ct'!H42)</f>
        <v>No sample</v>
      </c>
      <c r="I42" s="7" t="str">
        <f>IFERROR(VLOOKUP($B42,'IPC Normalized Ct'!$B$3:$O$194,8,FALSE)-'IPC Normalized Ct'!X$11,'IPC Normalized Ct'!I42)</f>
        <v>No sample</v>
      </c>
      <c r="J42" s="7">
        <f>IFERROR(VLOOKUP($B42,'IPC Normalized Ct'!$B$3:$O$194,9,FALSE)-'IPC Normalized Ct'!Y$11,'IPC Normalized Ct'!J42)</f>
        <v>26.614999999999998</v>
      </c>
      <c r="K42" s="7" t="str">
        <f>IFERROR(VLOOKUP($B42,'IPC Normalized Ct'!$B$3:$O$194,10,FALSE)-'IPC Normalized Ct'!Z$11,'IPC Normalized Ct'!K42)</f>
        <v>No sample</v>
      </c>
      <c r="L42" s="7" t="str">
        <f>IFERROR(VLOOKUP($B42,'IPC Normalized Ct'!$B$3:$O$194,11,FALSE)-'IPC Normalized Ct'!AA$11,'IPC Normalized Ct'!L42)</f>
        <v>No sample</v>
      </c>
      <c r="M42" s="7" t="str">
        <f>IFERROR(VLOOKUP($B42,'IPC Normalized Ct'!$B$3:$O$194,12,FALSE)-'IPC Normalized Ct'!AB$11,'IPC Normalized Ct'!M42)</f>
        <v>No sample</v>
      </c>
      <c r="N42" s="7" t="str">
        <f>IFERROR(VLOOKUP($B42,'IPC Normalized Ct'!$B$3:$O$194,13,FALSE)-'IPC Normalized Ct'!AC$11,'IPC Normalized Ct'!N42)</f>
        <v>No sample</v>
      </c>
      <c r="O42" s="7" t="str">
        <f>IFERROR(VLOOKUP($B42,'IPC Normalized Ct'!$B$3:$O$194,14,FALSE)-'IPC Normalized Ct'!AD$11,'IPC Normalized Ct'!O42)</f>
        <v>No sample</v>
      </c>
      <c r="P42" s="43" t="str">
        <f t="shared" si="3"/>
        <v>N</v>
      </c>
      <c r="Q42" s="43"/>
    </row>
    <row r="43" spans="1:17" x14ac:dyDescent="0.25">
      <c r="A43" s="133"/>
      <c r="B43" s="13" t="s">
        <v>2326</v>
      </c>
      <c r="C43" s="6" t="str">
        <f>IFERROR(VLOOKUP($B43,'IPC Normalized Ct'!$B$3:$O$194,2,FALSE),'IPC Normalized Ct'!C43)</f>
        <v>hsa-miR-363-3p</v>
      </c>
      <c r="D43" s="7">
        <f>IFERROR(VLOOKUP($B43,'IPC Normalized Ct'!$B$3:$O$194,3,FALSE)-'IPC Normalized Ct'!S$11,'IPC Normalized Ct'!D43)</f>
        <v>31.89</v>
      </c>
      <c r="E43" s="7" t="str">
        <f>IFERROR(VLOOKUP($B43,'IPC Normalized Ct'!$B$3:$O$194,4,FALSE)-'IPC Normalized Ct'!T$11,'IPC Normalized Ct'!E43)</f>
        <v>No sample</v>
      </c>
      <c r="F43" s="7" t="str">
        <f>IFERROR(VLOOKUP($B43,'IPC Normalized Ct'!$B$3:$O$194,5,FALSE)-'IPC Normalized Ct'!U$11,'IPC Normalized Ct'!F43)</f>
        <v>No sample</v>
      </c>
      <c r="G43" s="7" t="str">
        <f>IFERROR(VLOOKUP($B43,'IPC Normalized Ct'!$B$3:$O$194,6,FALSE)-'IPC Normalized Ct'!V$11,'IPC Normalized Ct'!G43)</f>
        <v>No sample</v>
      </c>
      <c r="H43" s="7" t="str">
        <f>IFERROR(VLOOKUP($B43,'IPC Normalized Ct'!$B$3:$O$194,7,FALSE)-'IPC Normalized Ct'!W$11,'IPC Normalized Ct'!H43)</f>
        <v>No sample</v>
      </c>
      <c r="I43" s="7" t="str">
        <f>IFERROR(VLOOKUP($B43,'IPC Normalized Ct'!$B$3:$O$194,8,FALSE)-'IPC Normalized Ct'!X$11,'IPC Normalized Ct'!I43)</f>
        <v>No sample</v>
      </c>
      <c r="J43" s="7" t="str">
        <f>IFERROR(VLOOKUP($B43,'IPC Normalized Ct'!$B$3:$O$194,9,FALSE)-'IPC Normalized Ct'!Y$11,'IPC Normalized Ct'!J43)</f>
        <v>Excluded</v>
      </c>
      <c r="K43" s="7" t="str">
        <f>IFERROR(VLOOKUP($B43,'IPC Normalized Ct'!$B$3:$O$194,10,FALSE)-'IPC Normalized Ct'!Z$11,'IPC Normalized Ct'!K43)</f>
        <v>No sample</v>
      </c>
      <c r="L43" s="7" t="str">
        <f>IFERROR(VLOOKUP($B43,'IPC Normalized Ct'!$B$3:$O$194,11,FALSE)-'IPC Normalized Ct'!AA$11,'IPC Normalized Ct'!L43)</f>
        <v>No sample</v>
      </c>
      <c r="M43" s="7" t="str">
        <f>IFERROR(VLOOKUP($B43,'IPC Normalized Ct'!$B$3:$O$194,12,FALSE)-'IPC Normalized Ct'!AB$11,'IPC Normalized Ct'!M43)</f>
        <v>No sample</v>
      </c>
      <c r="N43" s="7" t="str">
        <f>IFERROR(VLOOKUP($B43,'IPC Normalized Ct'!$B$3:$O$194,13,FALSE)-'IPC Normalized Ct'!AC$11,'IPC Normalized Ct'!N43)</f>
        <v>No sample</v>
      </c>
      <c r="O43" s="7" t="str">
        <f>IFERROR(VLOOKUP($B43,'IPC Normalized Ct'!$B$3:$O$194,14,FALSE)-'IPC Normalized Ct'!AD$11,'IPC Normalized Ct'!O43)</f>
        <v>No sample</v>
      </c>
      <c r="P43" s="43" t="str">
        <f t="shared" si="3"/>
        <v>Y</v>
      </c>
      <c r="Q43" s="43"/>
    </row>
    <row r="44" spans="1:17" x14ac:dyDescent="0.25">
      <c r="A44" s="133"/>
      <c r="B44" s="13" t="s">
        <v>2327</v>
      </c>
      <c r="C44" s="6" t="str">
        <f>IFERROR(VLOOKUP($B44,'IPC Normalized Ct'!$B$3:$O$194,2,FALSE),'IPC Normalized Ct'!C44)</f>
        <v>hsa-miR-379-5p</v>
      </c>
      <c r="D44" s="7">
        <f>IFERROR(VLOOKUP($B44,'IPC Normalized Ct'!$B$3:$O$194,3,FALSE)-'IPC Normalized Ct'!S$11,'IPC Normalized Ct'!D44)</f>
        <v>30.742000000000001</v>
      </c>
      <c r="E44" s="7" t="str">
        <f>IFERROR(VLOOKUP($B44,'IPC Normalized Ct'!$B$3:$O$194,4,FALSE)-'IPC Normalized Ct'!T$11,'IPC Normalized Ct'!E44)</f>
        <v>No sample</v>
      </c>
      <c r="F44" s="7" t="str">
        <f>IFERROR(VLOOKUP($B44,'IPC Normalized Ct'!$B$3:$O$194,5,FALSE)-'IPC Normalized Ct'!U$11,'IPC Normalized Ct'!F44)</f>
        <v>No sample</v>
      </c>
      <c r="G44" s="7" t="str">
        <f>IFERROR(VLOOKUP($B44,'IPC Normalized Ct'!$B$3:$O$194,6,FALSE)-'IPC Normalized Ct'!V$11,'IPC Normalized Ct'!G44)</f>
        <v>No sample</v>
      </c>
      <c r="H44" s="7" t="str">
        <f>IFERROR(VLOOKUP($B44,'IPC Normalized Ct'!$B$3:$O$194,7,FALSE)-'IPC Normalized Ct'!W$11,'IPC Normalized Ct'!H44)</f>
        <v>No sample</v>
      </c>
      <c r="I44" s="7" t="str">
        <f>IFERROR(VLOOKUP($B44,'IPC Normalized Ct'!$B$3:$O$194,8,FALSE)-'IPC Normalized Ct'!X$11,'IPC Normalized Ct'!I44)</f>
        <v>No sample</v>
      </c>
      <c r="J44" s="7">
        <f>IFERROR(VLOOKUP($B44,'IPC Normalized Ct'!$B$3:$O$194,9,FALSE)-'IPC Normalized Ct'!Y$11,'IPC Normalized Ct'!J44)</f>
        <v>30.817</v>
      </c>
      <c r="K44" s="7" t="str">
        <f>IFERROR(VLOOKUP($B44,'IPC Normalized Ct'!$B$3:$O$194,10,FALSE)-'IPC Normalized Ct'!Z$11,'IPC Normalized Ct'!K44)</f>
        <v>No sample</v>
      </c>
      <c r="L44" s="7" t="str">
        <f>IFERROR(VLOOKUP($B44,'IPC Normalized Ct'!$B$3:$O$194,11,FALSE)-'IPC Normalized Ct'!AA$11,'IPC Normalized Ct'!L44)</f>
        <v>No sample</v>
      </c>
      <c r="M44" s="7" t="str">
        <f>IFERROR(VLOOKUP($B44,'IPC Normalized Ct'!$B$3:$O$194,12,FALSE)-'IPC Normalized Ct'!AB$11,'IPC Normalized Ct'!M44)</f>
        <v>No sample</v>
      </c>
      <c r="N44" s="7" t="str">
        <f>IFERROR(VLOOKUP($B44,'IPC Normalized Ct'!$B$3:$O$194,13,FALSE)-'IPC Normalized Ct'!AC$11,'IPC Normalized Ct'!N44)</f>
        <v>No sample</v>
      </c>
      <c r="O44" s="7" t="str">
        <f>IFERROR(VLOOKUP($B44,'IPC Normalized Ct'!$B$3:$O$194,14,FALSE)-'IPC Normalized Ct'!AD$11,'IPC Normalized Ct'!O44)</f>
        <v>No sample</v>
      </c>
      <c r="P44" s="43" t="str">
        <f t="shared" si="3"/>
        <v>N</v>
      </c>
      <c r="Q44" s="43"/>
    </row>
    <row r="45" spans="1:17" x14ac:dyDescent="0.25">
      <c r="A45" s="133"/>
      <c r="B45" s="13" t="s">
        <v>2328</v>
      </c>
      <c r="C45" s="6" t="str">
        <f>IFERROR(VLOOKUP($B45,'IPC Normalized Ct'!$B$3:$O$194,2,FALSE),'IPC Normalized Ct'!C45)</f>
        <v>hsa-miR-483-3p</v>
      </c>
      <c r="D45" s="7">
        <f>IFERROR(VLOOKUP($B45,'IPC Normalized Ct'!$B$3:$O$194,3,FALSE)-'IPC Normalized Ct'!S$11,'IPC Normalized Ct'!D45)</f>
        <v>25.446999999999999</v>
      </c>
      <c r="E45" s="7" t="str">
        <f>IFERROR(VLOOKUP($B45,'IPC Normalized Ct'!$B$3:$O$194,4,FALSE)-'IPC Normalized Ct'!T$11,'IPC Normalized Ct'!E45)</f>
        <v>No sample</v>
      </c>
      <c r="F45" s="7" t="str">
        <f>IFERROR(VLOOKUP($B45,'IPC Normalized Ct'!$B$3:$O$194,5,FALSE)-'IPC Normalized Ct'!U$11,'IPC Normalized Ct'!F45)</f>
        <v>No sample</v>
      </c>
      <c r="G45" s="7" t="str">
        <f>IFERROR(VLOOKUP($B45,'IPC Normalized Ct'!$B$3:$O$194,6,FALSE)-'IPC Normalized Ct'!V$11,'IPC Normalized Ct'!G45)</f>
        <v>No sample</v>
      </c>
      <c r="H45" s="7" t="str">
        <f>IFERROR(VLOOKUP($B45,'IPC Normalized Ct'!$B$3:$O$194,7,FALSE)-'IPC Normalized Ct'!W$11,'IPC Normalized Ct'!H45)</f>
        <v>No sample</v>
      </c>
      <c r="I45" s="7" t="str">
        <f>IFERROR(VLOOKUP($B45,'IPC Normalized Ct'!$B$3:$O$194,8,FALSE)-'IPC Normalized Ct'!X$11,'IPC Normalized Ct'!I45)</f>
        <v>No sample</v>
      </c>
      <c r="J45" s="7">
        <f>IFERROR(VLOOKUP($B45,'IPC Normalized Ct'!$B$3:$O$194,9,FALSE)-'IPC Normalized Ct'!Y$11,'IPC Normalized Ct'!J45)</f>
        <v>26.614999999999998</v>
      </c>
      <c r="K45" s="7" t="str">
        <f>IFERROR(VLOOKUP($B45,'IPC Normalized Ct'!$B$3:$O$194,10,FALSE)-'IPC Normalized Ct'!Z$11,'IPC Normalized Ct'!K45)</f>
        <v>No sample</v>
      </c>
      <c r="L45" s="7" t="str">
        <f>IFERROR(VLOOKUP($B45,'IPC Normalized Ct'!$B$3:$O$194,11,FALSE)-'IPC Normalized Ct'!AA$11,'IPC Normalized Ct'!L45)</f>
        <v>No sample</v>
      </c>
      <c r="M45" s="7" t="str">
        <f>IFERROR(VLOOKUP($B45,'IPC Normalized Ct'!$B$3:$O$194,12,FALSE)-'IPC Normalized Ct'!AB$11,'IPC Normalized Ct'!M45)</f>
        <v>No sample</v>
      </c>
      <c r="N45" s="7" t="str">
        <f>IFERROR(VLOOKUP($B45,'IPC Normalized Ct'!$B$3:$O$194,13,FALSE)-'IPC Normalized Ct'!AC$11,'IPC Normalized Ct'!N45)</f>
        <v>No sample</v>
      </c>
      <c r="O45" s="7" t="str">
        <f>IFERROR(VLOOKUP($B45,'IPC Normalized Ct'!$B$3:$O$194,14,FALSE)-'IPC Normalized Ct'!AD$11,'IPC Normalized Ct'!O45)</f>
        <v>No sample</v>
      </c>
      <c r="P45" s="43" t="str">
        <f t="shared" si="3"/>
        <v>N</v>
      </c>
      <c r="Q45" s="43"/>
    </row>
    <row r="46" spans="1:17" x14ac:dyDescent="0.25">
      <c r="A46" s="133"/>
      <c r="B46" s="13" t="s">
        <v>2329</v>
      </c>
      <c r="C46" s="6" t="str">
        <f>IFERROR(VLOOKUP($B46,'IPC Normalized Ct'!$B$3:$O$194,2,FALSE),'IPC Normalized Ct'!C46)</f>
        <v>hsa-miR-7-1-3p</v>
      </c>
      <c r="D46" s="7" t="str">
        <f>IFERROR(VLOOKUP($B46,'IPC Normalized Ct'!$B$3:$O$194,3,FALSE)-'IPC Normalized Ct'!S$11,'IPC Normalized Ct'!D46)</f>
        <v>Excluded</v>
      </c>
      <c r="E46" s="7" t="str">
        <f>IFERROR(VLOOKUP($B46,'IPC Normalized Ct'!$B$3:$O$194,4,FALSE)-'IPC Normalized Ct'!T$11,'IPC Normalized Ct'!E46)</f>
        <v>No sample</v>
      </c>
      <c r="F46" s="7" t="str">
        <f>IFERROR(VLOOKUP($B46,'IPC Normalized Ct'!$B$3:$O$194,5,FALSE)-'IPC Normalized Ct'!U$11,'IPC Normalized Ct'!F46)</f>
        <v>No sample</v>
      </c>
      <c r="G46" s="7" t="str">
        <f>IFERROR(VLOOKUP($B46,'IPC Normalized Ct'!$B$3:$O$194,6,FALSE)-'IPC Normalized Ct'!V$11,'IPC Normalized Ct'!G46)</f>
        <v>No sample</v>
      </c>
      <c r="H46" s="7" t="str">
        <f>IFERROR(VLOOKUP($B46,'IPC Normalized Ct'!$B$3:$O$194,7,FALSE)-'IPC Normalized Ct'!W$11,'IPC Normalized Ct'!H46)</f>
        <v>No sample</v>
      </c>
      <c r="I46" s="7" t="str">
        <f>IFERROR(VLOOKUP($B46,'IPC Normalized Ct'!$B$3:$O$194,8,FALSE)-'IPC Normalized Ct'!X$11,'IPC Normalized Ct'!I46)</f>
        <v>No sample</v>
      </c>
      <c r="J46" s="7" t="str">
        <f>IFERROR(VLOOKUP($B46,'IPC Normalized Ct'!$B$3:$O$194,9,FALSE)-'IPC Normalized Ct'!Y$11,'IPC Normalized Ct'!J46)</f>
        <v>Excluded</v>
      </c>
      <c r="K46" s="7" t="str">
        <f>IFERROR(VLOOKUP($B46,'IPC Normalized Ct'!$B$3:$O$194,10,FALSE)-'IPC Normalized Ct'!Z$11,'IPC Normalized Ct'!K46)</f>
        <v>No sample</v>
      </c>
      <c r="L46" s="7" t="str">
        <f>IFERROR(VLOOKUP($B46,'IPC Normalized Ct'!$B$3:$O$194,11,FALSE)-'IPC Normalized Ct'!AA$11,'IPC Normalized Ct'!L46)</f>
        <v>No sample</v>
      </c>
      <c r="M46" s="7" t="str">
        <f>IFERROR(VLOOKUP($B46,'IPC Normalized Ct'!$B$3:$O$194,12,FALSE)-'IPC Normalized Ct'!AB$11,'IPC Normalized Ct'!M46)</f>
        <v>No sample</v>
      </c>
      <c r="N46" s="7" t="str">
        <f>IFERROR(VLOOKUP($B46,'IPC Normalized Ct'!$B$3:$O$194,13,FALSE)-'IPC Normalized Ct'!AC$11,'IPC Normalized Ct'!N46)</f>
        <v>No sample</v>
      </c>
      <c r="O46" s="7" t="str">
        <f>IFERROR(VLOOKUP($B46,'IPC Normalized Ct'!$B$3:$O$194,14,FALSE)-'IPC Normalized Ct'!AD$11,'IPC Normalized Ct'!O46)</f>
        <v>No sample</v>
      </c>
      <c r="P46" s="43" t="str">
        <f t="shared" si="3"/>
        <v>Y</v>
      </c>
      <c r="Q46" s="43"/>
    </row>
    <row r="47" spans="1:17" x14ac:dyDescent="0.25">
      <c r="A47" s="133"/>
      <c r="B47" s="13" t="s">
        <v>2331</v>
      </c>
      <c r="C47" s="6" t="str">
        <f>IFERROR(VLOOKUP($B47,'IPC Normalized Ct'!$B$3:$O$194,2,FALSE),'IPC Normalized Ct'!C47)</f>
        <v>hsa-miR-19a-3p</v>
      </c>
      <c r="D47" s="7">
        <f>IFERROR(VLOOKUP($B47,'IPC Normalized Ct'!$B$3:$O$194,3,FALSE)-'IPC Normalized Ct'!S$11,'IPC Normalized Ct'!D47)</f>
        <v>23.175999999999998</v>
      </c>
      <c r="E47" s="7" t="str">
        <f>IFERROR(VLOOKUP($B47,'IPC Normalized Ct'!$B$3:$O$194,4,FALSE)-'IPC Normalized Ct'!T$11,'IPC Normalized Ct'!E47)</f>
        <v>No sample</v>
      </c>
      <c r="F47" s="7" t="str">
        <f>IFERROR(VLOOKUP($B47,'IPC Normalized Ct'!$B$3:$O$194,5,FALSE)-'IPC Normalized Ct'!U$11,'IPC Normalized Ct'!F47)</f>
        <v>No sample</v>
      </c>
      <c r="G47" s="7" t="str">
        <f>IFERROR(VLOOKUP($B47,'IPC Normalized Ct'!$B$3:$O$194,6,FALSE)-'IPC Normalized Ct'!V$11,'IPC Normalized Ct'!G47)</f>
        <v>No sample</v>
      </c>
      <c r="H47" s="7" t="str">
        <f>IFERROR(VLOOKUP($B47,'IPC Normalized Ct'!$B$3:$O$194,7,FALSE)-'IPC Normalized Ct'!W$11,'IPC Normalized Ct'!H47)</f>
        <v>No sample</v>
      </c>
      <c r="I47" s="7" t="str">
        <f>IFERROR(VLOOKUP($B47,'IPC Normalized Ct'!$B$3:$O$194,8,FALSE)-'IPC Normalized Ct'!X$11,'IPC Normalized Ct'!I47)</f>
        <v>No sample</v>
      </c>
      <c r="J47" s="7">
        <f>IFERROR(VLOOKUP($B47,'IPC Normalized Ct'!$B$3:$O$194,9,FALSE)-'IPC Normalized Ct'!Y$11,'IPC Normalized Ct'!J47)</f>
        <v>25.036000000000001</v>
      </c>
      <c r="K47" s="7" t="str">
        <f>IFERROR(VLOOKUP($B47,'IPC Normalized Ct'!$B$3:$O$194,10,FALSE)-'IPC Normalized Ct'!Z$11,'IPC Normalized Ct'!K47)</f>
        <v>No sample</v>
      </c>
      <c r="L47" s="7" t="str">
        <f>IFERROR(VLOOKUP($B47,'IPC Normalized Ct'!$B$3:$O$194,11,FALSE)-'IPC Normalized Ct'!AA$11,'IPC Normalized Ct'!L47)</f>
        <v>No sample</v>
      </c>
      <c r="M47" s="7" t="str">
        <f>IFERROR(VLOOKUP($B47,'IPC Normalized Ct'!$B$3:$O$194,12,FALSE)-'IPC Normalized Ct'!AB$11,'IPC Normalized Ct'!M47)</f>
        <v>No sample</v>
      </c>
      <c r="N47" s="7" t="str">
        <f>IFERROR(VLOOKUP($B47,'IPC Normalized Ct'!$B$3:$O$194,13,FALSE)-'IPC Normalized Ct'!AC$11,'IPC Normalized Ct'!N47)</f>
        <v>No sample</v>
      </c>
      <c r="O47" s="7" t="str">
        <f>IFERROR(VLOOKUP($B47,'IPC Normalized Ct'!$B$3:$O$194,14,FALSE)-'IPC Normalized Ct'!AD$11,'IPC Normalized Ct'!O47)</f>
        <v>No sample</v>
      </c>
      <c r="P47" s="43" t="str">
        <f t="shared" si="3"/>
        <v>N</v>
      </c>
      <c r="Q47" s="43"/>
    </row>
    <row r="48" spans="1:17" x14ac:dyDescent="0.25">
      <c r="A48" s="133"/>
      <c r="B48" s="13" t="s">
        <v>2332</v>
      </c>
      <c r="C48" s="6" t="str">
        <f>IFERROR(VLOOKUP($B48,'IPC Normalized Ct'!$B$3:$O$194,2,FALSE),'IPC Normalized Ct'!C48)</f>
        <v>hsa-miR-30a-5p</v>
      </c>
      <c r="D48" s="7" t="str">
        <f>IFERROR(VLOOKUP($B48,'IPC Normalized Ct'!$B$3:$O$194,3,FALSE)-'IPC Normalized Ct'!S$11,'IPC Normalized Ct'!D48)</f>
        <v>Excluded</v>
      </c>
      <c r="E48" s="7" t="str">
        <f>IFERROR(VLOOKUP($B48,'IPC Normalized Ct'!$B$3:$O$194,4,FALSE)-'IPC Normalized Ct'!T$11,'IPC Normalized Ct'!E48)</f>
        <v>No sample</v>
      </c>
      <c r="F48" s="7" t="str">
        <f>IFERROR(VLOOKUP($B48,'IPC Normalized Ct'!$B$3:$O$194,5,FALSE)-'IPC Normalized Ct'!U$11,'IPC Normalized Ct'!F48)</f>
        <v>No sample</v>
      </c>
      <c r="G48" s="7" t="str">
        <f>IFERROR(VLOOKUP($B48,'IPC Normalized Ct'!$B$3:$O$194,6,FALSE)-'IPC Normalized Ct'!V$11,'IPC Normalized Ct'!G48)</f>
        <v>No sample</v>
      </c>
      <c r="H48" s="7" t="str">
        <f>IFERROR(VLOOKUP($B48,'IPC Normalized Ct'!$B$3:$O$194,7,FALSE)-'IPC Normalized Ct'!W$11,'IPC Normalized Ct'!H48)</f>
        <v>No sample</v>
      </c>
      <c r="I48" s="7" t="str">
        <f>IFERROR(VLOOKUP($B48,'IPC Normalized Ct'!$B$3:$O$194,8,FALSE)-'IPC Normalized Ct'!X$11,'IPC Normalized Ct'!I48)</f>
        <v>No sample</v>
      </c>
      <c r="J48" s="7" t="str">
        <f>IFERROR(VLOOKUP($B48,'IPC Normalized Ct'!$B$3:$O$194,9,FALSE)-'IPC Normalized Ct'!Y$11,'IPC Normalized Ct'!J48)</f>
        <v>Excluded</v>
      </c>
      <c r="K48" s="7" t="str">
        <f>IFERROR(VLOOKUP($B48,'IPC Normalized Ct'!$B$3:$O$194,10,FALSE)-'IPC Normalized Ct'!Z$11,'IPC Normalized Ct'!K48)</f>
        <v>No sample</v>
      </c>
      <c r="L48" s="7" t="str">
        <f>IFERROR(VLOOKUP($B48,'IPC Normalized Ct'!$B$3:$O$194,11,FALSE)-'IPC Normalized Ct'!AA$11,'IPC Normalized Ct'!L48)</f>
        <v>No sample</v>
      </c>
      <c r="M48" s="7" t="str">
        <f>IFERROR(VLOOKUP($B48,'IPC Normalized Ct'!$B$3:$O$194,12,FALSE)-'IPC Normalized Ct'!AB$11,'IPC Normalized Ct'!M48)</f>
        <v>No sample</v>
      </c>
      <c r="N48" s="7" t="str">
        <f>IFERROR(VLOOKUP($B48,'IPC Normalized Ct'!$B$3:$O$194,13,FALSE)-'IPC Normalized Ct'!AC$11,'IPC Normalized Ct'!N48)</f>
        <v>No sample</v>
      </c>
      <c r="O48" s="7" t="str">
        <f>IFERROR(VLOOKUP($B48,'IPC Normalized Ct'!$B$3:$O$194,14,FALSE)-'IPC Normalized Ct'!AD$11,'IPC Normalized Ct'!O48)</f>
        <v>No sample</v>
      </c>
      <c r="P48" s="43" t="str">
        <f t="shared" si="3"/>
        <v>Y</v>
      </c>
      <c r="Q48" s="43"/>
    </row>
    <row r="49" spans="1:17" x14ac:dyDescent="0.25">
      <c r="A49" s="133"/>
      <c r="B49" s="13" t="s">
        <v>2333</v>
      </c>
      <c r="C49" s="6" t="str">
        <f>IFERROR(VLOOKUP($B49,'IPC Normalized Ct'!$B$3:$O$194,2,FALSE),'IPC Normalized Ct'!C49)</f>
        <v>hsa-miR-196a-5p</v>
      </c>
      <c r="D49" s="7">
        <f>IFERROR(VLOOKUP($B49,'IPC Normalized Ct'!$B$3:$O$194,3,FALSE)-'IPC Normalized Ct'!S$11,'IPC Normalized Ct'!D49)</f>
        <v>18.91</v>
      </c>
      <c r="E49" s="7" t="str">
        <f>IFERROR(VLOOKUP($B49,'IPC Normalized Ct'!$B$3:$O$194,4,FALSE)-'IPC Normalized Ct'!T$11,'IPC Normalized Ct'!E49)</f>
        <v>No sample</v>
      </c>
      <c r="F49" s="7" t="str">
        <f>IFERROR(VLOOKUP($B49,'IPC Normalized Ct'!$B$3:$O$194,5,FALSE)-'IPC Normalized Ct'!U$11,'IPC Normalized Ct'!F49)</f>
        <v>No sample</v>
      </c>
      <c r="G49" s="7" t="str">
        <f>IFERROR(VLOOKUP($B49,'IPC Normalized Ct'!$B$3:$O$194,6,FALSE)-'IPC Normalized Ct'!V$11,'IPC Normalized Ct'!G49)</f>
        <v>No sample</v>
      </c>
      <c r="H49" s="7" t="str">
        <f>IFERROR(VLOOKUP($B49,'IPC Normalized Ct'!$B$3:$O$194,7,FALSE)-'IPC Normalized Ct'!W$11,'IPC Normalized Ct'!H49)</f>
        <v>No sample</v>
      </c>
      <c r="I49" s="7" t="str">
        <f>IFERROR(VLOOKUP($B49,'IPC Normalized Ct'!$B$3:$O$194,8,FALSE)-'IPC Normalized Ct'!X$11,'IPC Normalized Ct'!I49)</f>
        <v>No sample</v>
      </c>
      <c r="J49" s="7">
        <f>IFERROR(VLOOKUP($B49,'IPC Normalized Ct'!$B$3:$O$194,9,FALSE)-'IPC Normalized Ct'!Y$11,'IPC Normalized Ct'!J49)</f>
        <v>20.087</v>
      </c>
      <c r="K49" s="7" t="str">
        <f>IFERROR(VLOOKUP($B49,'IPC Normalized Ct'!$B$3:$O$194,10,FALSE)-'IPC Normalized Ct'!Z$11,'IPC Normalized Ct'!K49)</f>
        <v>No sample</v>
      </c>
      <c r="L49" s="7" t="str">
        <f>IFERROR(VLOOKUP($B49,'IPC Normalized Ct'!$B$3:$O$194,11,FALSE)-'IPC Normalized Ct'!AA$11,'IPC Normalized Ct'!L49)</f>
        <v>No sample</v>
      </c>
      <c r="M49" s="7" t="str">
        <f>IFERROR(VLOOKUP($B49,'IPC Normalized Ct'!$B$3:$O$194,12,FALSE)-'IPC Normalized Ct'!AB$11,'IPC Normalized Ct'!M49)</f>
        <v>No sample</v>
      </c>
      <c r="N49" s="7" t="str">
        <f>IFERROR(VLOOKUP($B49,'IPC Normalized Ct'!$B$3:$O$194,13,FALSE)-'IPC Normalized Ct'!AC$11,'IPC Normalized Ct'!N49)</f>
        <v>No sample</v>
      </c>
      <c r="O49" s="7" t="str">
        <f>IFERROR(VLOOKUP($B49,'IPC Normalized Ct'!$B$3:$O$194,14,FALSE)-'IPC Normalized Ct'!AD$11,'IPC Normalized Ct'!O49)</f>
        <v>No sample</v>
      </c>
      <c r="P49" s="43" t="str">
        <f t="shared" si="3"/>
        <v>N</v>
      </c>
      <c r="Q49" s="43"/>
    </row>
    <row r="50" spans="1:17" x14ac:dyDescent="0.25">
      <c r="A50" s="133"/>
      <c r="B50" s="13" t="s">
        <v>2334</v>
      </c>
      <c r="C50" s="6" t="str">
        <f>IFERROR(VLOOKUP($B50,'IPC Normalized Ct'!$B$3:$O$194,2,FALSE),'IPC Normalized Ct'!C50)</f>
        <v>hsa-miR-187-3p</v>
      </c>
      <c r="D50" s="7">
        <f>IFERROR(VLOOKUP($B50,'IPC Normalized Ct'!$B$3:$O$194,3,FALSE)-'IPC Normalized Ct'!S$11,'IPC Normalized Ct'!D50)</f>
        <v>28.181000000000001</v>
      </c>
      <c r="E50" s="7" t="str">
        <f>IFERROR(VLOOKUP($B50,'IPC Normalized Ct'!$B$3:$O$194,4,FALSE)-'IPC Normalized Ct'!T$11,'IPC Normalized Ct'!E50)</f>
        <v>No sample</v>
      </c>
      <c r="F50" s="7" t="str">
        <f>IFERROR(VLOOKUP($B50,'IPC Normalized Ct'!$B$3:$O$194,5,FALSE)-'IPC Normalized Ct'!U$11,'IPC Normalized Ct'!F50)</f>
        <v>No sample</v>
      </c>
      <c r="G50" s="7" t="str">
        <f>IFERROR(VLOOKUP($B50,'IPC Normalized Ct'!$B$3:$O$194,6,FALSE)-'IPC Normalized Ct'!V$11,'IPC Normalized Ct'!G50)</f>
        <v>No sample</v>
      </c>
      <c r="H50" s="7" t="str">
        <f>IFERROR(VLOOKUP($B50,'IPC Normalized Ct'!$B$3:$O$194,7,FALSE)-'IPC Normalized Ct'!W$11,'IPC Normalized Ct'!H50)</f>
        <v>No sample</v>
      </c>
      <c r="I50" s="7" t="str">
        <f>IFERROR(VLOOKUP($B50,'IPC Normalized Ct'!$B$3:$O$194,8,FALSE)-'IPC Normalized Ct'!X$11,'IPC Normalized Ct'!I50)</f>
        <v>No sample</v>
      </c>
      <c r="J50" s="7">
        <f>IFERROR(VLOOKUP($B50,'IPC Normalized Ct'!$B$3:$O$194,9,FALSE)-'IPC Normalized Ct'!Y$11,'IPC Normalized Ct'!J50)</f>
        <v>28.884</v>
      </c>
      <c r="K50" s="7" t="str">
        <f>IFERROR(VLOOKUP($B50,'IPC Normalized Ct'!$B$3:$O$194,10,FALSE)-'IPC Normalized Ct'!Z$11,'IPC Normalized Ct'!K50)</f>
        <v>No sample</v>
      </c>
      <c r="L50" s="7" t="str">
        <f>IFERROR(VLOOKUP($B50,'IPC Normalized Ct'!$B$3:$O$194,11,FALSE)-'IPC Normalized Ct'!AA$11,'IPC Normalized Ct'!L50)</f>
        <v>No sample</v>
      </c>
      <c r="M50" s="7" t="str">
        <f>IFERROR(VLOOKUP($B50,'IPC Normalized Ct'!$B$3:$O$194,12,FALSE)-'IPC Normalized Ct'!AB$11,'IPC Normalized Ct'!M50)</f>
        <v>No sample</v>
      </c>
      <c r="N50" s="7" t="str">
        <f>IFERROR(VLOOKUP($B50,'IPC Normalized Ct'!$B$3:$O$194,13,FALSE)-'IPC Normalized Ct'!AC$11,'IPC Normalized Ct'!N50)</f>
        <v>No sample</v>
      </c>
      <c r="O50" s="7" t="str">
        <f>IFERROR(VLOOKUP($B50,'IPC Normalized Ct'!$B$3:$O$194,14,FALSE)-'IPC Normalized Ct'!AD$11,'IPC Normalized Ct'!O50)</f>
        <v>No sample</v>
      </c>
      <c r="P50" s="43" t="str">
        <f t="shared" si="3"/>
        <v>N</v>
      </c>
      <c r="Q50" s="43"/>
    </row>
    <row r="51" spans="1:17" x14ac:dyDescent="0.25">
      <c r="A51" s="133"/>
      <c r="B51" s="13" t="s">
        <v>2335</v>
      </c>
      <c r="C51" s="6" t="str">
        <f>IFERROR(VLOOKUP($B51,'IPC Normalized Ct'!$B$3:$O$194,2,FALSE),'IPC Normalized Ct'!C51)</f>
        <v>hsa-miR-122-5p</v>
      </c>
      <c r="D51" s="7">
        <f>IFERROR(VLOOKUP($B51,'IPC Normalized Ct'!$B$3:$O$194,3,FALSE)-'IPC Normalized Ct'!S$11,'IPC Normalized Ct'!D51)</f>
        <v>26.407</v>
      </c>
      <c r="E51" s="7" t="str">
        <f>IFERROR(VLOOKUP($B51,'IPC Normalized Ct'!$B$3:$O$194,4,FALSE)-'IPC Normalized Ct'!T$11,'IPC Normalized Ct'!E51)</f>
        <v>No sample</v>
      </c>
      <c r="F51" s="7" t="str">
        <f>IFERROR(VLOOKUP($B51,'IPC Normalized Ct'!$B$3:$O$194,5,FALSE)-'IPC Normalized Ct'!U$11,'IPC Normalized Ct'!F51)</f>
        <v>No sample</v>
      </c>
      <c r="G51" s="7" t="str">
        <f>IFERROR(VLOOKUP($B51,'IPC Normalized Ct'!$B$3:$O$194,6,FALSE)-'IPC Normalized Ct'!V$11,'IPC Normalized Ct'!G51)</f>
        <v>No sample</v>
      </c>
      <c r="H51" s="7" t="str">
        <f>IFERROR(VLOOKUP($B51,'IPC Normalized Ct'!$B$3:$O$194,7,FALSE)-'IPC Normalized Ct'!W$11,'IPC Normalized Ct'!H51)</f>
        <v>No sample</v>
      </c>
      <c r="I51" s="7" t="str">
        <f>IFERROR(VLOOKUP($B51,'IPC Normalized Ct'!$B$3:$O$194,8,FALSE)-'IPC Normalized Ct'!X$11,'IPC Normalized Ct'!I51)</f>
        <v>No sample</v>
      </c>
      <c r="J51" s="7">
        <f>IFERROR(VLOOKUP($B51,'IPC Normalized Ct'!$B$3:$O$194,9,FALSE)-'IPC Normalized Ct'!Y$11,'IPC Normalized Ct'!J51)</f>
        <v>27.187000000000001</v>
      </c>
      <c r="K51" s="7" t="str">
        <f>IFERROR(VLOOKUP($B51,'IPC Normalized Ct'!$B$3:$O$194,10,FALSE)-'IPC Normalized Ct'!Z$11,'IPC Normalized Ct'!K51)</f>
        <v>No sample</v>
      </c>
      <c r="L51" s="7" t="str">
        <f>IFERROR(VLOOKUP($B51,'IPC Normalized Ct'!$B$3:$O$194,11,FALSE)-'IPC Normalized Ct'!AA$11,'IPC Normalized Ct'!L51)</f>
        <v>No sample</v>
      </c>
      <c r="M51" s="7" t="str">
        <f>IFERROR(VLOOKUP($B51,'IPC Normalized Ct'!$B$3:$O$194,12,FALSE)-'IPC Normalized Ct'!AB$11,'IPC Normalized Ct'!M51)</f>
        <v>No sample</v>
      </c>
      <c r="N51" s="7" t="str">
        <f>IFERROR(VLOOKUP($B51,'IPC Normalized Ct'!$B$3:$O$194,13,FALSE)-'IPC Normalized Ct'!AC$11,'IPC Normalized Ct'!N51)</f>
        <v>No sample</v>
      </c>
      <c r="O51" s="7" t="str">
        <f>IFERROR(VLOOKUP($B51,'IPC Normalized Ct'!$B$3:$O$194,14,FALSE)-'IPC Normalized Ct'!AD$11,'IPC Normalized Ct'!O51)</f>
        <v>No sample</v>
      </c>
      <c r="P51" s="43" t="str">
        <f t="shared" si="3"/>
        <v>N</v>
      </c>
      <c r="Q51" s="43"/>
    </row>
    <row r="52" spans="1:17" x14ac:dyDescent="0.25">
      <c r="A52" s="133"/>
      <c r="B52" s="13" t="s">
        <v>2336</v>
      </c>
      <c r="C52" s="6" t="str">
        <f>IFERROR(VLOOKUP($B52,'IPC Normalized Ct'!$B$3:$O$194,2,FALSE),'IPC Normalized Ct'!C52)</f>
        <v>hsa-miR-145-5p</v>
      </c>
      <c r="D52" s="7">
        <f>IFERROR(VLOOKUP($B52,'IPC Normalized Ct'!$B$3:$O$194,3,FALSE)-'IPC Normalized Ct'!S$11,'IPC Normalized Ct'!D52)</f>
        <v>31.209</v>
      </c>
      <c r="E52" s="7" t="str">
        <f>IFERROR(VLOOKUP($B52,'IPC Normalized Ct'!$B$3:$O$194,4,FALSE)-'IPC Normalized Ct'!T$11,'IPC Normalized Ct'!E52)</f>
        <v>No sample</v>
      </c>
      <c r="F52" s="7" t="str">
        <f>IFERROR(VLOOKUP($B52,'IPC Normalized Ct'!$B$3:$O$194,5,FALSE)-'IPC Normalized Ct'!U$11,'IPC Normalized Ct'!F52)</f>
        <v>No sample</v>
      </c>
      <c r="G52" s="7" t="str">
        <f>IFERROR(VLOOKUP($B52,'IPC Normalized Ct'!$B$3:$O$194,6,FALSE)-'IPC Normalized Ct'!V$11,'IPC Normalized Ct'!G52)</f>
        <v>No sample</v>
      </c>
      <c r="H52" s="7" t="str">
        <f>IFERROR(VLOOKUP($B52,'IPC Normalized Ct'!$B$3:$O$194,7,FALSE)-'IPC Normalized Ct'!W$11,'IPC Normalized Ct'!H52)</f>
        <v>No sample</v>
      </c>
      <c r="I52" s="7" t="str">
        <f>IFERROR(VLOOKUP($B52,'IPC Normalized Ct'!$B$3:$O$194,8,FALSE)-'IPC Normalized Ct'!X$11,'IPC Normalized Ct'!I52)</f>
        <v>No sample</v>
      </c>
      <c r="J52" s="7" t="str">
        <f>IFERROR(VLOOKUP($B52,'IPC Normalized Ct'!$B$3:$O$194,9,FALSE)-'IPC Normalized Ct'!Y$11,'IPC Normalized Ct'!J52)</f>
        <v>Excluded</v>
      </c>
      <c r="K52" s="7" t="str">
        <f>IFERROR(VLOOKUP($B52,'IPC Normalized Ct'!$B$3:$O$194,10,FALSE)-'IPC Normalized Ct'!Z$11,'IPC Normalized Ct'!K52)</f>
        <v>No sample</v>
      </c>
      <c r="L52" s="7" t="str">
        <f>IFERROR(VLOOKUP($B52,'IPC Normalized Ct'!$B$3:$O$194,11,FALSE)-'IPC Normalized Ct'!AA$11,'IPC Normalized Ct'!L52)</f>
        <v>No sample</v>
      </c>
      <c r="M52" s="7" t="str">
        <f>IFERROR(VLOOKUP($B52,'IPC Normalized Ct'!$B$3:$O$194,12,FALSE)-'IPC Normalized Ct'!AB$11,'IPC Normalized Ct'!M52)</f>
        <v>No sample</v>
      </c>
      <c r="N52" s="7" t="str">
        <f>IFERROR(VLOOKUP($B52,'IPC Normalized Ct'!$B$3:$O$194,13,FALSE)-'IPC Normalized Ct'!AC$11,'IPC Normalized Ct'!N52)</f>
        <v>No sample</v>
      </c>
      <c r="O52" s="7" t="str">
        <f>IFERROR(VLOOKUP($B52,'IPC Normalized Ct'!$B$3:$O$194,14,FALSE)-'IPC Normalized Ct'!AD$11,'IPC Normalized Ct'!O52)</f>
        <v>No sample</v>
      </c>
      <c r="P52" s="43" t="str">
        <f t="shared" si="3"/>
        <v>Y</v>
      </c>
      <c r="Q52" s="43"/>
    </row>
    <row r="53" spans="1:17" x14ac:dyDescent="0.25">
      <c r="A53" s="133"/>
      <c r="B53" s="13" t="s">
        <v>2337</v>
      </c>
      <c r="C53" s="6" t="str">
        <f>IFERROR(VLOOKUP($B53,'IPC Normalized Ct'!$B$3:$O$194,2,FALSE),'IPC Normalized Ct'!C53)</f>
        <v>hsa-miR-206</v>
      </c>
      <c r="D53" s="7">
        <f>IFERROR(VLOOKUP($B53,'IPC Normalized Ct'!$B$3:$O$194,3,FALSE)-'IPC Normalized Ct'!S$11,'IPC Normalized Ct'!D53)</f>
        <v>28.474</v>
      </c>
      <c r="E53" s="7" t="str">
        <f>IFERROR(VLOOKUP($B53,'IPC Normalized Ct'!$B$3:$O$194,4,FALSE)-'IPC Normalized Ct'!T$11,'IPC Normalized Ct'!E53)</f>
        <v>No sample</v>
      </c>
      <c r="F53" s="7" t="str">
        <f>IFERROR(VLOOKUP($B53,'IPC Normalized Ct'!$B$3:$O$194,5,FALSE)-'IPC Normalized Ct'!U$11,'IPC Normalized Ct'!F53)</f>
        <v>No sample</v>
      </c>
      <c r="G53" s="7" t="str">
        <f>IFERROR(VLOOKUP($B53,'IPC Normalized Ct'!$B$3:$O$194,6,FALSE)-'IPC Normalized Ct'!V$11,'IPC Normalized Ct'!G53)</f>
        <v>No sample</v>
      </c>
      <c r="H53" s="7" t="str">
        <f>IFERROR(VLOOKUP($B53,'IPC Normalized Ct'!$B$3:$O$194,7,FALSE)-'IPC Normalized Ct'!W$11,'IPC Normalized Ct'!H53)</f>
        <v>No sample</v>
      </c>
      <c r="I53" s="7" t="str">
        <f>IFERROR(VLOOKUP($B53,'IPC Normalized Ct'!$B$3:$O$194,8,FALSE)-'IPC Normalized Ct'!X$11,'IPC Normalized Ct'!I53)</f>
        <v>No sample</v>
      </c>
      <c r="J53" s="7">
        <f>IFERROR(VLOOKUP($B53,'IPC Normalized Ct'!$B$3:$O$194,9,FALSE)-'IPC Normalized Ct'!Y$11,'IPC Normalized Ct'!J53)</f>
        <v>30.425999999999998</v>
      </c>
      <c r="K53" s="7" t="str">
        <f>IFERROR(VLOOKUP($B53,'IPC Normalized Ct'!$B$3:$O$194,10,FALSE)-'IPC Normalized Ct'!Z$11,'IPC Normalized Ct'!K53)</f>
        <v>No sample</v>
      </c>
      <c r="L53" s="7" t="str">
        <f>IFERROR(VLOOKUP($B53,'IPC Normalized Ct'!$B$3:$O$194,11,FALSE)-'IPC Normalized Ct'!AA$11,'IPC Normalized Ct'!L53)</f>
        <v>No sample</v>
      </c>
      <c r="M53" s="7" t="str">
        <f>IFERROR(VLOOKUP($B53,'IPC Normalized Ct'!$B$3:$O$194,12,FALSE)-'IPC Normalized Ct'!AB$11,'IPC Normalized Ct'!M53)</f>
        <v>No sample</v>
      </c>
      <c r="N53" s="7" t="str">
        <f>IFERROR(VLOOKUP($B53,'IPC Normalized Ct'!$B$3:$O$194,13,FALSE)-'IPC Normalized Ct'!AC$11,'IPC Normalized Ct'!N53)</f>
        <v>No sample</v>
      </c>
      <c r="O53" s="7" t="str">
        <f>IFERROR(VLOOKUP($B53,'IPC Normalized Ct'!$B$3:$O$194,14,FALSE)-'IPC Normalized Ct'!AD$11,'IPC Normalized Ct'!O53)</f>
        <v>No sample</v>
      </c>
      <c r="P53" s="43" t="str">
        <f t="shared" si="3"/>
        <v>N</v>
      </c>
      <c r="Q53" s="43"/>
    </row>
    <row r="54" spans="1:17" x14ac:dyDescent="0.25">
      <c r="A54" s="133"/>
      <c r="B54" s="13" t="s">
        <v>2338</v>
      </c>
      <c r="C54" s="6" t="str">
        <f>IFERROR(VLOOKUP($B54,'IPC Normalized Ct'!$B$3:$O$194,2,FALSE),'IPC Normalized Ct'!C54)</f>
        <v>hsa-miR-365a-3p</v>
      </c>
      <c r="D54" s="7">
        <f>IFERROR(VLOOKUP($B54,'IPC Normalized Ct'!$B$3:$O$194,3,FALSE)-'IPC Normalized Ct'!S$11,'IPC Normalized Ct'!D54)</f>
        <v>29.850999999999999</v>
      </c>
      <c r="E54" s="7" t="str">
        <f>IFERROR(VLOOKUP($B54,'IPC Normalized Ct'!$B$3:$O$194,4,FALSE)-'IPC Normalized Ct'!T$11,'IPC Normalized Ct'!E54)</f>
        <v>No sample</v>
      </c>
      <c r="F54" s="7" t="str">
        <f>IFERROR(VLOOKUP($B54,'IPC Normalized Ct'!$B$3:$O$194,5,FALSE)-'IPC Normalized Ct'!U$11,'IPC Normalized Ct'!F54)</f>
        <v>No sample</v>
      </c>
      <c r="G54" s="7" t="str">
        <f>IFERROR(VLOOKUP($B54,'IPC Normalized Ct'!$B$3:$O$194,6,FALSE)-'IPC Normalized Ct'!V$11,'IPC Normalized Ct'!G54)</f>
        <v>No sample</v>
      </c>
      <c r="H54" s="7" t="str">
        <f>IFERROR(VLOOKUP($B54,'IPC Normalized Ct'!$B$3:$O$194,7,FALSE)-'IPC Normalized Ct'!W$11,'IPC Normalized Ct'!H54)</f>
        <v>No sample</v>
      </c>
      <c r="I54" s="7" t="str">
        <f>IFERROR(VLOOKUP($B54,'IPC Normalized Ct'!$B$3:$O$194,8,FALSE)-'IPC Normalized Ct'!X$11,'IPC Normalized Ct'!I54)</f>
        <v>No sample</v>
      </c>
      <c r="J54" s="7">
        <f>IFERROR(VLOOKUP($B54,'IPC Normalized Ct'!$B$3:$O$194,9,FALSE)-'IPC Normalized Ct'!Y$11,'IPC Normalized Ct'!J54)</f>
        <v>28.884</v>
      </c>
      <c r="K54" s="7" t="str">
        <f>IFERROR(VLOOKUP($B54,'IPC Normalized Ct'!$B$3:$O$194,10,FALSE)-'IPC Normalized Ct'!Z$11,'IPC Normalized Ct'!K54)</f>
        <v>No sample</v>
      </c>
      <c r="L54" s="7" t="str">
        <f>IFERROR(VLOOKUP($B54,'IPC Normalized Ct'!$B$3:$O$194,11,FALSE)-'IPC Normalized Ct'!AA$11,'IPC Normalized Ct'!L54)</f>
        <v>No sample</v>
      </c>
      <c r="M54" s="7" t="str">
        <f>IFERROR(VLOOKUP($B54,'IPC Normalized Ct'!$B$3:$O$194,12,FALSE)-'IPC Normalized Ct'!AB$11,'IPC Normalized Ct'!M54)</f>
        <v>No sample</v>
      </c>
      <c r="N54" s="7" t="str">
        <f>IFERROR(VLOOKUP($B54,'IPC Normalized Ct'!$B$3:$O$194,13,FALSE)-'IPC Normalized Ct'!AC$11,'IPC Normalized Ct'!N54)</f>
        <v>No sample</v>
      </c>
      <c r="O54" s="7" t="str">
        <f>IFERROR(VLOOKUP($B54,'IPC Normalized Ct'!$B$3:$O$194,14,FALSE)-'IPC Normalized Ct'!AD$11,'IPC Normalized Ct'!O54)</f>
        <v>No sample</v>
      </c>
      <c r="P54" s="43" t="str">
        <f t="shared" si="3"/>
        <v>N</v>
      </c>
      <c r="Q54" s="43"/>
    </row>
    <row r="55" spans="1:17" x14ac:dyDescent="0.25">
      <c r="A55" s="133"/>
      <c r="B55" s="13" t="s">
        <v>2339</v>
      </c>
      <c r="C55" s="6" t="str">
        <f>IFERROR(VLOOKUP($B55,'IPC Normalized Ct'!$B$3:$O$194,2,FALSE),'IPC Normalized Ct'!C55)</f>
        <v>hsa-miR-382-5p</v>
      </c>
      <c r="D55" s="7">
        <f>IFERROR(VLOOKUP($B55,'IPC Normalized Ct'!$B$3:$O$194,3,FALSE)-'IPC Normalized Ct'!S$11,'IPC Normalized Ct'!D55)</f>
        <v>28.606000000000002</v>
      </c>
      <c r="E55" s="7" t="str">
        <f>IFERROR(VLOOKUP($B55,'IPC Normalized Ct'!$B$3:$O$194,4,FALSE)-'IPC Normalized Ct'!T$11,'IPC Normalized Ct'!E55)</f>
        <v>No sample</v>
      </c>
      <c r="F55" s="7" t="str">
        <f>IFERROR(VLOOKUP($B55,'IPC Normalized Ct'!$B$3:$O$194,5,FALSE)-'IPC Normalized Ct'!U$11,'IPC Normalized Ct'!F55)</f>
        <v>No sample</v>
      </c>
      <c r="G55" s="7" t="str">
        <f>IFERROR(VLOOKUP($B55,'IPC Normalized Ct'!$B$3:$O$194,6,FALSE)-'IPC Normalized Ct'!V$11,'IPC Normalized Ct'!G55)</f>
        <v>No sample</v>
      </c>
      <c r="H55" s="7" t="str">
        <f>IFERROR(VLOOKUP($B55,'IPC Normalized Ct'!$B$3:$O$194,7,FALSE)-'IPC Normalized Ct'!W$11,'IPC Normalized Ct'!H55)</f>
        <v>No sample</v>
      </c>
      <c r="I55" s="7" t="str">
        <f>IFERROR(VLOOKUP($B55,'IPC Normalized Ct'!$B$3:$O$194,8,FALSE)-'IPC Normalized Ct'!X$11,'IPC Normalized Ct'!I55)</f>
        <v>No sample</v>
      </c>
      <c r="J55" s="7">
        <f>IFERROR(VLOOKUP($B55,'IPC Normalized Ct'!$B$3:$O$194,9,FALSE)-'IPC Normalized Ct'!Y$11,'IPC Normalized Ct'!J55)</f>
        <v>26.975999999999999</v>
      </c>
      <c r="K55" s="7" t="str">
        <f>IFERROR(VLOOKUP($B55,'IPC Normalized Ct'!$B$3:$O$194,10,FALSE)-'IPC Normalized Ct'!Z$11,'IPC Normalized Ct'!K55)</f>
        <v>No sample</v>
      </c>
      <c r="L55" s="7" t="str">
        <f>IFERROR(VLOOKUP($B55,'IPC Normalized Ct'!$B$3:$O$194,11,FALSE)-'IPC Normalized Ct'!AA$11,'IPC Normalized Ct'!L55)</f>
        <v>No sample</v>
      </c>
      <c r="M55" s="7" t="str">
        <f>IFERROR(VLOOKUP($B55,'IPC Normalized Ct'!$B$3:$O$194,12,FALSE)-'IPC Normalized Ct'!AB$11,'IPC Normalized Ct'!M55)</f>
        <v>No sample</v>
      </c>
      <c r="N55" s="7" t="str">
        <f>IFERROR(VLOOKUP($B55,'IPC Normalized Ct'!$B$3:$O$194,13,FALSE)-'IPC Normalized Ct'!AC$11,'IPC Normalized Ct'!N55)</f>
        <v>No sample</v>
      </c>
      <c r="O55" s="7" t="str">
        <f>IFERROR(VLOOKUP($B55,'IPC Normalized Ct'!$B$3:$O$194,14,FALSE)-'IPC Normalized Ct'!AD$11,'IPC Normalized Ct'!O55)</f>
        <v>No sample</v>
      </c>
      <c r="P55" s="43" t="str">
        <f t="shared" si="3"/>
        <v>N</v>
      </c>
      <c r="Q55" s="43"/>
    </row>
    <row r="56" spans="1:17" x14ac:dyDescent="0.25">
      <c r="A56" s="133"/>
      <c r="B56" s="13" t="s">
        <v>2340</v>
      </c>
      <c r="C56" s="6" t="str">
        <f>IFERROR(VLOOKUP($B56,'IPC Normalized Ct'!$B$3:$O$194,2,FALSE),'IPC Normalized Ct'!C56)</f>
        <v>hsa-miR-486-5p</v>
      </c>
      <c r="D56" s="7">
        <f>IFERROR(VLOOKUP($B56,'IPC Normalized Ct'!$B$3:$O$194,3,FALSE)-'IPC Normalized Ct'!S$11,'IPC Normalized Ct'!D56)</f>
        <v>31.344999999999999</v>
      </c>
      <c r="E56" s="7" t="str">
        <f>IFERROR(VLOOKUP($B56,'IPC Normalized Ct'!$B$3:$O$194,4,FALSE)-'IPC Normalized Ct'!T$11,'IPC Normalized Ct'!E56)</f>
        <v>No sample</v>
      </c>
      <c r="F56" s="7" t="str">
        <f>IFERROR(VLOOKUP($B56,'IPC Normalized Ct'!$B$3:$O$194,5,FALSE)-'IPC Normalized Ct'!U$11,'IPC Normalized Ct'!F56)</f>
        <v>No sample</v>
      </c>
      <c r="G56" s="7" t="str">
        <f>IFERROR(VLOOKUP($B56,'IPC Normalized Ct'!$B$3:$O$194,6,FALSE)-'IPC Normalized Ct'!V$11,'IPC Normalized Ct'!G56)</f>
        <v>No sample</v>
      </c>
      <c r="H56" s="7" t="str">
        <f>IFERROR(VLOOKUP($B56,'IPC Normalized Ct'!$B$3:$O$194,7,FALSE)-'IPC Normalized Ct'!W$11,'IPC Normalized Ct'!H56)</f>
        <v>No sample</v>
      </c>
      <c r="I56" s="7" t="str">
        <f>IFERROR(VLOOKUP($B56,'IPC Normalized Ct'!$B$3:$O$194,8,FALSE)-'IPC Normalized Ct'!X$11,'IPC Normalized Ct'!I56)</f>
        <v>No sample</v>
      </c>
      <c r="J56" s="7">
        <f>IFERROR(VLOOKUP($B56,'IPC Normalized Ct'!$B$3:$O$194,9,FALSE)-'IPC Normalized Ct'!Y$11,'IPC Normalized Ct'!J56)</f>
        <v>29.213999999999999</v>
      </c>
      <c r="K56" s="7" t="str">
        <f>IFERROR(VLOOKUP($B56,'IPC Normalized Ct'!$B$3:$O$194,10,FALSE)-'IPC Normalized Ct'!Z$11,'IPC Normalized Ct'!K56)</f>
        <v>No sample</v>
      </c>
      <c r="L56" s="7" t="str">
        <f>IFERROR(VLOOKUP($B56,'IPC Normalized Ct'!$B$3:$O$194,11,FALSE)-'IPC Normalized Ct'!AA$11,'IPC Normalized Ct'!L56)</f>
        <v>No sample</v>
      </c>
      <c r="M56" s="7" t="str">
        <f>IFERROR(VLOOKUP($B56,'IPC Normalized Ct'!$B$3:$O$194,12,FALSE)-'IPC Normalized Ct'!AB$11,'IPC Normalized Ct'!M56)</f>
        <v>No sample</v>
      </c>
      <c r="N56" s="7" t="str">
        <f>IFERROR(VLOOKUP($B56,'IPC Normalized Ct'!$B$3:$O$194,13,FALSE)-'IPC Normalized Ct'!AC$11,'IPC Normalized Ct'!N56)</f>
        <v>No sample</v>
      </c>
      <c r="O56" s="7" t="str">
        <f>IFERROR(VLOOKUP($B56,'IPC Normalized Ct'!$B$3:$O$194,14,FALSE)-'IPC Normalized Ct'!AD$11,'IPC Normalized Ct'!O56)</f>
        <v>No sample</v>
      </c>
      <c r="P56" s="43" t="str">
        <f t="shared" si="3"/>
        <v>Y</v>
      </c>
      <c r="Q56" s="43"/>
    </row>
    <row r="57" spans="1:17" x14ac:dyDescent="0.25">
      <c r="A57" s="133"/>
      <c r="B57" s="13" t="s">
        <v>2341</v>
      </c>
      <c r="C57" s="6" t="str">
        <f>IFERROR(VLOOKUP($B57,'IPC Normalized Ct'!$B$3:$O$194,2,FALSE),'IPC Normalized Ct'!C57)</f>
        <v>hsa-miR-34a-3p</v>
      </c>
      <c r="D57" s="7">
        <f>IFERROR(VLOOKUP($B57,'IPC Normalized Ct'!$B$3:$O$194,3,FALSE)-'IPC Normalized Ct'!S$11,'IPC Normalized Ct'!D57)</f>
        <v>25.195</v>
      </c>
      <c r="E57" s="7" t="str">
        <f>IFERROR(VLOOKUP($B57,'IPC Normalized Ct'!$B$3:$O$194,4,FALSE)-'IPC Normalized Ct'!T$11,'IPC Normalized Ct'!E57)</f>
        <v>No sample</v>
      </c>
      <c r="F57" s="7" t="str">
        <f>IFERROR(VLOOKUP($B57,'IPC Normalized Ct'!$B$3:$O$194,5,FALSE)-'IPC Normalized Ct'!U$11,'IPC Normalized Ct'!F57)</f>
        <v>No sample</v>
      </c>
      <c r="G57" s="7" t="str">
        <f>IFERROR(VLOOKUP($B57,'IPC Normalized Ct'!$B$3:$O$194,6,FALSE)-'IPC Normalized Ct'!V$11,'IPC Normalized Ct'!G57)</f>
        <v>No sample</v>
      </c>
      <c r="H57" s="7" t="str">
        <f>IFERROR(VLOOKUP($B57,'IPC Normalized Ct'!$B$3:$O$194,7,FALSE)-'IPC Normalized Ct'!W$11,'IPC Normalized Ct'!H57)</f>
        <v>No sample</v>
      </c>
      <c r="I57" s="7" t="str">
        <f>IFERROR(VLOOKUP($B57,'IPC Normalized Ct'!$B$3:$O$194,8,FALSE)-'IPC Normalized Ct'!X$11,'IPC Normalized Ct'!I57)</f>
        <v>No sample</v>
      </c>
      <c r="J57" s="7">
        <f>IFERROR(VLOOKUP($B57,'IPC Normalized Ct'!$B$3:$O$194,9,FALSE)-'IPC Normalized Ct'!Y$11,'IPC Normalized Ct'!J57)</f>
        <v>25.256</v>
      </c>
      <c r="K57" s="7" t="str">
        <f>IFERROR(VLOOKUP($B57,'IPC Normalized Ct'!$B$3:$O$194,10,FALSE)-'IPC Normalized Ct'!Z$11,'IPC Normalized Ct'!K57)</f>
        <v>No sample</v>
      </c>
      <c r="L57" s="7" t="str">
        <f>IFERROR(VLOOKUP($B57,'IPC Normalized Ct'!$B$3:$O$194,11,FALSE)-'IPC Normalized Ct'!AA$11,'IPC Normalized Ct'!L57)</f>
        <v>No sample</v>
      </c>
      <c r="M57" s="7" t="str">
        <f>IFERROR(VLOOKUP($B57,'IPC Normalized Ct'!$B$3:$O$194,12,FALSE)-'IPC Normalized Ct'!AB$11,'IPC Normalized Ct'!M57)</f>
        <v>No sample</v>
      </c>
      <c r="N57" s="7" t="str">
        <f>IFERROR(VLOOKUP($B57,'IPC Normalized Ct'!$B$3:$O$194,13,FALSE)-'IPC Normalized Ct'!AC$11,'IPC Normalized Ct'!N57)</f>
        <v>No sample</v>
      </c>
      <c r="O57" s="7" t="str">
        <f>IFERROR(VLOOKUP($B57,'IPC Normalized Ct'!$B$3:$O$194,14,FALSE)-'IPC Normalized Ct'!AD$11,'IPC Normalized Ct'!O57)</f>
        <v>No sample</v>
      </c>
      <c r="P57" s="43" t="str">
        <f t="shared" si="3"/>
        <v>N</v>
      </c>
      <c r="Q57" s="43"/>
    </row>
    <row r="58" spans="1:17" x14ac:dyDescent="0.25">
      <c r="A58" s="133"/>
      <c r="B58" s="13" t="s">
        <v>2343</v>
      </c>
      <c r="C58" s="6" t="str">
        <f>IFERROR(VLOOKUP($B58,'IPC Normalized Ct'!$B$3:$O$194,2,FALSE),'IPC Normalized Ct'!C58)</f>
        <v>hsa-miR-221-3p</v>
      </c>
      <c r="D58" s="7">
        <f>IFERROR(VLOOKUP($B58,'IPC Normalized Ct'!$B$3:$O$194,3,FALSE)-'IPC Normalized Ct'!S$11,'IPC Normalized Ct'!D58)</f>
        <v>23.675000000000001</v>
      </c>
      <c r="E58" s="7" t="str">
        <f>IFERROR(VLOOKUP($B58,'IPC Normalized Ct'!$B$3:$O$194,4,FALSE)-'IPC Normalized Ct'!T$11,'IPC Normalized Ct'!E58)</f>
        <v>No sample</v>
      </c>
      <c r="F58" s="7" t="str">
        <f>IFERROR(VLOOKUP($B58,'IPC Normalized Ct'!$B$3:$O$194,5,FALSE)-'IPC Normalized Ct'!U$11,'IPC Normalized Ct'!F58)</f>
        <v>No sample</v>
      </c>
      <c r="G58" s="7" t="str">
        <f>IFERROR(VLOOKUP($B58,'IPC Normalized Ct'!$B$3:$O$194,6,FALSE)-'IPC Normalized Ct'!V$11,'IPC Normalized Ct'!G58)</f>
        <v>No sample</v>
      </c>
      <c r="H58" s="7" t="str">
        <f>IFERROR(VLOOKUP($B58,'IPC Normalized Ct'!$B$3:$O$194,7,FALSE)-'IPC Normalized Ct'!W$11,'IPC Normalized Ct'!H58)</f>
        <v>No sample</v>
      </c>
      <c r="I58" s="7" t="str">
        <f>IFERROR(VLOOKUP($B58,'IPC Normalized Ct'!$B$3:$O$194,8,FALSE)-'IPC Normalized Ct'!X$11,'IPC Normalized Ct'!I58)</f>
        <v>No sample</v>
      </c>
      <c r="J58" s="7">
        <f>IFERROR(VLOOKUP($B58,'IPC Normalized Ct'!$B$3:$O$194,9,FALSE)-'IPC Normalized Ct'!Y$11,'IPC Normalized Ct'!J58)</f>
        <v>24.972000000000001</v>
      </c>
      <c r="K58" s="7" t="str">
        <f>IFERROR(VLOOKUP($B58,'IPC Normalized Ct'!$B$3:$O$194,10,FALSE)-'IPC Normalized Ct'!Z$11,'IPC Normalized Ct'!K58)</f>
        <v>No sample</v>
      </c>
      <c r="L58" s="7" t="str">
        <f>IFERROR(VLOOKUP($B58,'IPC Normalized Ct'!$B$3:$O$194,11,FALSE)-'IPC Normalized Ct'!AA$11,'IPC Normalized Ct'!L58)</f>
        <v>No sample</v>
      </c>
      <c r="M58" s="7" t="str">
        <f>IFERROR(VLOOKUP($B58,'IPC Normalized Ct'!$B$3:$O$194,12,FALSE)-'IPC Normalized Ct'!AB$11,'IPC Normalized Ct'!M58)</f>
        <v>No sample</v>
      </c>
      <c r="N58" s="7" t="str">
        <f>IFERROR(VLOOKUP($B58,'IPC Normalized Ct'!$B$3:$O$194,13,FALSE)-'IPC Normalized Ct'!AC$11,'IPC Normalized Ct'!N58)</f>
        <v>No sample</v>
      </c>
      <c r="O58" s="7" t="str">
        <f>IFERROR(VLOOKUP($B58,'IPC Normalized Ct'!$B$3:$O$194,14,FALSE)-'IPC Normalized Ct'!AD$11,'IPC Normalized Ct'!O58)</f>
        <v>No sample</v>
      </c>
      <c r="P58" s="43" t="str">
        <f t="shared" si="3"/>
        <v>N</v>
      </c>
      <c r="Q58" s="43"/>
    </row>
    <row r="59" spans="1:17" x14ac:dyDescent="0.25">
      <c r="A59" s="133"/>
      <c r="B59" s="13" t="s">
        <v>2344</v>
      </c>
      <c r="C59" s="6" t="str">
        <f>IFERROR(VLOOKUP($B59,'IPC Normalized Ct'!$B$3:$O$194,2,FALSE),'IPC Normalized Ct'!C59)</f>
        <v>hsa-miR-31-5p</v>
      </c>
      <c r="D59" s="7">
        <f>IFERROR(VLOOKUP($B59,'IPC Normalized Ct'!$B$3:$O$194,3,FALSE)-'IPC Normalized Ct'!S$11,'IPC Normalized Ct'!D59)</f>
        <v>30.992999999999999</v>
      </c>
      <c r="E59" s="7" t="str">
        <f>IFERROR(VLOOKUP($B59,'IPC Normalized Ct'!$B$3:$O$194,4,FALSE)-'IPC Normalized Ct'!T$11,'IPC Normalized Ct'!E59)</f>
        <v>No sample</v>
      </c>
      <c r="F59" s="7" t="str">
        <f>IFERROR(VLOOKUP($B59,'IPC Normalized Ct'!$B$3:$O$194,5,FALSE)-'IPC Normalized Ct'!U$11,'IPC Normalized Ct'!F59)</f>
        <v>No sample</v>
      </c>
      <c r="G59" s="7" t="str">
        <f>IFERROR(VLOOKUP($B59,'IPC Normalized Ct'!$B$3:$O$194,6,FALSE)-'IPC Normalized Ct'!V$11,'IPC Normalized Ct'!G59)</f>
        <v>No sample</v>
      </c>
      <c r="H59" s="7" t="str">
        <f>IFERROR(VLOOKUP($B59,'IPC Normalized Ct'!$B$3:$O$194,7,FALSE)-'IPC Normalized Ct'!W$11,'IPC Normalized Ct'!H59)</f>
        <v>No sample</v>
      </c>
      <c r="I59" s="7" t="str">
        <f>IFERROR(VLOOKUP($B59,'IPC Normalized Ct'!$B$3:$O$194,8,FALSE)-'IPC Normalized Ct'!X$11,'IPC Normalized Ct'!I59)</f>
        <v>No sample</v>
      </c>
      <c r="J59" s="7">
        <f>IFERROR(VLOOKUP($B59,'IPC Normalized Ct'!$B$3:$O$194,9,FALSE)-'IPC Normalized Ct'!Y$11,'IPC Normalized Ct'!J59)</f>
        <v>26.975999999999999</v>
      </c>
      <c r="K59" s="7" t="str">
        <f>IFERROR(VLOOKUP($B59,'IPC Normalized Ct'!$B$3:$O$194,10,FALSE)-'IPC Normalized Ct'!Z$11,'IPC Normalized Ct'!K59)</f>
        <v>No sample</v>
      </c>
      <c r="L59" s="7" t="str">
        <f>IFERROR(VLOOKUP($B59,'IPC Normalized Ct'!$B$3:$O$194,11,FALSE)-'IPC Normalized Ct'!AA$11,'IPC Normalized Ct'!L59)</f>
        <v>No sample</v>
      </c>
      <c r="M59" s="7" t="str">
        <f>IFERROR(VLOOKUP($B59,'IPC Normalized Ct'!$B$3:$O$194,12,FALSE)-'IPC Normalized Ct'!AB$11,'IPC Normalized Ct'!M59)</f>
        <v>No sample</v>
      </c>
      <c r="N59" s="7" t="str">
        <f>IFERROR(VLOOKUP($B59,'IPC Normalized Ct'!$B$3:$O$194,13,FALSE)-'IPC Normalized Ct'!AC$11,'IPC Normalized Ct'!N59)</f>
        <v>No sample</v>
      </c>
      <c r="O59" s="7" t="str">
        <f>IFERROR(VLOOKUP($B59,'IPC Normalized Ct'!$B$3:$O$194,14,FALSE)-'IPC Normalized Ct'!AD$11,'IPC Normalized Ct'!O59)</f>
        <v>No sample</v>
      </c>
      <c r="P59" s="43" t="str">
        <f t="shared" si="3"/>
        <v>N</v>
      </c>
      <c r="Q59" s="43"/>
    </row>
    <row r="60" spans="1:17" x14ac:dyDescent="0.25">
      <c r="A60" s="133"/>
      <c r="B60" s="13" t="s">
        <v>2345</v>
      </c>
      <c r="C60" s="6" t="str">
        <f>IFERROR(VLOOKUP($B60,'IPC Normalized Ct'!$B$3:$O$194,2,FALSE),'IPC Normalized Ct'!C60)</f>
        <v>hsa-miR-199a-5p</v>
      </c>
      <c r="D60" s="7">
        <f>IFERROR(VLOOKUP($B60,'IPC Normalized Ct'!$B$3:$O$194,3,FALSE)-'IPC Normalized Ct'!S$11,'IPC Normalized Ct'!D60)</f>
        <v>25.867999999999999</v>
      </c>
      <c r="E60" s="7" t="str">
        <f>IFERROR(VLOOKUP($B60,'IPC Normalized Ct'!$B$3:$O$194,4,FALSE)-'IPC Normalized Ct'!T$11,'IPC Normalized Ct'!E60)</f>
        <v>No sample</v>
      </c>
      <c r="F60" s="7" t="str">
        <f>IFERROR(VLOOKUP($B60,'IPC Normalized Ct'!$B$3:$O$194,5,FALSE)-'IPC Normalized Ct'!U$11,'IPC Normalized Ct'!F60)</f>
        <v>No sample</v>
      </c>
      <c r="G60" s="7" t="str">
        <f>IFERROR(VLOOKUP($B60,'IPC Normalized Ct'!$B$3:$O$194,6,FALSE)-'IPC Normalized Ct'!V$11,'IPC Normalized Ct'!G60)</f>
        <v>No sample</v>
      </c>
      <c r="H60" s="7" t="str">
        <f>IFERROR(VLOOKUP($B60,'IPC Normalized Ct'!$B$3:$O$194,7,FALSE)-'IPC Normalized Ct'!W$11,'IPC Normalized Ct'!H60)</f>
        <v>No sample</v>
      </c>
      <c r="I60" s="7" t="str">
        <f>IFERROR(VLOOKUP($B60,'IPC Normalized Ct'!$B$3:$O$194,8,FALSE)-'IPC Normalized Ct'!X$11,'IPC Normalized Ct'!I60)</f>
        <v>No sample</v>
      </c>
      <c r="J60" s="7">
        <f>IFERROR(VLOOKUP($B60,'IPC Normalized Ct'!$B$3:$O$194,9,FALSE)-'IPC Normalized Ct'!Y$11,'IPC Normalized Ct'!J60)</f>
        <v>25.696999999999999</v>
      </c>
      <c r="K60" s="7" t="str">
        <f>IFERROR(VLOOKUP($B60,'IPC Normalized Ct'!$B$3:$O$194,10,FALSE)-'IPC Normalized Ct'!Z$11,'IPC Normalized Ct'!K60)</f>
        <v>No sample</v>
      </c>
      <c r="L60" s="7" t="str">
        <f>IFERROR(VLOOKUP($B60,'IPC Normalized Ct'!$B$3:$O$194,11,FALSE)-'IPC Normalized Ct'!AA$11,'IPC Normalized Ct'!L60)</f>
        <v>No sample</v>
      </c>
      <c r="M60" s="7" t="str">
        <f>IFERROR(VLOOKUP($B60,'IPC Normalized Ct'!$B$3:$O$194,12,FALSE)-'IPC Normalized Ct'!AB$11,'IPC Normalized Ct'!M60)</f>
        <v>No sample</v>
      </c>
      <c r="N60" s="7" t="str">
        <f>IFERROR(VLOOKUP($B60,'IPC Normalized Ct'!$B$3:$O$194,13,FALSE)-'IPC Normalized Ct'!AC$11,'IPC Normalized Ct'!N60)</f>
        <v>No sample</v>
      </c>
      <c r="O60" s="7" t="str">
        <f>IFERROR(VLOOKUP($B60,'IPC Normalized Ct'!$B$3:$O$194,14,FALSE)-'IPC Normalized Ct'!AD$11,'IPC Normalized Ct'!O60)</f>
        <v>No sample</v>
      </c>
      <c r="P60" s="43" t="str">
        <f t="shared" si="3"/>
        <v>N</v>
      </c>
      <c r="Q60" s="43"/>
    </row>
    <row r="61" spans="1:17" x14ac:dyDescent="0.25">
      <c r="A61" s="133"/>
      <c r="B61" s="13" t="s">
        <v>2346</v>
      </c>
      <c r="C61" s="6" t="str">
        <f>IFERROR(VLOOKUP($B61,'IPC Normalized Ct'!$B$3:$O$194,2,FALSE),'IPC Normalized Ct'!C61)</f>
        <v>hsa-miR-203a-3p</v>
      </c>
      <c r="D61" s="7">
        <f>IFERROR(VLOOKUP($B61,'IPC Normalized Ct'!$B$3:$O$194,3,FALSE)-'IPC Normalized Ct'!S$11,'IPC Normalized Ct'!D61)</f>
        <v>25.419</v>
      </c>
      <c r="E61" s="7" t="str">
        <f>IFERROR(VLOOKUP($B61,'IPC Normalized Ct'!$B$3:$O$194,4,FALSE)-'IPC Normalized Ct'!T$11,'IPC Normalized Ct'!E61)</f>
        <v>No sample</v>
      </c>
      <c r="F61" s="7" t="str">
        <f>IFERROR(VLOOKUP($B61,'IPC Normalized Ct'!$B$3:$O$194,5,FALSE)-'IPC Normalized Ct'!U$11,'IPC Normalized Ct'!F61)</f>
        <v>No sample</v>
      </c>
      <c r="G61" s="7" t="str">
        <f>IFERROR(VLOOKUP($B61,'IPC Normalized Ct'!$B$3:$O$194,6,FALSE)-'IPC Normalized Ct'!V$11,'IPC Normalized Ct'!G61)</f>
        <v>No sample</v>
      </c>
      <c r="H61" s="7" t="str">
        <f>IFERROR(VLOOKUP($B61,'IPC Normalized Ct'!$B$3:$O$194,7,FALSE)-'IPC Normalized Ct'!W$11,'IPC Normalized Ct'!H61)</f>
        <v>No sample</v>
      </c>
      <c r="I61" s="7" t="str">
        <f>IFERROR(VLOOKUP($B61,'IPC Normalized Ct'!$B$3:$O$194,8,FALSE)-'IPC Normalized Ct'!X$11,'IPC Normalized Ct'!I61)</f>
        <v>No sample</v>
      </c>
      <c r="J61" s="7">
        <f>IFERROR(VLOOKUP($B61,'IPC Normalized Ct'!$B$3:$O$194,9,FALSE)-'IPC Normalized Ct'!Y$11,'IPC Normalized Ct'!J61)</f>
        <v>27.963999999999999</v>
      </c>
      <c r="K61" s="7" t="str">
        <f>IFERROR(VLOOKUP($B61,'IPC Normalized Ct'!$B$3:$O$194,10,FALSE)-'IPC Normalized Ct'!Z$11,'IPC Normalized Ct'!K61)</f>
        <v>No sample</v>
      </c>
      <c r="L61" s="7" t="str">
        <f>IFERROR(VLOOKUP($B61,'IPC Normalized Ct'!$B$3:$O$194,11,FALSE)-'IPC Normalized Ct'!AA$11,'IPC Normalized Ct'!L61)</f>
        <v>No sample</v>
      </c>
      <c r="M61" s="7" t="str">
        <f>IFERROR(VLOOKUP($B61,'IPC Normalized Ct'!$B$3:$O$194,12,FALSE)-'IPC Normalized Ct'!AB$11,'IPC Normalized Ct'!M61)</f>
        <v>No sample</v>
      </c>
      <c r="N61" s="7" t="str">
        <f>IFERROR(VLOOKUP($B61,'IPC Normalized Ct'!$B$3:$O$194,13,FALSE)-'IPC Normalized Ct'!AC$11,'IPC Normalized Ct'!N61)</f>
        <v>No sample</v>
      </c>
      <c r="O61" s="7" t="str">
        <f>IFERROR(VLOOKUP($B61,'IPC Normalized Ct'!$B$3:$O$194,14,FALSE)-'IPC Normalized Ct'!AD$11,'IPC Normalized Ct'!O61)</f>
        <v>No sample</v>
      </c>
      <c r="P61" s="43" t="str">
        <f t="shared" si="3"/>
        <v>N</v>
      </c>
      <c r="Q61" s="43"/>
    </row>
    <row r="62" spans="1:17" x14ac:dyDescent="0.25">
      <c r="A62" s="133"/>
      <c r="B62" s="13" t="s">
        <v>2347</v>
      </c>
      <c r="C62" s="6" t="str">
        <f>IFERROR(VLOOKUP($B62,'IPC Normalized Ct'!$B$3:$O$194,2,FALSE),'IPC Normalized Ct'!C62)</f>
        <v>hsa-miR-125b-5p</v>
      </c>
      <c r="D62" s="7" t="str">
        <f>IFERROR(VLOOKUP($B62,'IPC Normalized Ct'!$B$3:$O$194,3,FALSE)-'IPC Normalized Ct'!S$11,'IPC Normalized Ct'!D62)</f>
        <v>Excluded</v>
      </c>
      <c r="E62" s="7" t="str">
        <f>IFERROR(VLOOKUP($B62,'IPC Normalized Ct'!$B$3:$O$194,4,FALSE)-'IPC Normalized Ct'!T$11,'IPC Normalized Ct'!E62)</f>
        <v>No sample</v>
      </c>
      <c r="F62" s="7" t="str">
        <f>IFERROR(VLOOKUP($B62,'IPC Normalized Ct'!$B$3:$O$194,5,FALSE)-'IPC Normalized Ct'!U$11,'IPC Normalized Ct'!F62)</f>
        <v>No sample</v>
      </c>
      <c r="G62" s="7" t="str">
        <f>IFERROR(VLOOKUP($B62,'IPC Normalized Ct'!$B$3:$O$194,6,FALSE)-'IPC Normalized Ct'!V$11,'IPC Normalized Ct'!G62)</f>
        <v>No sample</v>
      </c>
      <c r="H62" s="7" t="str">
        <f>IFERROR(VLOOKUP($B62,'IPC Normalized Ct'!$B$3:$O$194,7,FALSE)-'IPC Normalized Ct'!W$11,'IPC Normalized Ct'!H62)</f>
        <v>No sample</v>
      </c>
      <c r="I62" s="7" t="str">
        <f>IFERROR(VLOOKUP($B62,'IPC Normalized Ct'!$B$3:$O$194,8,FALSE)-'IPC Normalized Ct'!X$11,'IPC Normalized Ct'!I62)</f>
        <v>No sample</v>
      </c>
      <c r="J62" s="7" t="str">
        <f>IFERROR(VLOOKUP($B62,'IPC Normalized Ct'!$B$3:$O$194,9,FALSE)-'IPC Normalized Ct'!Y$11,'IPC Normalized Ct'!J62)</f>
        <v>Excluded</v>
      </c>
      <c r="K62" s="7" t="str">
        <f>IFERROR(VLOOKUP($B62,'IPC Normalized Ct'!$B$3:$O$194,10,FALSE)-'IPC Normalized Ct'!Z$11,'IPC Normalized Ct'!K62)</f>
        <v>No sample</v>
      </c>
      <c r="L62" s="7" t="str">
        <f>IFERROR(VLOOKUP($B62,'IPC Normalized Ct'!$B$3:$O$194,11,FALSE)-'IPC Normalized Ct'!AA$11,'IPC Normalized Ct'!L62)</f>
        <v>No sample</v>
      </c>
      <c r="M62" s="7" t="str">
        <f>IFERROR(VLOOKUP($B62,'IPC Normalized Ct'!$B$3:$O$194,12,FALSE)-'IPC Normalized Ct'!AB$11,'IPC Normalized Ct'!M62)</f>
        <v>No sample</v>
      </c>
      <c r="N62" s="7" t="str">
        <f>IFERROR(VLOOKUP($B62,'IPC Normalized Ct'!$B$3:$O$194,13,FALSE)-'IPC Normalized Ct'!AC$11,'IPC Normalized Ct'!N62)</f>
        <v>No sample</v>
      </c>
      <c r="O62" s="7" t="str">
        <f>IFERROR(VLOOKUP($B62,'IPC Normalized Ct'!$B$3:$O$194,14,FALSE)-'IPC Normalized Ct'!AD$11,'IPC Normalized Ct'!O62)</f>
        <v>No sample</v>
      </c>
      <c r="P62" s="43" t="str">
        <f t="shared" si="3"/>
        <v>Y</v>
      </c>
      <c r="Q62" s="43"/>
    </row>
    <row r="63" spans="1:17" x14ac:dyDescent="0.25">
      <c r="A63" s="133"/>
      <c r="B63" s="13" t="s">
        <v>2348</v>
      </c>
      <c r="C63" s="6" t="str">
        <f>IFERROR(VLOOKUP($B63,'IPC Normalized Ct'!$B$3:$O$194,2,FALSE),'IPC Normalized Ct'!C63)</f>
        <v>hsa-miR-152-3p</v>
      </c>
      <c r="D63" s="7">
        <f>IFERROR(VLOOKUP($B63,'IPC Normalized Ct'!$B$3:$O$194,3,FALSE)-'IPC Normalized Ct'!S$11,'IPC Normalized Ct'!D63)</f>
        <v>29.538</v>
      </c>
      <c r="E63" s="7" t="str">
        <f>IFERROR(VLOOKUP($B63,'IPC Normalized Ct'!$B$3:$O$194,4,FALSE)-'IPC Normalized Ct'!T$11,'IPC Normalized Ct'!E63)</f>
        <v>No sample</v>
      </c>
      <c r="F63" s="7" t="str">
        <f>IFERROR(VLOOKUP($B63,'IPC Normalized Ct'!$B$3:$O$194,5,FALSE)-'IPC Normalized Ct'!U$11,'IPC Normalized Ct'!F63)</f>
        <v>No sample</v>
      </c>
      <c r="G63" s="7" t="str">
        <f>IFERROR(VLOOKUP($B63,'IPC Normalized Ct'!$B$3:$O$194,6,FALSE)-'IPC Normalized Ct'!V$11,'IPC Normalized Ct'!G63)</f>
        <v>No sample</v>
      </c>
      <c r="H63" s="7" t="str">
        <f>IFERROR(VLOOKUP($B63,'IPC Normalized Ct'!$B$3:$O$194,7,FALSE)-'IPC Normalized Ct'!W$11,'IPC Normalized Ct'!H63)</f>
        <v>No sample</v>
      </c>
      <c r="I63" s="7" t="str">
        <f>IFERROR(VLOOKUP($B63,'IPC Normalized Ct'!$B$3:$O$194,8,FALSE)-'IPC Normalized Ct'!X$11,'IPC Normalized Ct'!I63)</f>
        <v>No sample</v>
      </c>
      <c r="J63" s="7">
        <f>IFERROR(VLOOKUP($B63,'IPC Normalized Ct'!$B$3:$O$194,9,FALSE)-'IPC Normalized Ct'!Y$11,'IPC Normalized Ct'!J63)</f>
        <v>29.399000000000001</v>
      </c>
      <c r="K63" s="7" t="str">
        <f>IFERROR(VLOOKUP($B63,'IPC Normalized Ct'!$B$3:$O$194,10,FALSE)-'IPC Normalized Ct'!Z$11,'IPC Normalized Ct'!K63)</f>
        <v>No sample</v>
      </c>
      <c r="L63" s="7" t="str">
        <f>IFERROR(VLOOKUP($B63,'IPC Normalized Ct'!$B$3:$O$194,11,FALSE)-'IPC Normalized Ct'!AA$11,'IPC Normalized Ct'!L63)</f>
        <v>No sample</v>
      </c>
      <c r="M63" s="7" t="str">
        <f>IFERROR(VLOOKUP($B63,'IPC Normalized Ct'!$B$3:$O$194,12,FALSE)-'IPC Normalized Ct'!AB$11,'IPC Normalized Ct'!M63)</f>
        <v>No sample</v>
      </c>
      <c r="N63" s="7" t="str">
        <f>IFERROR(VLOOKUP($B63,'IPC Normalized Ct'!$B$3:$O$194,13,FALSE)-'IPC Normalized Ct'!AC$11,'IPC Normalized Ct'!N63)</f>
        <v>No sample</v>
      </c>
      <c r="O63" s="7" t="str">
        <f>IFERROR(VLOOKUP($B63,'IPC Normalized Ct'!$B$3:$O$194,14,FALSE)-'IPC Normalized Ct'!AD$11,'IPC Normalized Ct'!O63)</f>
        <v>No sample</v>
      </c>
      <c r="P63" s="43" t="str">
        <f t="shared" si="3"/>
        <v>N</v>
      </c>
      <c r="Q63" s="43"/>
    </row>
    <row r="64" spans="1:17" x14ac:dyDescent="0.25">
      <c r="A64" s="133"/>
      <c r="B64" s="13" t="s">
        <v>2349</v>
      </c>
      <c r="C64" s="6" t="str">
        <f>IFERROR(VLOOKUP($B64,'IPC Normalized Ct'!$B$3:$O$194,2,FALSE),'IPC Normalized Ct'!C64)</f>
        <v>hsa-miR-200c-3p</v>
      </c>
      <c r="D64" s="7">
        <f>IFERROR(VLOOKUP($B64,'IPC Normalized Ct'!$B$3:$O$194,3,FALSE)-'IPC Normalized Ct'!S$11,'IPC Normalized Ct'!D64)</f>
        <v>30.992999999999999</v>
      </c>
      <c r="E64" s="7" t="str">
        <f>IFERROR(VLOOKUP($B64,'IPC Normalized Ct'!$B$3:$O$194,4,FALSE)-'IPC Normalized Ct'!T$11,'IPC Normalized Ct'!E64)</f>
        <v>No sample</v>
      </c>
      <c r="F64" s="7" t="str">
        <f>IFERROR(VLOOKUP($B64,'IPC Normalized Ct'!$B$3:$O$194,5,FALSE)-'IPC Normalized Ct'!U$11,'IPC Normalized Ct'!F64)</f>
        <v>No sample</v>
      </c>
      <c r="G64" s="7" t="str">
        <f>IFERROR(VLOOKUP($B64,'IPC Normalized Ct'!$B$3:$O$194,6,FALSE)-'IPC Normalized Ct'!V$11,'IPC Normalized Ct'!G64)</f>
        <v>No sample</v>
      </c>
      <c r="H64" s="7" t="str">
        <f>IFERROR(VLOOKUP($B64,'IPC Normalized Ct'!$B$3:$O$194,7,FALSE)-'IPC Normalized Ct'!W$11,'IPC Normalized Ct'!H64)</f>
        <v>No sample</v>
      </c>
      <c r="I64" s="7" t="str">
        <f>IFERROR(VLOOKUP($B64,'IPC Normalized Ct'!$B$3:$O$194,8,FALSE)-'IPC Normalized Ct'!X$11,'IPC Normalized Ct'!I64)</f>
        <v>No sample</v>
      </c>
      <c r="J64" s="7" t="str">
        <f>IFERROR(VLOOKUP($B64,'IPC Normalized Ct'!$B$3:$O$194,9,FALSE)-'IPC Normalized Ct'!Y$11,'IPC Normalized Ct'!J64)</f>
        <v>Excluded</v>
      </c>
      <c r="K64" s="7" t="str">
        <f>IFERROR(VLOOKUP($B64,'IPC Normalized Ct'!$B$3:$O$194,10,FALSE)-'IPC Normalized Ct'!Z$11,'IPC Normalized Ct'!K64)</f>
        <v>No sample</v>
      </c>
      <c r="L64" s="7" t="str">
        <f>IFERROR(VLOOKUP($B64,'IPC Normalized Ct'!$B$3:$O$194,11,FALSE)-'IPC Normalized Ct'!AA$11,'IPC Normalized Ct'!L64)</f>
        <v>No sample</v>
      </c>
      <c r="M64" s="7" t="str">
        <f>IFERROR(VLOOKUP($B64,'IPC Normalized Ct'!$B$3:$O$194,12,FALSE)-'IPC Normalized Ct'!AB$11,'IPC Normalized Ct'!M64)</f>
        <v>No sample</v>
      </c>
      <c r="N64" s="7" t="str">
        <f>IFERROR(VLOOKUP($B64,'IPC Normalized Ct'!$B$3:$O$194,13,FALSE)-'IPC Normalized Ct'!AC$11,'IPC Normalized Ct'!N64)</f>
        <v>No sample</v>
      </c>
      <c r="O64" s="7" t="str">
        <f>IFERROR(VLOOKUP($B64,'IPC Normalized Ct'!$B$3:$O$194,14,FALSE)-'IPC Normalized Ct'!AD$11,'IPC Normalized Ct'!O64)</f>
        <v>No sample</v>
      </c>
      <c r="P64" s="43" t="str">
        <f t="shared" si="3"/>
        <v>Y</v>
      </c>
      <c r="Q64" s="43"/>
    </row>
    <row r="65" spans="1:17" x14ac:dyDescent="0.25">
      <c r="A65" s="133"/>
      <c r="B65" s="13" t="s">
        <v>2350</v>
      </c>
      <c r="C65" s="6" t="str">
        <f>IFERROR(VLOOKUP($B65,'IPC Normalized Ct'!$B$3:$O$194,2,FALSE),'IPC Normalized Ct'!C65)</f>
        <v>hsa-miR-367-3p</v>
      </c>
      <c r="D65" s="7">
        <f>IFERROR(VLOOKUP($B65,'IPC Normalized Ct'!$B$3:$O$194,3,FALSE)-'IPC Normalized Ct'!S$11,'IPC Normalized Ct'!D65)</f>
        <v>24.381</v>
      </c>
      <c r="E65" s="7" t="str">
        <f>IFERROR(VLOOKUP($B65,'IPC Normalized Ct'!$B$3:$O$194,4,FALSE)-'IPC Normalized Ct'!T$11,'IPC Normalized Ct'!E65)</f>
        <v>No sample</v>
      </c>
      <c r="F65" s="7" t="str">
        <f>IFERROR(VLOOKUP($B65,'IPC Normalized Ct'!$B$3:$O$194,5,FALSE)-'IPC Normalized Ct'!U$11,'IPC Normalized Ct'!F65)</f>
        <v>No sample</v>
      </c>
      <c r="G65" s="7" t="str">
        <f>IFERROR(VLOOKUP($B65,'IPC Normalized Ct'!$B$3:$O$194,6,FALSE)-'IPC Normalized Ct'!V$11,'IPC Normalized Ct'!G65)</f>
        <v>No sample</v>
      </c>
      <c r="H65" s="7" t="str">
        <f>IFERROR(VLOOKUP($B65,'IPC Normalized Ct'!$B$3:$O$194,7,FALSE)-'IPC Normalized Ct'!W$11,'IPC Normalized Ct'!H65)</f>
        <v>No sample</v>
      </c>
      <c r="I65" s="7" t="str">
        <f>IFERROR(VLOOKUP($B65,'IPC Normalized Ct'!$B$3:$O$194,8,FALSE)-'IPC Normalized Ct'!X$11,'IPC Normalized Ct'!I65)</f>
        <v>No sample</v>
      </c>
      <c r="J65" s="7">
        <f>IFERROR(VLOOKUP($B65,'IPC Normalized Ct'!$B$3:$O$194,9,FALSE)-'IPC Normalized Ct'!Y$11,'IPC Normalized Ct'!J65)</f>
        <v>24.756</v>
      </c>
      <c r="K65" s="7" t="str">
        <f>IFERROR(VLOOKUP($B65,'IPC Normalized Ct'!$B$3:$O$194,10,FALSE)-'IPC Normalized Ct'!Z$11,'IPC Normalized Ct'!K65)</f>
        <v>No sample</v>
      </c>
      <c r="L65" s="7" t="str">
        <f>IFERROR(VLOOKUP($B65,'IPC Normalized Ct'!$B$3:$O$194,11,FALSE)-'IPC Normalized Ct'!AA$11,'IPC Normalized Ct'!L65)</f>
        <v>No sample</v>
      </c>
      <c r="M65" s="7" t="str">
        <f>IFERROR(VLOOKUP($B65,'IPC Normalized Ct'!$B$3:$O$194,12,FALSE)-'IPC Normalized Ct'!AB$11,'IPC Normalized Ct'!M65)</f>
        <v>No sample</v>
      </c>
      <c r="N65" s="7" t="str">
        <f>IFERROR(VLOOKUP($B65,'IPC Normalized Ct'!$B$3:$O$194,13,FALSE)-'IPC Normalized Ct'!AC$11,'IPC Normalized Ct'!N65)</f>
        <v>No sample</v>
      </c>
      <c r="O65" s="7" t="str">
        <f>IFERROR(VLOOKUP($B65,'IPC Normalized Ct'!$B$3:$O$194,14,FALSE)-'IPC Normalized Ct'!AD$11,'IPC Normalized Ct'!O65)</f>
        <v>No sample</v>
      </c>
      <c r="P65" s="43" t="str">
        <f t="shared" si="3"/>
        <v>N</v>
      </c>
      <c r="Q65" s="43"/>
    </row>
    <row r="66" spans="1:17" x14ac:dyDescent="0.25">
      <c r="A66" s="133"/>
      <c r="B66" s="13" t="s">
        <v>2351</v>
      </c>
      <c r="C66" s="6" t="str">
        <f>IFERROR(VLOOKUP($B66,'IPC Normalized Ct'!$B$3:$O$194,2,FALSE),'IPC Normalized Ct'!C66)</f>
        <v>hsa-miR-342-3p</v>
      </c>
      <c r="D66" s="7">
        <f>IFERROR(VLOOKUP($B66,'IPC Normalized Ct'!$B$3:$O$194,3,FALSE)-'IPC Normalized Ct'!S$11,'IPC Normalized Ct'!D66)</f>
        <v>31.206</v>
      </c>
      <c r="E66" s="7" t="str">
        <f>IFERROR(VLOOKUP($B66,'IPC Normalized Ct'!$B$3:$O$194,4,FALSE)-'IPC Normalized Ct'!T$11,'IPC Normalized Ct'!E66)</f>
        <v>No sample</v>
      </c>
      <c r="F66" s="7" t="str">
        <f>IFERROR(VLOOKUP($B66,'IPC Normalized Ct'!$B$3:$O$194,5,FALSE)-'IPC Normalized Ct'!U$11,'IPC Normalized Ct'!F66)</f>
        <v>No sample</v>
      </c>
      <c r="G66" s="7" t="str">
        <f>IFERROR(VLOOKUP($B66,'IPC Normalized Ct'!$B$3:$O$194,6,FALSE)-'IPC Normalized Ct'!V$11,'IPC Normalized Ct'!G66)</f>
        <v>No sample</v>
      </c>
      <c r="H66" s="7" t="str">
        <f>IFERROR(VLOOKUP($B66,'IPC Normalized Ct'!$B$3:$O$194,7,FALSE)-'IPC Normalized Ct'!W$11,'IPC Normalized Ct'!H66)</f>
        <v>No sample</v>
      </c>
      <c r="I66" s="7" t="str">
        <f>IFERROR(VLOOKUP($B66,'IPC Normalized Ct'!$B$3:$O$194,8,FALSE)-'IPC Normalized Ct'!X$11,'IPC Normalized Ct'!I66)</f>
        <v>No sample</v>
      </c>
      <c r="J66" s="7">
        <f>IFERROR(VLOOKUP($B66,'IPC Normalized Ct'!$B$3:$O$194,9,FALSE)-'IPC Normalized Ct'!Y$11,'IPC Normalized Ct'!J66)</f>
        <v>30.651</v>
      </c>
      <c r="K66" s="7" t="str">
        <f>IFERROR(VLOOKUP($B66,'IPC Normalized Ct'!$B$3:$O$194,10,FALSE)-'IPC Normalized Ct'!Z$11,'IPC Normalized Ct'!K66)</f>
        <v>No sample</v>
      </c>
      <c r="L66" s="7" t="str">
        <f>IFERROR(VLOOKUP($B66,'IPC Normalized Ct'!$B$3:$O$194,11,FALSE)-'IPC Normalized Ct'!AA$11,'IPC Normalized Ct'!L66)</f>
        <v>No sample</v>
      </c>
      <c r="M66" s="7" t="str">
        <f>IFERROR(VLOOKUP($B66,'IPC Normalized Ct'!$B$3:$O$194,12,FALSE)-'IPC Normalized Ct'!AB$11,'IPC Normalized Ct'!M66)</f>
        <v>No sample</v>
      </c>
      <c r="N66" s="7" t="str">
        <f>IFERROR(VLOOKUP($B66,'IPC Normalized Ct'!$B$3:$O$194,13,FALSE)-'IPC Normalized Ct'!AC$11,'IPC Normalized Ct'!N66)</f>
        <v>No sample</v>
      </c>
      <c r="O66" s="7" t="str">
        <f>IFERROR(VLOOKUP($B66,'IPC Normalized Ct'!$B$3:$O$194,14,FALSE)-'IPC Normalized Ct'!AD$11,'IPC Normalized Ct'!O66)</f>
        <v>No sample</v>
      </c>
      <c r="P66" s="43" t="str">
        <f t="shared" si="3"/>
        <v>Y</v>
      </c>
      <c r="Q66" s="43"/>
    </row>
    <row r="67" spans="1:17" x14ac:dyDescent="0.25">
      <c r="A67" s="133"/>
      <c r="B67" s="13" t="s">
        <v>2352</v>
      </c>
      <c r="C67" s="6" t="str">
        <f>IFERROR(VLOOKUP($B67,'IPC Normalized Ct'!$B$3:$O$194,2,FALSE),'IPC Normalized Ct'!C67)</f>
        <v>hsa-miR-146b-5p</v>
      </c>
      <c r="D67" s="7">
        <f>IFERROR(VLOOKUP($B67,'IPC Normalized Ct'!$B$3:$O$194,3,FALSE)-'IPC Normalized Ct'!S$11,'IPC Normalized Ct'!D67)</f>
        <v>28.76</v>
      </c>
      <c r="E67" s="7" t="str">
        <f>IFERROR(VLOOKUP($B67,'IPC Normalized Ct'!$B$3:$O$194,4,FALSE)-'IPC Normalized Ct'!T$11,'IPC Normalized Ct'!E67)</f>
        <v>No sample</v>
      </c>
      <c r="F67" s="7" t="str">
        <f>IFERROR(VLOOKUP($B67,'IPC Normalized Ct'!$B$3:$O$194,5,FALSE)-'IPC Normalized Ct'!U$11,'IPC Normalized Ct'!F67)</f>
        <v>No sample</v>
      </c>
      <c r="G67" s="7" t="str">
        <f>IFERROR(VLOOKUP($B67,'IPC Normalized Ct'!$B$3:$O$194,6,FALSE)-'IPC Normalized Ct'!V$11,'IPC Normalized Ct'!G67)</f>
        <v>No sample</v>
      </c>
      <c r="H67" s="7" t="str">
        <f>IFERROR(VLOOKUP($B67,'IPC Normalized Ct'!$B$3:$O$194,7,FALSE)-'IPC Normalized Ct'!W$11,'IPC Normalized Ct'!H67)</f>
        <v>No sample</v>
      </c>
      <c r="I67" s="7" t="str">
        <f>IFERROR(VLOOKUP($B67,'IPC Normalized Ct'!$B$3:$O$194,8,FALSE)-'IPC Normalized Ct'!X$11,'IPC Normalized Ct'!I67)</f>
        <v>No sample</v>
      </c>
      <c r="J67" s="7">
        <f>IFERROR(VLOOKUP($B67,'IPC Normalized Ct'!$B$3:$O$194,9,FALSE)-'IPC Normalized Ct'!Y$11,'IPC Normalized Ct'!J67)</f>
        <v>30.532</v>
      </c>
      <c r="K67" s="7" t="str">
        <f>IFERROR(VLOOKUP($B67,'IPC Normalized Ct'!$B$3:$O$194,10,FALSE)-'IPC Normalized Ct'!Z$11,'IPC Normalized Ct'!K67)</f>
        <v>No sample</v>
      </c>
      <c r="L67" s="7" t="str">
        <f>IFERROR(VLOOKUP($B67,'IPC Normalized Ct'!$B$3:$O$194,11,FALSE)-'IPC Normalized Ct'!AA$11,'IPC Normalized Ct'!L67)</f>
        <v>No sample</v>
      </c>
      <c r="M67" s="7" t="str">
        <f>IFERROR(VLOOKUP($B67,'IPC Normalized Ct'!$B$3:$O$194,12,FALSE)-'IPC Normalized Ct'!AB$11,'IPC Normalized Ct'!M67)</f>
        <v>No sample</v>
      </c>
      <c r="N67" s="7" t="str">
        <f>IFERROR(VLOOKUP($B67,'IPC Normalized Ct'!$B$3:$O$194,13,FALSE)-'IPC Normalized Ct'!AC$11,'IPC Normalized Ct'!N67)</f>
        <v>No sample</v>
      </c>
      <c r="O67" s="7" t="str">
        <f>IFERROR(VLOOKUP($B67,'IPC Normalized Ct'!$B$3:$O$194,14,FALSE)-'IPC Normalized Ct'!AD$11,'IPC Normalized Ct'!O67)</f>
        <v>No sample</v>
      </c>
      <c r="P67" s="43" t="str">
        <f t="shared" si="3"/>
        <v>N</v>
      </c>
      <c r="Q67" s="43"/>
    </row>
    <row r="68" spans="1:17" x14ac:dyDescent="0.25">
      <c r="A68" s="133"/>
      <c r="B68" s="13" t="s">
        <v>2353</v>
      </c>
      <c r="C68" s="6" t="str">
        <f>IFERROR(VLOOKUP($B68,'IPC Normalized Ct'!$B$3:$O$194,2,FALSE),'IPC Normalized Ct'!C68)</f>
        <v>hsa-miR-34b-3p</v>
      </c>
      <c r="D68" s="7">
        <f>IFERROR(VLOOKUP($B68,'IPC Normalized Ct'!$B$3:$O$194,3,FALSE)-'IPC Normalized Ct'!S$11,'IPC Normalized Ct'!D68)</f>
        <v>19.561</v>
      </c>
      <c r="E68" s="7" t="str">
        <f>IFERROR(VLOOKUP($B68,'IPC Normalized Ct'!$B$3:$O$194,4,FALSE)-'IPC Normalized Ct'!T$11,'IPC Normalized Ct'!E68)</f>
        <v>No sample</v>
      </c>
      <c r="F68" s="7" t="str">
        <f>IFERROR(VLOOKUP($B68,'IPC Normalized Ct'!$B$3:$O$194,5,FALSE)-'IPC Normalized Ct'!U$11,'IPC Normalized Ct'!F68)</f>
        <v>No sample</v>
      </c>
      <c r="G68" s="7" t="str">
        <f>IFERROR(VLOOKUP($B68,'IPC Normalized Ct'!$B$3:$O$194,6,FALSE)-'IPC Normalized Ct'!V$11,'IPC Normalized Ct'!G68)</f>
        <v>No sample</v>
      </c>
      <c r="H68" s="7" t="str">
        <f>IFERROR(VLOOKUP($B68,'IPC Normalized Ct'!$B$3:$O$194,7,FALSE)-'IPC Normalized Ct'!W$11,'IPC Normalized Ct'!H68)</f>
        <v>No sample</v>
      </c>
      <c r="I68" s="7" t="str">
        <f>IFERROR(VLOOKUP($B68,'IPC Normalized Ct'!$B$3:$O$194,8,FALSE)-'IPC Normalized Ct'!X$11,'IPC Normalized Ct'!I68)</f>
        <v>No sample</v>
      </c>
      <c r="J68" s="7">
        <f>IFERROR(VLOOKUP($B68,'IPC Normalized Ct'!$B$3:$O$194,9,FALSE)-'IPC Normalized Ct'!Y$11,'IPC Normalized Ct'!J68)</f>
        <v>21.716000000000001</v>
      </c>
      <c r="K68" s="7" t="str">
        <f>IFERROR(VLOOKUP($B68,'IPC Normalized Ct'!$B$3:$O$194,10,FALSE)-'IPC Normalized Ct'!Z$11,'IPC Normalized Ct'!K68)</f>
        <v>No sample</v>
      </c>
      <c r="L68" s="7" t="str">
        <f>IFERROR(VLOOKUP($B68,'IPC Normalized Ct'!$B$3:$O$194,11,FALSE)-'IPC Normalized Ct'!AA$11,'IPC Normalized Ct'!L68)</f>
        <v>No sample</v>
      </c>
      <c r="M68" s="7" t="str">
        <f>IFERROR(VLOOKUP($B68,'IPC Normalized Ct'!$B$3:$O$194,12,FALSE)-'IPC Normalized Ct'!AB$11,'IPC Normalized Ct'!M68)</f>
        <v>No sample</v>
      </c>
      <c r="N68" s="7" t="str">
        <f>IFERROR(VLOOKUP($B68,'IPC Normalized Ct'!$B$3:$O$194,13,FALSE)-'IPC Normalized Ct'!AC$11,'IPC Normalized Ct'!N68)</f>
        <v>No sample</v>
      </c>
      <c r="O68" s="7" t="str">
        <f>IFERROR(VLOOKUP($B68,'IPC Normalized Ct'!$B$3:$O$194,14,FALSE)-'IPC Normalized Ct'!AD$11,'IPC Normalized Ct'!O68)</f>
        <v>No sample</v>
      </c>
      <c r="P68" s="43" t="str">
        <f t="shared" si="3"/>
        <v>N</v>
      </c>
      <c r="Q68" s="43"/>
    </row>
    <row r="69" spans="1:17" x14ac:dyDescent="0.25">
      <c r="A69" s="133"/>
      <c r="B69" s="13" t="s">
        <v>2355</v>
      </c>
      <c r="C69" s="6" t="str">
        <f>IFERROR(VLOOKUP($B69,'IPC Normalized Ct'!$B$3:$O$194,2,FALSE),'IPC Normalized Ct'!C69)</f>
        <v>hsa-miR-9-5p</v>
      </c>
      <c r="D69" s="7">
        <f>IFERROR(VLOOKUP($B69,'IPC Normalized Ct'!$B$3:$O$194,3,FALSE)-'IPC Normalized Ct'!S$11,'IPC Normalized Ct'!D69)</f>
        <v>20.591000000000001</v>
      </c>
      <c r="E69" s="7" t="str">
        <f>IFERROR(VLOOKUP($B69,'IPC Normalized Ct'!$B$3:$O$194,4,FALSE)-'IPC Normalized Ct'!T$11,'IPC Normalized Ct'!E69)</f>
        <v>No sample</v>
      </c>
      <c r="F69" s="7" t="str">
        <f>IFERROR(VLOOKUP($B69,'IPC Normalized Ct'!$B$3:$O$194,5,FALSE)-'IPC Normalized Ct'!U$11,'IPC Normalized Ct'!F69)</f>
        <v>No sample</v>
      </c>
      <c r="G69" s="7" t="str">
        <f>IFERROR(VLOOKUP($B69,'IPC Normalized Ct'!$B$3:$O$194,6,FALSE)-'IPC Normalized Ct'!V$11,'IPC Normalized Ct'!G69)</f>
        <v>No sample</v>
      </c>
      <c r="H69" s="7" t="str">
        <f>IFERROR(VLOOKUP($B69,'IPC Normalized Ct'!$B$3:$O$194,7,FALSE)-'IPC Normalized Ct'!W$11,'IPC Normalized Ct'!H69)</f>
        <v>No sample</v>
      </c>
      <c r="I69" s="7" t="str">
        <f>IFERROR(VLOOKUP($B69,'IPC Normalized Ct'!$B$3:$O$194,8,FALSE)-'IPC Normalized Ct'!X$11,'IPC Normalized Ct'!I69)</f>
        <v>No sample</v>
      </c>
      <c r="J69" s="7">
        <f>IFERROR(VLOOKUP($B69,'IPC Normalized Ct'!$B$3:$O$194,9,FALSE)-'IPC Normalized Ct'!Y$11,'IPC Normalized Ct'!J69)</f>
        <v>24.134</v>
      </c>
      <c r="K69" s="7" t="str">
        <f>IFERROR(VLOOKUP($B69,'IPC Normalized Ct'!$B$3:$O$194,10,FALSE)-'IPC Normalized Ct'!Z$11,'IPC Normalized Ct'!K69)</f>
        <v>No sample</v>
      </c>
      <c r="L69" s="7" t="str">
        <f>IFERROR(VLOOKUP($B69,'IPC Normalized Ct'!$B$3:$O$194,11,FALSE)-'IPC Normalized Ct'!AA$11,'IPC Normalized Ct'!L69)</f>
        <v>No sample</v>
      </c>
      <c r="M69" s="7" t="str">
        <f>IFERROR(VLOOKUP($B69,'IPC Normalized Ct'!$B$3:$O$194,12,FALSE)-'IPC Normalized Ct'!AB$11,'IPC Normalized Ct'!M69)</f>
        <v>No sample</v>
      </c>
      <c r="N69" s="7" t="str">
        <f>IFERROR(VLOOKUP($B69,'IPC Normalized Ct'!$B$3:$O$194,13,FALSE)-'IPC Normalized Ct'!AC$11,'IPC Normalized Ct'!N69)</f>
        <v>No sample</v>
      </c>
      <c r="O69" s="7" t="str">
        <f>IFERROR(VLOOKUP($B69,'IPC Normalized Ct'!$B$3:$O$194,14,FALSE)-'IPC Normalized Ct'!AD$11,'IPC Normalized Ct'!O69)</f>
        <v>No sample</v>
      </c>
      <c r="P69" s="43" t="str">
        <f t="shared" si="3"/>
        <v>N</v>
      </c>
      <c r="Q69" s="43"/>
    </row>
    <row r="70" spans="1:17" x14ac:dyDescent="0.25">
      <c r="A70" s="133"/>
      <c r="B70" s="13" t="s">
        <v>2356</v>
      </c>
      <c r="C70" s="6" t="str">
        <f>IFERROR(VLOOKUP($B70,'IPC Normalized Ct'!$B$3:$O$194,2,FALSE),'IPC Normalized Ct'!C70)</f>
        <v>hsa-miR-376c-3p</v>
      </c>
      <c r="D70" s="7">
        <f>IFERROR(VLOOKUP($B70,'IPC Normalized Ct'!$B$3:$O$194,3,FALSE)-'IPC Normalized Ct'!S$11,'IPC Normalized Ct'!D70)</f>
        <v>24.381</v>
      </c>
      <c r="E70" s="7" t="str">
        <f>IFERROR(VLOOKUP($B70,'IPC Normalized Ct'!$B$3:$O$194,4,FALSE)-'IPC Normalized Ct'!T$11,'IPC Normalized Ct'!E70)</f>
        <v>No sample</v>
      </c>
      <c r="F70" s="7" t="str">
        <f>IFERROR(VLOOKUP($B70,'IPC Normalized Ct'!$B$3:$O$194,5,FALSE)-'IPC Normalized Ct'!U$11,'IPC Normalized Ct'!F70)</f>
        <v>No sample</v>
      </c>
      <c r="G70" s="7" t="str">
        <f>IFERROR(VLOOKUP($B70,'IPC Normalized Ct'!$B$3:$O$194,6,FALSE)-'IPC Normalized Ct'!V$11,'IPC Normalized Ct'!G70)</f>
        <v>No sample</v>
      </c>
      <c r="H70" s="7" t="str">
        <f>IFERROR(VLOOKUP($B70,'IPC Normalized Ct'!$B$3:$O$194,7,FALSE)-'IPC Normalized Ct'!W$11,'IPC Normalized Ct'!H70)</f>
        <v>No sample</v>
      </c>
      <c r="I70" s="7" t="str">
        <f>IFERROR(VLOOKUP($B70,'IPC Normalized Ct'!$B$3:$O$194,8,FALSE)-'IPC Normalized Ct'!X$11,'IPC Normalized Ct'!I70)</f>
        <v>No sample</v>
      </c>
      <c r="J70" s="7">
        <f>IFERROR(VLOOKUP($B70,'IPC Normalized Ct'!$B$3:$O$194,9,FALSE)-'IPC Normalized Ct'!Y$11,'IPC Normalized Ct'!J70)</f>
        <v>24.756</v>
      </c>
      <c r="K70" s="7" t="str">
        <f>IFERROR(VLOOKUP($B70,'IPC Normalized Ct'!$B$3:$O$194,10,FALSE)-'IPC Normalized Ct'!Z$11,'IPC Normalized Ct'!K70)</f>
        <v>No sample</v>
      </c>
      <c r="L70" s="7" t="str">
        <f>IFERROR(VLOOKUP($B70,'IPC Normalized Ct'!$B$3:$O$194,11,FALSE)-'IPC Normalized Ct'!AA$11,'IPC Normalized Ct'!L70)</f>
        <v>No sample</v>
      </c>
      <c r="M70" s="7" t="str">
        <f>IFERROR(VLOOKUP($B70,'IPC Normalized Ct'!$B$3:$O$194,12,FALSE)-'IPC Normalized Ct'!AB$11,'IPC Normalized Ct'!M70)</f>
        <v>No sample</v>
      </c>
      <c r="N70" s="7" t="str">
        <f>IFERROR(VLOOKUP($B70,'IPC Normalized Ct'!$B$3:$O$194,13,FALSE)-'IPC Normalized Ct'!AC$11,'IPC Normalized Ct'!N70)</f>
        <v>No sample</v>
      </c>
      <c r="O70" s="7" t="str">
        <f>IFERROR(VLOOKUP($B70,'IPC Normalized Ct'!$B$3:$O$194,14,FALSE)-'IPC Normalized Ct'!AD$11,'IPC Normalized Ct'!O70)</f>
        <v>No sample</v>
      </c>
      <c r="P70" s="43" t="str">
        <f t="shared" si="3"/>
        <v>N</v>
      </c>
      <c r="Q70" s="43"/>
    </row>
    <row r="71" spans="1:17" x14ac:dyDescent="0.25">
      <c r="A71" s="133"/>
      <c r="B71" s="13" t="s">
        <v>2357</v>
      </c>
      <c r="C71" s="6" t="str">
        <f>IFERROR(VLOOKUP($B71,'IPC Normalized Ct'!$B$3:$O$194,2,FALSE),'IPC Normalized Ct'!C71)</f>
        <v>hsa-miR-199a-3p</v>
      </c>
      <c r="D71" s="7">
        <f>IFERROR(VLOOKUP($B71,'IPC Normalized Ct'!$B$3:$O$194,3,FALSE)-'IPC Normalized Ct'!S$11,'IPC Normalized Ct'!D71)</f>
        <v>31.206</v>
      </c>
      <c r="E71" s="7" t="str">
        <f>IFERROR(VLOOKUP($B71,'IPC Normalized Ct'!$B$3:$O$194,4,FALSE)-'IPC Normalized Ct'!T$11,'IPC Normalized Ct'!E71)</f>
        <v>No sample</v>
      </c>
      <c r="F71" s="7" t="str">
        <f>IFERROR(VLOOKUP($B71,'IPC Normalized Ct'!$B$3:$O$194,5,FALSE)-'IPC Normalized Ct'!U$11,'IPC Normalized Ct'!F71)</f>
        <v>No sample</v>
      </c>
      <c r="G71" s="7" t="str">
        <f>IFERROR(VLOOKUP($B71,'IPC Normalized Ct'!$B$3:$O$194,6,FALSE)-'IPC Normalized Ct'!V$11,'IPC Normalized Ct'!G71)</f>
        <v>No sample</v>
      </c>
      <c r="H71" s="7" t="str">
        <f>IFERROR(VLOOKUP($B71,'IPC Normalized Ct'!$B$3:$O$194,7,FALSE)-'IPC Normalized Ct'!W$11,'IPC Normalized Ct'!H71)</f>
        <v>No sample</v>
      </c>
      <c r="I71" s="7" t="str">
        <f>IFERROR(VLOOKUP($B71,'IPC Normalized Ct'!$B$3:$O$194,8,FALSE)-'IPC Normalized Ct'!X$11,'IPC Normalized Ct'!I71)</f>
        <v>No sample</v>
      </c>
      <c r="J71" s="7">
        <f>IFERROR(VLOOKUP($B71,'IPC Normalized Ct'!$B$3:$O$194,9,FALSE)-'IPC Normalized Ct'!Y$11,'IPC Normalized Ct'!J71)</f>
        <v>31.021999999999998</v>
      </c>
      <c r="K71" s="7" t="str">
        <f>IFERROR(VLOOKUP($B71,'IPC Normalized Ct'!$B$3:$O$194,10,FALSE)-'IPC Normalized Ct'!Z$11,'IPC Normalized Ct'!K71)</f>
        <v>No sample</v>
      </c>
      <c r="L71" s="7" t="str">
        <f>IFERROR(VLOOKUP($B71,'IPC Normalized Ct'!$B$3:$O$194,11,FALSE)-'IPC Normalized Ct'!AA$11,'IPC Normalized Ct'!L71)</f>
        <v>No sample</v>
      </c>
      <c r="M71" s="7" t="str">
        <f>IFERROR(VLOOKUP($B71,'IPC Normalized Ct'!$B$3:$O$194,12,FALSE)-'IPC Normalized Ct'!AB$11,'IPC Normalized Ct'!M71)</f>
        <v>No sample</v>
      </c>
      <c r="N71" s="7" t="str">
        <f>IFERROR(VLOOKUP($B71,'IPC Normalized Ct'!$B$3:$O$194,13,FALSE)-'IPC Normalized Ct'!AC$11,'IPC Normalized Ct'!N71)</f>
        <v>No sample</v>
      </c>
      <c r="O71" s="7" t="str">
        <f>IFERROR(VLOOKUP($B71,'IPC Normalized Ct'!$B$3:$O$194,14,FALSE)-'IPC Normalized Ct'!AD$11,'IPC Normalized Ct'!O71)</f>
        <v>No sample</v>
      </c>
      <c r="P71" s="43" t="str">
        <f t="shared" si="3"/>
        <v>Y</v>
      </c>
      <c r="Q71" s="43"/>
    </row>
    <row r="72" spans="1:17" x14ac:dyDescent="0.25">
      <c r="A72" s="133"/>
      <c r="B72" s="13" t="s">
        <v>2358</v>
      </c>
      <c r="C72" s="6" t="str">
        <f>IFERROR(VLOOKUP($B72,'IPC Normalized Ct'!$B$3:$O$194,2,FALSE),'IPC Normalized Ct'!C72)</f>
        <v>hsa-miR-205-5p</v>
      </c>
      <c r="D72" s="7">
        <f>IFERROR(VLOOKUP($B72,'IPC Normalized Ct'!$B$3:$O$194,3,FALSE)-'IPC Normalized Ct'!S$11,'IPC Normalized Ct'!D72)</f>
        <v>27.777000000000001</v>
      </c>
      <c r="E72" s="7" t="str">
        <f>IFERROR(VLOOKUP($B72,'IPC Normalized Ct'!$B$3:$O$194,4,FALSE)-'IPC Normalized Ct'!T$11,'IPC Normalized Ct'!E72)</f>
        <v>No sample</v>
      </c>
      <c r="F72" s="7" t="str">
        <f>IFERROR(VLOOKUP($B72,'IPC Normalized Ct'!$B$3:$O$194,5,FALSE)-'IPC Normalized Ct'!U$11,'IPC Normalized Ct'!F72)</f>
        <v>No sample</v>
      </c>
      <c r="G72" s="7" t="str">
        <f>IFERROR(VLOOKUP($B72,'IPC Normalized Ct'!$B$3:$O$194,6,FALSE)-'IPC Normalized Ct'!V$11,'IPC Normalized Ct'!G72)</f>
        <v>No sample</v>
      </c>
      <c r="H72" s="7" t="str">
        <f>IFERROR(VLOOKUP($B72,'IPC Normalized Ct'!$B$3:$O$194,7,FALSE)-'IPC Normalized Ct'!W$11,'IPC Normalized Ct'!H72)</f>
        <v>No sample</v>
      </c>
      <c r="I72" s="7" t="str">
        <f>IFERROR(VLOOKUP($B72,'IPC Normalized Ct'!$B$3:$O$194,8,FALSE)-'IPC Normalized Ct'!X$11,'IPC Normalized Ct'!I72)</f>
        <v>No sample</v>
      </c>
      <c r="J72" s="7">
        <f>IFERROR(VLOOKUP($B72,'IPC Normalized Ct'!$B$3:$O$194,9,FALSE)-'IPC Normalized Ct'!Y$11,'IPC Normalized Ct'!J72)</f>
        <v>28.995999999999999</v>
      </c>
      <c r="K72" s="7" t="str">
        <f>IFERROR(VLOOKUP($B72,'IPC Normalized Ct'!$B$3:$O$194,10,FALSE)-'IPC Normalized Ct'!Z$11,'IPC Normalized Ct'!K72)</f>
        <v>No sample</v>
      </c>
      <c r="L72" s="7" t="str">
        <f>IFERROR(VLOOKUP($B72,'IPC Normalized Ct'!$B$3:$O$194,11,FALSE)-'IPC Normalized Ct'!AA$11,'IPC Normalized Ct'!L72)</f>
        <v>No sample</v>
      </c>
      <c r="M72" s="7" t="str">
        <f>IFERROR(VLOOKUP($B72,'IPC Normalized Ct'!$B$3:$O$194,12,FALSE)-'IPC Normalized Ct'!AB$11,'IPC Normalized Ct'!M72)</f>
        <v>No sample</v>
      </c>
      <c r="N72" s="7" t="str">
        <f>IFERROR(VLOOKUP($B72,'IPC Normalized Ct'!$B$3:$O$194,13,FALSE)-'IPC Normalized Ct'!AC$11,'IPC Normalized Ct'!N72)</f>
        <v>No sample</v>
      </c>
      <c r="O72" s="7" t="str">
        <f>IFERROR(VLOOKUP($B72,'IPC Normalized Ct'!$B$3:$O$194,14,FALSE)-'IPC Normalized Ct'!AD$11,'IPC Normalized Ct'!O72)</f>
        <v>No sample</v>
      </c>
      <c r="P72" s="43" t="str">
        <f t="shared" ref="P72:P135" si="4">IF(OR(MAX(D72:O72)&gt;$S$8, COUNTIF(D72:O72, "Excluded")),"Y", "N")</f>
        <v>N</v>
      </c>
      <c r="Q72" s="43"/>
    </row>
    <row r="73" spans="1:17" x14ac:dyDescent="0.25">
      <c r="A73" s="133"/>
      <c r="B73" s="13" t="s">
        <v>2359</v>
      </c>
      <c r="C73" s="6" t="str">
        <f>IFERROR(VLOOKUP($B73,'IPC Normalized Ct'!$B$3:$O$194,2,FALSE),'IPC Normalized Ct'!C73)</f>
        <v>hsa-miR-130a-3p</v>
      </c>
      <c r="D73" s="7">
        <f>IFERROR(VLOOKUP($B73,'IPC Normalized Ct'!$B$3:$O$194,3,FALSE)-'IPC Normalized Ct'!S$11,'IPC Normalized Ct'!D73)</f>
        <v>31.518000000000001</v>
      </c>
      <c r="E73" s="7" t="str">
        <f>IFERROR(VLOOKUP($B73,'IPC Normalized Ct'!$B$3:$O$194,4,FALSE)-'IPC Normalized Ct'!T$11,'IPC Normalized Ct'!E73)</f>
        <v>No sample</v>
      </c>
      <c r="F73" s="7" t="str">
        <f>IFERROR(VLOOKUP($B73,'IPC Normalized Ct'!$B$3:$O$194,5,FALSE)-'IPC Normalized Ct'!U$11,'IPC Normalized Ct'!F73)</f>
        <v>No sample</v>
      </c>
      <c r="G73" s="7" t="str">
        <f>IFERROR(VLOOKUP($B73,'IPC Normalized Ct'!$B$3:$O$194,6,FALSE)-'IPC Normalized Ct'!V$11,'IPC Normalized Ct'!G73)</f>
        <v>No sample</v>
      </c>
      <c r="H73" s="7" t="str">
        <f>IFERROR(VLOOKUP($B73,'IPC Normalized Ct'!$B$3:$O$194,7,FALSE)-'IPC Normalized Ct'!W$11,'IPC Normalized Ct'!H73)</f>
        <v>No sample</v>
      </c>
      <c r="I73" s="7" t="str">
        <f>IFERROR(VLOOKUP($B73,'IPC Normalized Ct'!$B$3:$O$194,8,FALSE)-'IPC Normalized Ct'!X$11,'IPC Normalized Ct'!I73)</f>
        <v>No sample</v>
      </c>
      <c r="J73" s="7">
        <f>IFERROR(VLOOKUP($B73,'IPC Normalized Ct'!$B$3:$O$194,9,FALSE)-'IPC Normalized Ct'!Y$11,'IPC Normalized Ct'!J73)</f>
        <v>30.571000000000002</v>
      </c>
      <c r="K73" s="7" t="str">
        <f>IFERROR(VLOOKUP($B73,'IPC Normalized Ct'!$B$3:$O$194,10,FALSE)-'IPC Normalized Ct'!Z$11,'IPC Normalized Ct'!K73)</f>
        <v>No sample</v>
      </c>
      <c r="L73" s="7" t="str">
        <f>IFERROR(VLOOKUP($B73,'IPC Normalized Ct'!$B$3:$O$194,11,FALSE)-'IPC Normalized Ct'!AA$11,'IPC Normalized Ct'!L73)</f>
        <v>No sample</v>
      </c>
      <c r="M73" s="7" t="str">
        <f>IFERROR(VLOOKUP($B73,'IPC Normalized Ct'!$B$3:$O$194,12,FALSE)-'IPC Normalized Ct'!AB$11,'IPC Normalized Ct'!M73)</f>
        <v>No sample</v>
      </c>
      <c r="N73" s="7" t="str">
        <f>IFERROR(VLOOKUP($B73,'IPC Normalized Ct'!$B$3:$O$194,13,FALSE)-'IPC Normalized Ct'!AC$11,'IPC Normalized Ct'!N73)</f>
        <v>No sample</v>
      </c>
      <c r="O73" s="7" t="str">
        <f>IFERROR(VLOOKUP($B73,'IPC Normalized Ct'!$B$3:$O$194,14,FALSE)-'IPC Normalized Ct'!AD$11,'IPC Normalized Ct'!O73)</f>
        <v>No sample</v>
      </c>
      <c r="P73" s="43" t="str">
        <f t="shared" si="4"/>
        <v>Y</v>
      </c>
      <c r="Q73" s="43"/>
    </row>
    <row r="74" spans="1:17" x14ac:dyDescent="0.25">
      <c r="A74" s="133"/>
      <c r="B74" s="13" t="s">
        <v>2360</v>
      </c>
      <c r="C74" s="6" t="str">
        <f>IFERROR(VLOOKUP($B74,'IPC Normalized Ct'!$B$3:$O$194,2,FALSE),'IPC Normalized Ct'!C74)</f>
        <v>hsa-miR-126-5p</v>
      </c>
      <c r="D74" s="7" t="str">
        <f>IFERROR(VLOOKUP($B74,'IPC Normalized Ct'!$B$3:$O$194,3,FALSE)-'IPC Normalized Ct'!S$11,'IPC Normalized Ct'!D74)</f>
        <v>Excluded</v>
      </c>
      <c r="E74" s="7" t="str">
        <f>IFERROR(VLOOKUP($B74,'IPC Normalized Ct'!$B$3:$O$194,4,FALSE)-'IPC Normalized Ct'!T$11,'IPC Normalized Ct'!E74)</f>
        <v>No sample</v>
      </c>
      <c r="F74" s="7" t="str">
        <f>IFERROR(VLOOKUP($B74,'IPC Normalized Ct'!$B$3:$O$194,5,FALSE)-'IPC Normalized Ct'!U$11,'IPC Normalized Ct'!F74)</f>
        <v>No sample</v>
      </c>
      <c r="G74" s="7" t="str">
        <f>IFERROR(VLOOKUP($B74,'IPC Normalized Ct'!$B$3:$O$194,6,FALSE)-'IPC Normalized Ct'!V$11,'IPC Normalized Ct'!G74)</f>
        <v>No sample</v>
      </c>
      <c r="H74" s="7" t="str">
        <f>IFERROR(VLOOKUP($B74,'IPC Normalized Ct'!$B$3:$O$194,7,FALSE)-'IPC Normalized Ct'!W$11,'IPC Normalized Ct'!H74)</f>
        <v>No sample</v>
      </c>
      <c r="I74" s="7" t="str">
        <f>IFERROR(VLOOKUP($B74,'IPC Normalized Ct'!$B$3:$O$194,8,FALSE)-'IPC Normalized Ct'!X$11,'IPC Normalized Ct'!I74)</f>
        <v>No sample</v>
      </c>
      <c r="J74" s="7" t="str">
        <f>IFERROR(VLOOKUP($B74,'IPC Normalized Ct'!$B$3:$O$194,9,FALSE)-'IPC Normalized Ct'!Y$11,'IPC Normalized Ct'!J74)</f>
        <v>Excluded</v>
      </c>
      <c r="K74" s="7" t="str">
        <f>IFERROR(VLOOKUP($B74,'IPC Normalized Ct'!$B$3:$O$194,10,FALSE)-'IPC Normalized Ct'!Z$11,'IPC Normalized Ct'!K74)</f>
        <v>No sample</v>
      </c>
      <c r="L74" s="7" t="str">
        <f>IFERROR(VLOOKUP($B74,'IPC Normalized Ct'!$B$3:$O$194,11,FALSE)-'IPC Normalized Ct'!AA$11,'IPC Normalized Ct'!L74)</f>
        <v>No sample</v>
      </c>
      <c r="M74" s="7" t="str">
        <f>IFERROR(VLOOKUP($B74,'IPC Normalized Ct'!$B$3:$O$194,12,FALSE)-'IPC Normalized Ct'!AB$11,'IPC Normalized Ct'!M74)</f>
        <v>No sample</v>
      </c>
      <c r="N74" s="7" t="str">
        <f>IFERROR(VLOOKUP($B74,'IPC Normalized Ct'!$B$3:$O$194,13,FALSE)-'IPC Normalized Ct'!AC$11,'IPC Normalized Ct'!N74)</f>
        <v>No sample</v>
      </c>
      <c r="O74" s="7" t="str">
        <f>IFERROR(VLOOKUP($B74,'IPC Normalized Ct'!$B$3:$O$194,14,FALSE)-'IPC Normalized Ct'!AD$11,'IPC Normalized Ct'!O74)</f>
        <v>No sample</v>
      </c>
      <c r="P74" s="43" t="str">
        <f t="shared" si="4"/>
        <v>Y</v>
      </c>
      <c r="Q74" s="43"/>
    </row>
    <row r="75" spans="1:17" x14ac:dyDescent="0.25">
      <c r="A75" s="133"/>
      <c r="B75" s="13" t="s">
        <v>2361</v>
      </c>
      <c r="C75" s="6" t="str">
        <f>IFERROR(VLOOKUP($B75,'IPC Normalized Ct'!$B$3:$O$194,2,FALSE),'IPC Normalized Ct'!C75)</f>
        <v>hsa-miR-106b-5p</v>
      </c>
      <c r="D75" s="7">
        <f>IFERROR(VLOOKUP($B75,'IPC Normalized Ct'!$B$3:$O$194,3,FALSE)-'IPC Normalized Ct'!S$11,'IPC Normalized Ct'!D75)</f>
        <v>20.591000000000001</v>
      </c>
      <c r="E75" s="7" t="str">
        <f>IFERROR(VLOOKUP($B75,'IPC Normalized Ct'!$B$3:$O$194,4,FALSE)-'IPC Normalized Ct'!T$11,'IPC Normalized Ct'!E75)</f>
        <v>No sample</v>
      </c>
      <c r="F75" s="7" t="str">
        <f>IFERROR(VLOOKUP($B75,'IPC Normalized Ct'!$B$3:$O$194,5,FALSE)-'IPC Normalized Ct'!U$11,'IPC Normalized Ct'!F75)</f>
        <v>No sample</v>
      </c>
      <c r="G75" s="7" t="str">
        <f>IFERROR(VLOOKUP($B75,'IPC Normalized Ct'!$B$3:$O$194,6,FALSE)-'IPC Normalized Ct'!V$11,'IPC Normalized Ct'!G75)</f>
        <v>No sample</v>
      </c>
      <c r="H75" s="7" t="str">
        <f>IFERROR(VLOOKUP($B75,'IPC Normalized Ct'!$B$3:$O$194,7,FALSE)-'IPC Normalized Ct'!W$11,'IPC Normalized Ct'!H75)</f>
        <v>No sample</v>
      </c>
      <c r="I75" s="7" t="str">
        <f>IFERROR(VLOOKUP($B75,'IPC Normalized Ct'!$B$3:$O$194,8,FALSE)-'IPC Normalized Ct'!X$11,'IPC Normalized Ct'!I75)</f>
        <v>No sample</v>
      </c>
      <c r="J75" s="7">
        <f>IFERROR(VLOOKUP($B75,'IPC Normalized Ct'!$B$3:$O$194,9,FALSE)-'IPC Normalized Ct'!Y$11,'IPC Normalized Ct'!J75)</f>
        <v>24.134</v>
      </c>
      <c r="K75" s="7" t="str">
        <f>IFERROR(VLOOKUP($B75,'IPC Normalized Ct'!$B$3:$O$194,10,FALSE)-'IPC Normalized Ct'!Z$11,'IPC Normalized Ct'!K75)</f>
        <v>No sample</v>
      </c>
      <c r="L75" s="7" t="str">
        <f>IFERROR(VLOOKUP($B75,'IPC Normalized Ct'!$B$3:$O$194,11,FALSE)-'IPC Normalized Ct'!AA$11,'IPC Normalized Ct'!L75)</f>
        <v>No sample</v>
      </c>
      <c r="M75" s="7" t="str">
        <f>IFERROR(VLOOKUP($B75,'IPC Normalized Ct'!$B$3:$O$194,12,FALSE)-'IPC Normalized Ct'!AB$11,'IPC Normalized Ct'!M75)</f>
        <v>No sample</v>
      </c>
      <c r="N75" s="7" t="str">
        <f>IFERROR(VLOOKUP($B75,'IPC Normalized Ct'!$B$3:$O$194,13,FALSE)-'IPC Normalized Ct'!AC$11,'IPC Normalized Ct'!N75)</f>
        <v>No sample</v>
      </c>
      <c r="O75" s="7" t="str">
        <f>IFERROR(VLOOKUP($B75,'IPC Normalized Ct'!$B$3:$O$194,14,FALSE)-'IPC Normalized Ct'!AD$11,'IPC Normalized Ct'!O75)</f>
        <v>No sample</v>
      </c>
      <c r="P75" s="43" t="str">
        <f t="shared" si="4"/>
        <v>N</v>
      </c>
      <c r="Q75" s="43"/>
    </row>
    <row r="76" spans="1:17" x14ac:dyDescent="0.25">
      <c r="A76" s="133"/>
      <c r="B76" s="13" t="s">
        <v>2362</v>
      </c>
      <c r="C76" s="6" t="str">
        <f>IFERROR(VLOOKUP($B76,'IPC Normalized Ct'!$B$3:$O$194,2,FALSE),'IPC Normalized Ct'!C76)</f>
        <v>hsa-miR-372-3p</v>
      </c>
      <c r="D76" s="7" t="str">
        <f>IFERROR(VLOOKUP($B76,'IPC Normalized Ct'!$B$3:$O$194,3,FALSE)-'IPC Normalized Ct'!S$11,'IPC Normalized Ct'!D76)</f>
        <v>Excluded</v>
      </c>
      <c r="E76" s="7" t="str">
        <f>IFERROR(VLOOKUP($B76,'IPC Normalized Ct'!$B$3:$O$194,4,FALSE)-'IPC Normalized Ct'!T$11,'IPC Normalized Ct'!E76)</f>
        <v>No sample</v>
      </c>
      <c r="F76" s="7" t="str">
        <f>IFERROR(VLOOKUP($B76,'IPC Normalized Ct'!$B$3:$O$194,5,FALSE)-'IPC Normalized Ct'!U$11,'IPC Normalized Ct'!F76)</f>
        <v>No sample</v>
      </c>
      <c r="G76" s="7" t="str">
        <f>IFERROR(VLOOKUP($B76,'IPC Normalized Ct'!$B$3:$O$194,6,FALSE)-'IPC Normalized Ct'!V$11,'IPC Normalized Ct'!G76)</f>
        <v>No sample</v>
      </c>
      <c r="H76" s="7" t="str">
        <f>IFERROR(VLOOKUP($B76,'IPC Normalized Ct'!$B$3:$O$194,7,FALSE)-'IPC Normalized Ct'!W$11,'IPC Normalized Ct'!H76)</f>
        <v>No sample</v>
      </c>
      <c r="I76" s="7" t="str">
        <f>IFERROR(VLOOKUP($B76,'IPC Normalized Ct'!$B$3:$O$194,8,FALSE)-'IPC Normalized Ct'!X$11,'IPC Normalized Ct'!I76)</f>
        <v>No sample</v>
      </c>
      <c r="J76" s="7" t="str">
        <f>IFERROR(VLOOKUP($B76,'IPC Normalized Ct'!$B$3:$O$194,9,FALSE)-'IPC Normalized Ct'!Y$11,'IPC Normalized Ct'!J76)</f>
        <v>Excluded</v>
      </c>
      <c r="K76" s="7" t="str">
        <f>IFERROR(VLOOKUP($B76,'IPC Normalized Ct'!$B$3:$O$194,10,FALSE)-'IPC Normalized Ct'!Z$11,'IPC Normalized Ct'!K76)</f>
        <v>No sample</v>
      </c>
      <c r="L76" s="7" t="str">
        <f>IFERROR(VLOOKUP($B76,'IPC Normalized Ct'!$B$3:$O$194,11,FALSE)-'IPC Normalized Ct'!AA$11,'IPC Normalized Ct'!L76)</f>
        <v>No sample</v>
      </c>
      <c r="M76" s="7" t="str">
        <f>IFERROR(VLOOKUP($B76,'IPC Normalized Ct'!$B$3:$O$194,12,FALSE)-'IPC Normalized Ct'!AB$11,'IPC Normalized Ct'!M76)</f>
        <v>No sample</v>
      </c>
      <c r="N76" s="7" t="str">
        <f>IFERROR(VLOOKUP($B76,'IPC Normalized Ct'!$B$3:$O$194,13,FALSE)-'IPC Normalized Ct'!AC$11,'IPC Normalized Ct'!N76)</f>
        <v>No sample</v>
      </c>
      <c r="O76" s="7" t="str">
        <f>IFERROR(VLOOKUP($B76,'IPC Normalized Ct'!$B$3:$O$194,14,FALSE)-'IPC Normalized Ct'!AD$11,'IPC Normalized Ct'!O76)</f>
        <v>No sample</v>
      </c>
      <c r="P76" s="43" t="str">
        <f t="shared" si="4"/>
        <v>Y</v>
      </c>
      <c r="Q76" s="43"/>
    </row>
    <row r="77" spans="1:17" x14ac:dyDescent="0.25">
      <c r="A77" s="133"/>
      <c r="B77" s="13" t="s">
        <v>2363</v>
      </c>
      <c r="C77" s="6" t="str">
        <f>IFERROR(VLOOKUP($B77,'IPC Normalized Ct'!$B$3:$O$194,2,FALSE),'IPC Normalized Ct'!C77)</f>
        <v>hsa-miR-135b-5p</v>
      </c>
      <c r="D77" s="7">
        <f>IFERROR(VLOOKUP($B77,'IPC Normalized Ct'!$B$3:$O$194,3,FALSE)-'IPC Normalized Ct'!S$11,'IPC Normalized Ct'!D77)</f>
        <v>30.452999999999999</v>
      </c>
      <c r="E77" s="7" t="str">
        <f>IFERROR(VLOOKUP($B77,'IPC Normalized Ct'!$B$3:$O$194,4,FALSE)-'IPC Normalized Ct'!T$11,'IPC Normalized Ct'!E77)</f>
        <v>No sample</v>
      </c>
      <c r="F77" s="7" t="str">
        <f>IFERROR(VLOOKUP($B77,'IPC Normalized Ct'!$B$3:$O$194,5,FALSE)-'IPC Normalized Ct'!U$11,'IPC Normalized Ct'!F77)</f>
        <v>No sample</v>
      </c>
      <c r="G77" s="7" t="str">
        <f>IFERROR(VLOOKUP($B77,'IPC Normalized Ct'!$B$3:$O$194,6,FALSE)-'IPC Normalized Ct'!V$11,'IPC Normalized Ct'!G77)</f>
        <v>No sample</v>
      </c>
      <c r="H77" s="7" t="str">
        <f>IFERROR(VLOOKUP($B77,'IPC Normalized Ct'!$B$3:$O$194,7,FALSE)-'IPC Normalized Ct'!W$11,'IPC Normalized Ct'!H77)</f>
        <v>No sample</v>
      </c>
      <c r="I77" s="7" t="str">
        <f>IFERROR(VLOOKUP($B77,'IPC Normalized Ct'!$B$3:$O$194,8,FALSE)-'IPC Normalized Ct'!X$11,'IPC Normalized Ct'!I77)</f>
        <v>No sample</v>
      </c>
      <c r="J77" s="7">
        <f>IFERROR(VLOOKUP($B77,'IPC Normalized Ct'!$B$3:$O$194,9,FALSE)-'IPC Normalized Ct'!Y$11,'IPC Normalized Ct'!J77)</f>
        <v>27.657</v>
      </c>
      <c r="K77" s="7" t="str">
        <f>IFERROR(VLOOKUP($B77,'IPC Normalized Ct'!$B$3:$O$194,10,FALSE)-'IPC Normalized Ct'!Z$11,'IPC Normalized Ct'!K77)</f>
        <v>No sample</v>
      </c>
      <c r="L77" s="7" t="str">
        <f>IFERROR(VLOOKUP($B77,'IPC Normalized Ct'!$B$3:$O$194,11,FALSE)-'IPC Normalized Ct'!AA$11,'IPC Normalized Ct'!L77)</f>
        <v>No sample</v>
      </c>
      <c r="M77" s="7" t="str">
        <f>IFERROR(VLOOKUP($B77,'IPC Normalized Ct'!$B$3:$O$194,12,FALSE)-'IPC Normalized Ct'!AB$11,'IPC Normalized Ct'!M77)</f>
        <v>No sample</v>
      </c>
      <c r="N77" s="7" t="str">
        <f>IFERROR(VLOOKUP($B77,'IPC Normalized Ct'!$B$3:$O$194,13,FALSE)-'IPC Normalized Ct'!AC$11,'IPC Normalized Ct'!N77)</f>
        <v>No sample</v>
      </c>
      <c r="O77" s="7" t="str">
        <f>IFERROR(VLOOKUP($B77,'IPC Normalized Ct'!$B$3:$O$194,14,FALSE)-'IPC Normalized Ct'!AD$11,'IPC Normalized Ct'!O77)</f>
        <v>No sample</v>
      </c>
      <c r="P77" s="43" t="str">
        <f t="shared" si="4"/>
        <v>N</v>
      </c>
      <c r="Q77" s="43"/>
    </row>
    <row r="78" spans="1:17" x14ac:dyDescent="0.25">
      <c r="A78" s="133"/>
      <c r="B78" s="13" t="s">
        <v>2364</v>
      </c>
      <c r="C78" s="6" t="str">
        <f>IFERROR(VLOOKUP($B78,'IPC Normalized Ct'!$B$3:$O$194,2,FALSE),'IPC Normalized Ct'!C78)</f>
        <v>hsa-miR-202-3p</v>
      </c>
      <c r="D78" s="7">
        <f>IFERROR(VLOOKUP($B78,'IPC Normalized Ct'!$B$3:$O$194,3,FALSE)-'IPC Normalized Ct'!S$11,'IPC Normalized Ct'!D78)</f>
        <v>27.13</v>
      </c>
      <c r="E78" s="7" t="str">
        <f>IFERROR(VLOOKUP($B78,'IPC Normalized Ct'!$B$3:$O$194,4,FALSE)-'IPC Normalized Ct'!T$11,'IPC Normalized Ct'!E78)</f>
        <v>No sample</v>
      </c>
      <c r="F78" s="7" t="str">
        <f>IFERROR(VLOOKUP($B78,'IPC Normalized Ct'!$B$3:$O$194,5,FALSE)-'IPC Normalized Ct'!U$11,'IPC Normalized Ct'!F78)</f>
        <v>No sample</v>
      </c>
      <c r="G78" s="7" t="str">
        <f>IFERROR(VLOOKUP($B78,'IPC Normalized Ct'!$B$3:$O$194,6,FALSE)-'IPC Normalized Ct'!V$11,'IPC Normalized Ct'!G78)</f>
        <v>No sample</v>
      </c>
      <c r="H78" s="7" t="str">
        <f>IFERROR(VLOOKUP($B78,'IPC Normalized Ct'!$B$3:$O$194,7,FALSE)-'IPC Normalized Ct'!W$11,'IPC Normalized Ct'!H78)</f>
        <v>No sample</v>
      </c>
      <c r="I78" s="7" t="str">
        <f>IFERROR(VLOOKUP($B78,'IPC Normalized Ct'!$B$3:$O$194,8,FALSE)-'IPC Normalized Ct'!X$11,'IPC Normalized Ct'!I78)</f>
        <v>No sample</v>
      </c>
      <c r="J78" s="7">
        <f>IFERROR(VLOOKUP($B78,'IPC Normalized Ct'!$B$3:$O$194,9,FALSE)-'IPC Normalized Ct'!Y$11,'IPC Normalized Ct'!J78)</f>
        <v>28.472999999999999</v>
      </c>
      <c r="K78" s="7" t="str">
        <f>IFERROR(VLOOKUP($B78,'IPC Normalized Ct'!$B$3:$O$194,10,FALSE)-'IPC Normalized Ct'!Z$11,'IPC Normalized Ct'!K78)</f>
        <v>No sample</v>
      </c>
      <c r="L78" s="7" t="str">
        <f>IFERROR(VLOOKUP($B78,'IPC Normalized Ct'!$B$3:$O$194,11,FALSE)-'IPC Normalized Ct'!AA$11,'IPC Normalized Ct'!L78)</f>
        <v>No sample</v>
      </c>
      <c r="M78" s="7" t="str">
        <f>IFERROR(VLOOKUP($B78,'IPC Normalized Ct'!$B$3:$O$194,12,FALSE)-'IPC Normalized Ct'!AB$11,'IPC Normalized Ct'!M78)</f>
        <v>No sample</v>
      </c>
      <c r="N78" s="7" t="str">
        <f>IFERROR(VLOOKUP($B78,'IPC Normalized Ct'!$B$3:$O$194,13,FALSE)-'IPC Normalized Ct'!AC$11,'IPC Normalized Ct'!N78)</f>
        <v>No sample</v>
      </c>
      <c r="O78" s="7" t="str">
        <f>IFERROR(VLOOKUP($B78,'IPC Normalized Ct'!$B$3:$O$194,14,FALSE)-'IPC Normalized Ct'!AD$11,'IPC Normalized Ct'!O78)</f>
        <v>No sample</v>
      </c>
      <c r="P78" s="43" t="str">
        <f t="shared" si="4"/>
        <v>N</v>
      </c>
      <c r="Q78" s="43"/>
    </row>
    <row r="79" spans="1:17" x14ac:dyDescent="0.25">
      <c r="A79" s="133"/>
      <c r="B79" s="13" t="s">
        <v>2365</v>
      </c>
      <c r="C79" s="6" t="str">
        <f>IFERROR(VLOOKUP($B79,'IPC Normalized Ct'!$B$3:$O$194,2,FALSE),'IPC Normalized Ct'!C79)</f>
        <v>hsa-miR-190b</v>
      </c>
      <c r="D79" s="7">
        <f>IFERROR(VLOOKUP($B79,'IPC Normalized Ct'!$B$3:$O$194,3,FALSE)-'IPC Normalized Ct'!S$11,'IPC Normalized Ct'!D79)</f>
        <v>22.657</v>
      </c>
      <c r="E79" s="7" t="str">
        <f>IFERROR(VLOOKUP($B79,'IPC Normalized Ct'!$B$3:$O$194,4,FALSE)-'IPC Normalized Ct'!T$11,'IPC Normalized Ct'!E79)</f>
        <v>No sample</v>
      </c>
      <c r="F79" s="7" t="str">
        <f>IFERROR(VLOOKUP($B79,'IPC Normalized Ct'!$B$3:$O$194,5,FALSE)-'IPC Normalized Ct'!U$11,'IPC Normalized Ct'!F79)</f>
        <v>No sample</v>
      </c>
      <c r="G79" s="7" t="str">
        <f>IFERROR(VLOOKUP($B79,'IPC Normalized Ct'!$B$3:$O$194,6,FALSE)-'IPC Normalized Ct'!V$11,'IPC Normalized Ct'!G79)</f>
        <v>No sample</v>
      </c>
      <c r="H79" s="7" t="str">
        <f>IFERROR(VLOOKUP($B79,'IPC Normalized Ct'!$B$3:$O$194,7,FALSE)-'IPC Normalized Ct'!W$11,'IPC Normalized Ct'!H79)</f>
        <v>No sample</v>
      </c>
      <c r="I79" s="7" t="str">
        <f>IFERROR(VLOOKUP($B79,'IPC Normalized Ct'!$B$3:$O$194,8,FALSE)-'IPC Normalized Ct'!X$11,'IPC Normalized Ct'!I79)</f>
        <v>No sample</v>
      </c>
      <c r="J79" s="7">
        <f>IFERROR(VLOOKUP($B79,'IPC Normalized Ct'!$B$3:$O$194,9,FALSE)-'IPC Normalized Ct'!Y$11,'IPC Normalized Ct'!J79)</f>
        <v>22.812999999999999</v>
      </c>
      <c r="K79" s="7" t="str">
        <f>IFERROR(VLOOKUP($B79,'IPC Normalized Ct'!$B$3:$O$194,10,FALSE)-'IPC Normalized Ct'!Z$11,'IPC Normalized Ct'!K79)</f>
        <v>No sample</v>
      </c>
      <c r="L79" s="7" t="str">
        <f>IFERROR(VLOOKUP($B79,'IPC Normalized Ct'!$B$3:$O$194,11,FALSE)-'IPC Normalized Ct'!AA$11,'IPC Normalized Ct'!L79)</f>
        <v>No sample</v>
      </c>
      <c r="M79" s="7" t="str">
        <f>IFERROR(VLOOKUP($B79,'IPC Normalized Ct'!$B$3:$O$194,12,FALSE)-'IPC Normalized Ct'!AB$11,'IPC Normalized Ct'!M79)</f>
        <v>No sample</v>
      </c>
      <c r="N79" s="7" t="str">
        <f>IFERROR(VLOOKUP($B79,'IPC Normalized Ct'!$B$3:$O$194,13,FALSE)-'IPC Normalized Ct'!AC$11,'IPC Normalized Ct'!N79)</f>
        <v>No sample</v>
      </c>
      <c r="O79" s="7" t="str">
        <f>IFERROR(VLOOKUP($B79,'IPC Normalized Ct'!$B$3:$O$194,14,FALSE)-'IPC Normalized Ct'!AD$11,'IPC Normalized Ct'!O79)</f>
        <v>No sample</v>
      </c>
      <c r="P79" s="43" t="str">
        <f t="shared" si="4"/>
        <v>N</v>
      </c>
      <c r="Q79" s="43"/>
    </row>
    <row r="80" spans="1:17" x14ac:dyDescent="0.25">
      <c r="A80" s="133"/>
      <c r="B80" s="13" t="s">
        <v>2367</v>
      </c>
      <c r="C80" s="6" t="str">
        <f>IFERROR(VLOOKUP($B80,'IPC Normalized Ct'!$B$3:$O$194,2,FALSE),'IPC Normalized Ct'!C80)</f>
        <v>hsa-miR-24-3p</v>
      </c>
      <c r="D80" s="7">
        <f>IFERROR(VLOOKUP($B80,'IPC Normalized Ct'!$B$3:$O$194,3,FALSE)-'IPC Normalized Ct'!S$11,'IPC Normalized Ct'!D80)</f>
        <v>21.114999999999998</v>
      </c>
      <c r="E80" s="7" t="str">
        <f>IFERROR(VLOOKUP($B80,'IPC Normalized Ct'!$B$3:$O$194,4,FALSE)-'IPC Normalized Ct'!T$11,'IPC Normalized Ct'!E80)</f>
        <v>No sample</v>
      </c>
      <c r="F80" s="7" t="str">
        <f>IFERROR(VLOOKUP($B80,'IPC Normalized Ct'!$B$3:$O$194,5,FALSE)-'IPC Normalized Ct'!U$11,'IPC Normalized Ct'!F80)</f>
        <v>No sample</v>
      </c>
      <c r="G80" s="7" t="str">
        <f>IFERROR(VLOOKUP($B80,'IPC Normalized Ct'!$B$3:$O$194,6,FALSE)-'IPC Normalized Ct'!V$11,'IPC Normalized Ct'!G80)</f>
        <v>No sample</v>
      </c>
      <c r="H80" s="7" t="str">
        <f>IFERROR(VLOOKUP($B80,'IPC Normalized Ct'!$B$3:$O$194,7,FALSE)-'IPC Normalized Ct'!W$11,'IPC Normalized Ct'!H80)</f>
        <v>No sample</v>
      </c>
      <c r="I80" s="7" t="str">
        <f>IFERROR(VLOOKUP($B80,'IPC Normalized Ct'!$B$3:$O$194,8,FALSE)-'IPC Normalized Ct'!X$11,'IPC Normalized Ct'!I80)</f>
        <v>No sample</v>
      </c>
      <c r="J80" s="7">
        <f>IFERROR(VLOOKUP($B80,'IPC Normalized Ct'!$B$3:$O$194,9,FALSE)-'IPC Normalized Ct'!Y$11,'IPC Normalized Ct'!J80)</f>
        <v>22.274000000000001</v>
      </c>
      <c r="K80" s="7" t="str">
        <f>IFERROR(VLOOKUP($B80,'IPC Normalized Ct'!$B$3:$O$194,10,FALSE)-'IPC Normalized Ct'!Z$11,'IPC Normalized Ct'!K80)</f>
        <v>No sample</v>
      </c>
      <c r="L80" s="7" t="str">
        <f>IFERROR(VLOOKUP($B80,'IPC Normalized Ct'!$B$3:$O$194,11,FALSE)-'IPC Normalized Ct'!AA$11,'IPC Normalized Ct'!L80)</f>
        <v>No sample</v>
      </c>
      <c r="M80" s="7" t="str">
        <f>IFERROR(VLOOKUP($B80,'IPC Normalized Ct'!$B$3:$O$194,12,FALSE)-'IPC Normalized Ct'!AB$11,'IPC Normalized Ct'!M80)</f>
        <v>No sample</v>
      </c>
      <c r="N80" s="7" t="str">
        <f>IFERROR(VLOOKUP($B80,'IPC Normalized Ct'!$B$3:$O$194,13,FALSE)-'IPC Normalized Ct'!AC$11,'IPC Normalized Ct'!N80)</f>
        <v>No sample</v>
      </c>
      <c r="O80" s="7" t="str">
        <f>IFERROR(VLOOKUP($B80,'IPC Normalized Ct'!$B$3:$O$194,14,FALSE)-'IPC Normalized Ct'!AD$11,'IPC Normalized Ct'!O80)</f>
        <v>No sample</v>
      </c>
      <c r="P80" s="43" t="str">
        <f t="shared" si="4"/>
        <v>N</v>
      </c>
      <c r="Q80" s="43"/>
    </row>
    <row r="81" spans="1:17" x14ac:dyDescent="0.25">
      <c r="A81" s="133"/>
      <c r="B81" s="13" t="s">
        <v>2368</v>
      </c>
      <c r="C81" s="6" t="str">
        <f>IFERROR(VLOOKUP($B81,'IPC Normalized Ct'!$B$3:$O$194,2,FALSE),'IPC Normalized Ct'!C81)</f>
        <v>hsa-miR-96-5p</v>
      </c>
      <c r="D81" s="7" t="str">
        <f>IFERROR(VLOOKUP($B81,'IPC Normalized Ct'!$B$3:$O$194,3,FALSE)-'IPC Normalized Ct'!S$11,'IPC Normalized Ct'!D81)</f>
        <v>Excluded</v>
      </c>
      <c r="E81" s="7" t="str">
        <f>IFERROR(VLOOKUP($B81,'IPC Normalized Ct'!$B$3:$O$194,4,FALSE)-'IPC Normalized Ct'!T$11,'IPC Normalized Ct'!E81)</f>
        <v>No sample</v>
      </c>
      <c r="F81" s="7" t="str">
        <f>IFERROR(VLOOKUP($B81,'IPC Normalized Ct'!$B$3:$O$194,5,FALSE)-'IPC Normalized Ct'!U$11,'IPC Normalized Ct'!F81)</f>
        <v>No sample</v>
      </c>
      <c r="G81" s="7" t="str">
        <f>IFERROR(VLOOKUP($B81,'IPC Normalized Ct'!$B$3:$O$194,6,FALSE)-'IPC Normalized Ct'!V$11,'IPC Normalized Ct'!G81)</f>
        <v>No sample</v>
      </c>
      <c r="H81" s="7" t="str">
        <f>IFERROR(VLOOKUP($B81,'IPC Normalized Ct'!$B$3:$O$194,7,FALSE)-'IPC Normalized Ct'!W$11,'IPC Normalized Ct'!H81)</f>
        <v>No sample</v>
      </c>
      <c r="I81" s="7" t="str">
        <f>IFERROR(VLOOKUP($B81,'IPC Normalized Ct'!$B$3:$O$194,8,FALSE)-'IPC Normalized Ct'!X$11,'IPC Normalized Ct'!I81)</f>
        <v>No sample</v>
      </c>
      <c r="J81" s="7">
        <f>IFERROR(VLOOKUP($B81,'IPC Normalized Ct'!$B$3:$O$194,9,FALSE)-'IPC Normalized Ct'!Y$11,'IPC Normalized Ct'!J81)</f>
        <v>30.66</v>
      </c>
      <c r="K81" s="7" t="str">
        <f>IFERROR(VLOOKUP($B81,'IPC Normalized Ct'!$B$3:$O$194,10,FALSE)-'IPC Normalized Ct'!Z$11,'IPC Normalized Ct'!K81)</f>
        <v>No sample</v>
      </c>
      <c r="L81" s="7" t="str">
        <f>IFERROR(VLOOKUP($B81,'IPC Normalized Ct'!$B$3:$O$194,11,FALSE)-'IPC Normalized Ct'!AA$11,'IPC Normalized Ct'!L81)</f>
        <v>No sample</v>
      </c>
      <c r="M81" s="7" t="str">
        <f>IFERROR(VLOOKUP($B81,'IPC Normalized Ct'!$B$3:$O$194,12,FALSE)-'IPC Normalized Ct'!AB$11,'IPC Normalized Ct'!M81)</f>
        <v>No sample</v>
      </c>
      <c r="N81" s="7" t="str">
        <f>IFERROR(VLOOKUP($B81,'IPC Normalized Ct'!$B$3:$O$194,13,FALSE)-'IPC Normalized Ct'!AC$11,'IPC Normalized Ct'!N81)</f>
        <v>No sample</v>
      </c>
      <c r="O81" s="7" t="str">
        <f>IFERROR(VLOOKUP($B81,'IPC Normalized Ct'!$B$3:$O$194,14,FALSE)-'IPC Normalized Ct'!AD$11,'IPC Normalized Ct'!O81)</f>
        <v>No sample</v>
      </c>
      <c r="P81" s="43" t="str">
        <f t="shared" si="4"/>
        <v>Y</v>
      </c>
      <c r="Q81" s="43"/>
    </row>
    <row r="82" spans="1:17" x14ac:dyDescent="0.25">
      <c r="A82" s="133"/>
      <c r="B82" s="13" t="s">
        <v>2369</v>
      </c>
      <c r="C82" s="6" t="str">
        <f>IFERROR(VLOOKUP($B82,'IPC Normalized Ct'!$B$3:$O$194,2,FALSE),'IPC Normalized Ct'!C82)</f>
        <v>hsa-miR-129-5p</v>
      </c>
      <c r="D82" s="7">
        <f>IFERROR(VLOOKUP($B82,'IPC Normalized Ct'!$B$3:$O$194,3,FALSE)-'IPC Normalized Ct'!S$11,'IPC Normalized Ct'!D82)</f>
        <v>25.035</v>
      </c>
      <c r="E82" s="7" t="str">
        <f>IFERROR(VLOOKUP($B82,'IPC Normalized Ct'!$B$3:$O$194,4,FALSE)-'IPC Normalized Ct'!T$11,'IPC Normalized Ct'!E82)</f>
        <v>No sample</v>
      </c>
      <c r="F82" s="7" t="str">
        <f>IFERROR(VLOOKUP($B82,'IPC Normalized Ct'!$B$3:$O$194,5,FALSE)-'IPC Normalized Ct'!U$11,'IPC Normalized Ct'!F82)</f>
        <v>No sample</v>
      </c>
      <c r="G82" s="7" t="str">
        <f>IFERROR(VLOOKUP($B82,'IPC Normalized Ct'!$B$3:$O$194,6,FALSE)-'IPC Normalized Ct'!V$11,'IPC Normalized Ct'!G82)</f>
        <v>No sample</v>
      </c>
      <c r="H82" s="7" t="str">
        <f>IFERROR(VLOOKUP($B82,'IPC Normalized Ct'!$B$3:$O$194,7,FALSE)-'IPC Normalized Ct'!W$11,'IPC Normalized Ct'!H82)</f>
        <v>No sample</v>
      </c>
      <c r="I82" s="7" t="str">
        <f>IFERROR(VLOOKUP($B82,'IPC Normalized Ct'!$B$3:$O$194,8,FALSE)-'IPC Normalized Ct'!X$11,'IPC Normalized Ct'!I82)</f>
        <v>No sample</v>
      </c>
      <c r="J82" s="7">
        <f>IFERROR(VLOOKUP($B82,'IPC Normalized Ct'!$B$3:$O$194,9,FALSE)-'IPC Normalized Ct'!Y$11,'IPC Normalized Ct'!J82)</f>
        <v>27.582000000000001</v>
      </c>
      <c r="K82" s="7" t="str">
        <f>IFERROR(VLOOKUP($B82,'IPC Normalized Ct'!$B$3:$O$194,10,FALSE)-'IPC Normalized Ct'!Z$11,'IPC Normalized Ct'!K82)</f>
        <v>No sample</v>
      </c>
      <c r="L82" s="7" t="str">
        <f>IFERROR(VLOOKUP($B82,'IPC Normalized Ct'!$B$3:$O$194,11,FALSE)-'IPC Normalized Ct'!AA$11,'IPC Normalized Ct'!L82)</f>
        <v>No sample</v>
      </c>
      <c r="M82" s="7" t="str">
        <f>IFERROR(VLOOKUP($B82,'IPC Normalized Ct'!$B$3:$O$194,12,FALSE)-'IPC Normalized Ct'!AB$11,'IPC Normalized Ct'!M82)</f>
        <v>No sample</v>
      </c>
      <c r="N82" s="7" t="str">
        <f>IFERROR(VLOOKUP($B82,'IPC Normalized Ct'!$B$3:$O$194,13,FALSE)-'IPC Normalized Ct'!AC$11,'IPC Normalized Ct'!N82)</f>
        <v>No sample</v>
      </c>
      <c r="O82" s="7" t="str">
        <f>IFERROR(VLOOKUP($B82,'IPC Normalized Ct'!$B$3:$O$194,14,FALSE)-'IPC Normalized Ct'!AD$11,'IPC Normalized Ct'!O82)</f>
        <v>No sample</v>
      </c>
      <c r="P82" s="43" t="str">
        <f t="shared" si="4"/>
        <v>N</v>
      </c>
      <c r="Q82" s="43"/>
    </row>
    <row r="83" spans="1:17" x14ac:dyDescent="0.25">
      <c r="A83" s="133"/>
      <c r="B83" s="13" t="s">
        <v>2370</v>
      </c>
      <c r="C83" s="6" t="str">
        <f>IFERROR(VLOOKUP($B83,'IPC Normalized Ct'!$B$3:$O$194,2,FALSE),'IPC Normalized Ct'!C83)</f>
        <v>hsa-miR-214-3p</v>
      </c>
      <c r="D83" s="7">
        <f>IFERROR(VLOOKUP($B83,'IPC Normalized Ct'!$B$3:$O$194,3,FALSE)-'IPC Normalized Ct'!S$11,'IPC Normalized Ct'!D83)</f>
        <v>30.452999999999999</v>
      </c>
      <c r="E83" s="7" t="str">
        <f>IFERROR(VLOOKUP($B83,'IPC Normalized Ct'!$B$3:$O$194,4,FALSE)-'IPC Normalized Ct'!T$11,'IPC Normalized Ct'!E83)</f>
        <v>No sample</v>
      </c>
      <c r="F83" s="7" t="str">
        <f>IFERROR(VLOOKUP($B83,'IPC Normalized Ct'!$B$3:$O$194,5,FALSE)-'IPC Normalized Ct'!U$11,'IPC Normalized Ct'!F83)</f>
        <v>No sample</v>
      </c>
      <c r="G83" s="7" t="str">
        <f>IFERROR(VLOOKUP($B83,'IPC Normalized Ct'!$B$3:$O$194,6,FALSE)-'IPC Normalized Ct'!V$11,'IPC Normalized Ct'!G83)</f>
        <v>No sample</v>
      </c>
      <c r="H83" s="7" t="str">
        <f>IFERROR(VLOOKUP($B83,'IPC Normalized Ct'!$B$3:$O$194,7,FALSE)-'IPC Normalized Ct'!W$11,'IPC Normalized Ct'!H83)</f>
        <v>No sample</v>
      </c>
      <c r="I83" s="7" t="str">
        <f>IFERROR(VLOOKUP($B83,'IPC Normalized Ct'!$B$3:$O$194,8,FALSE)-'IPC Normalized Ct'!X$11,'IPC Normalized Ct'!I83)</f>
        <v>No sample</v>
      </c>
      <c r="J83" s="7">
        <f>IFERROR(VLOOKUP($B83,'IPC Normalized Ct'!$B$3:$O$194,9,FALSE)-'IPC Normalized Ct'!Y$11,'IPC Normalized Ct'!J83)</f>
        <v>27.657</v>
      </c>
      <c r="K83" s="7" t="str">
        <f>IFERROR(VLOOKUP($B83,'IPC Normalized Ct'!$B$3:$O$194,10,FALSE)-'IPC Normalized Ct'!Z$11,'IPC Normalized Ct'!K83)</f>
        <v>No sample</v>
      </c>
      <c r="L83" s="7" t="str">
        <f>IFERROR(VLOOKUP($B83,'IPC Normalized Ct'!$B$3:$O$194,11,FALSE)-'IPC Normalized Ct'!AA$11,'IPC Normalized Ct'!L83)</f>
        <v>No sample</v>
      </c>
      <c r="M83" s="7" t="str">
        <f>IFERROR(VLOOKUP($B83,'IPC Normalized Ct'!$B$3:$O$194,12,FALSE)-'IPC Normalized Ct'!AB$11,'IPC Normalized Ct'!M83)</f>
        <v>No sample</v>
      </c>
      <c r="N83" s="7" t="str">
        <f>IFERROR(VLOOKUP($B83,'IPC Normalized Ct'!$B$3:$O$194,13,FALSE)-'IPC Normalized Ct'!AC$11,'IPC Normalized Ct'!N83)</f>
        <v>No sample</v>
      </c>
      <c r="O83" s="7" t="str">
        <f>IFERROR(VLOOKUP($B83,'IPC Normalized Ct'!$B$3:$O$194,14,FALSE)-'IPC Normalized Ct'!AD$11,'IPC Normalized Ct'!O83)</f>
        <v>No sample</v>
      </c>
      <c r="P83" s="43" t="str">
        <f t="shared" si="4"/>
        <v>N</v>
      </c>
      <c r="Q83" s="43"/>
    </row>
    <row r="84" spans="1:17" x14ac:dyDescent="0.25">
      <c r="A84" s="133"/>
      <c r="B84" s="13" t="s">
        <v>2371</v>
      </c>
      <c r="C84" s="6" t="str">
        <f>IFERROR(VLOOKUP($B84,'IPC Normalized Ct'!$B$3:$O$194,2,FALSE),'IPC Normalized Ct'!C84)</f>
        <v>hsa-miR-132-3p</v>
      </c>
      <c r="D84" s="7">
        <f>IFERROR(VLOOKUP($B84,'IPC Normalized Ct'!$B$3:$O$194,3,FALSE)-'IPC Normalized Ct'!S$11,'IPC Normalized Ct'!D84)</f>
        <v>28.509</v>
      </c>
      <c r="E84" s="7" t="str">
        <f>IFERROR(VLOOKUP($B84,'IPC Normalized Ct'!$B$3:$O$194,4,FALSE)-'IPC Normalized Ct'!T$11,'IPC Normalized Ct'!E84)</f>
        <v>No sample</v>
      </c>
      <c r="F84" s="7" t="str">
        <f>IFERROR(VLOOKUP($B84,'IPC Normalized Ct'!$B$3:$O$194,5,FALSE)-'IPC Normalized Ct'!U$11,'IPC Normalized Ct'!F84)</f>
        <v>No sample</v>
      </c>
      <c r="G84" s="7" t="str">
        <f>IFERROR(VLOOKUP($B84,'IPC Normalized Ct'!$B$3:$O$194,6,FALSE)-'IPC Normalized Ct'!V$11,'IPC Normalized Ct'!G84)</f>
        <v>No sample</v>
      </c>
      <c r="H84" s="7" t="str">
        <f>IFERROR(VLOOKUP($B84,'IPC Normalized Ct'!$B$3:$O$194,7,FALSE)-'IPC Normalized Ct'!W$11,'IPC Normalized Ct'!H84)</f>
        <v>No sample</v>
      </c>
      <c r="I84" s="7" t="str">
        <f>IFERROR(VLOOKUP($B84,'IPC Normalized Ct'!$B$3:$O$194,8,FALSE)-'IPC Normalized Ct'!X$11,'IPC Normalized Ct'!I84)</f>
        <v>No sample</v>
      </c>
      <c r="J84" s="7">
        <f>IFERROR(VLOOKUP($B84,'IPC Normalized Ct'!$B$3:$O$194,9,FALSE)-'IPC Normalized Ct'!Y$11,'IPC Normalized Ct'!J84)</f>
        <v>28.221</v>
      </c>
      <c r="K84" s="7" t="str">
        <f>IFERROR(VLOOKUP($B84,'IPC Normalized Ct'!$B$3:$O$194,10,FALSE)-'IPC Normalized Ct'!Z$11,'IPC Normalized Ct'!K84)</f>
        <v>No sample</v>
      </c>
      <c r="L84" s="7" t="str">
        <f>IFERROR(VLOOKUP($B84,'IPC Normalized Ct'!$B$3:$O$194,11,FALSE)-'IPC Normalized Ct'!AA$11,'IPC Normalized Ct'!L84)</f>
        <v>No sample</v>
      </c>
      <c r="M84" s="7" t="str">
        <f>IFERROR(VLOOKUP($B84,'IPC Normalized Ct'!$B$3:$O$194,12,FALSE)-'IPC Normalized Ct'!AB$11,'IPC Normalized Ct'!M84)</f>
        <v>No sample</v>
      </c>
      <c r="N84" s="7" t="str">
        <f>IFERROR(VLOOKUP($B84,'IPC Normalized Ct'!$B$3:$O$194,13,FALSE)-'IPC Normalized Ct'!AC$11,'IPC Normalized Ct'!N84)</f>
        <v>No sample</v>
      </c>
      <c r="O84" s="7" t="str">
        <f>IFERROR(VLOOKUP($B84,'IPC Normalized Ct'!$B$3:$O$194,14,FALSE)-'IPC Normalized Ct'!AD$11,'IPC Normalized Ct'!O84)</f>
        <v>No sample</v>
      </c>
      <c r="P84" s="43" t="str">
        <f t="shared" si="4"/>
        <v>N</v>
      </c>
      <c r="Q84" s="43"/>
    </row>
    <row r="85" spans="1:17" x14ac:dyDescent="0.25">
      <c r="A85" s="133"/>
      <c r="B85" s="13" t="s">
        <v>2372</v>
      </c>
      <c r="C85" s="6" t="str">
        <f>IFERROR(VLOOKUP($B85,'IPC Normalized Ct'!$B$3:$O$194,2,FALSE),'IPC Normalized Ct'!C85)</f>
        <v>hsa-miR-127-3p</v>
      </c>
      <c r="D85" s="7">
        <f>IFERROR(VLOOKUP($B85,'IPC Normalized Ct'!$B$3:$O$194,3,FALSE)-'IPC Normalized Ct'!S$11,'IPC Normalized Ct'!D85)</f>
        <v>25.861000000000001</v>
      </c>
      <c r="E85" s="7" t="str">
        <f>IFERROR(VLOOKUP($B85,'IPC Normalized Ct'!$B$3:$O$194,4,FALSE)-'IPC Normalized Ct'!T$11,'IPC Normalized Ct'!E85)</f>
        <v>No sample</v>
      </c>
      <c r="F85" s="7" t="str">
        <f>IFERROR(VLOOKUP($B85,'IPC Normalized Ct'!$B$3:$O$194,5,FALSE)-'IPC Normalized Ct'!U$11,'IPC Normalized Ct'!F85)</f>
        <v>No sample</v>
      </c>
      <c r="G85" s="7" t="str">
        <f>IFERROR(VLOOKUP($B85,'IPC Normalized Ct'!$B$3:$O$194,6,FALSE)-'IPC Normalized Ct'!V$11,'IPC Normalized Ct'!G85)</f>
        <v>No sample</v>
      </c>
      <c r="H85" s="7" t="str">
        <f>IFERROR(VLOOKUP($B85,'IPC Normalized Ct'!$B$3:$O$194,7,FALSE)-'IPC Normalized Ct'!W$11,'IPC Normalized Ct'!H85)</f>
        <v>No sample</v>
      </c>
      <c r="I85" s="7" t="str">
        <f>IFERROR(VLOOKUP($B85,'IPC Normalized Ct'!$B$3:$O$194,8,FALSE)-'IPC Normalized Ct'!X$11,'IPC Normalized Ct'!I85)</f>
        <v>No sample</v>
      </c>
      <c r="J85" s="7">
        <f>IFERROR(VLOOKUP($B85,'IPC Normalized Ct'!$B$3:$O$194,9,FALSE)-'IPC Normalized Ct'!Y$11,'IPC Normalized Ct'!J85)</f>
        <v>26.989000000000001</v>
      </c>
      <c r="K85" s="7" t="str">
        <f>IFERROR(VLOOKUP($B85,'IPC Normalized Ct'!$B$3:$O$194,10,FALSE)-'IPC Normalized Ct'!Z$11,'IPC Normalized Ct'!K85)</f>
        <v>No sample</v>
      </c>
      <c r="L85" s="7" t="str">
        <f>IFERROR(VLOOKUP($B85,'IPC Normalized Ct'!$B$3:$O$194,11,FALSE)-'IPC Normalized Ct'!AA$11,'IPC Normalized Ct'!L85)</f>
        <v>No sample</v>
      </c>
      <c r="M85" s="7" t="str">
        <f>IFERROR(VLOOKUP($B85,'IPC Normalized Ct'!$B$3:$O$194,12,FALSE)-'IPC Normalized Ct'!AB$11,'IPC Normalized Ct'!M85)</f>
        <v>No sample</v>
      </c>
      <c r="N85" s="7" t="str">
        <f>IFERROR(VLOOKUP($B85,'IPC Normalized Ct'!$B$3:$O$194,13,FALSE)-'IPC Normalized Ct'!AC$11,'IPC Normalized Ct'!N85)</f>
        <v>No sample</v>
      </c>
      <c r="O85" s="7" t="str">
        <f>IFERROR(VLOOKUP($B85,'IPC Normalized Ct'!$B$3:$O$194,14,FALSE)-'IPC Normalized Ct'!AD$11,'IPC Normalized Ct'!O85)</f>
        <v>No sample</v>
      </c>
      <c r="P85" s="43" t="str">
        <f t="shared" si="4"/>
        <v>N</v>
      </c>
      <c r="Q85" s="43"/>
    </row>
    <row r="86" spans="1:17" x14ac:dyDescent="0.25">
      <c r="A86" s="133"/>
      <c r="B86" s="13" t="s">
        <v>2373</v>
      </c>
      <c r="C86" s="6" t="str">
        <f>IFERROR(VLOOKUP($B86,'IPC Normalized Ct'!$B$3:$O$194,2,FALSE),'IPC Normalized Ct'!C86)</f>
        <v>hsa-miR-200a-3p</v>
      </c>
      <c r="D86" s="7" t="str">
        <f>IFERROR(VLOOKUP($B86,'IPC Normalized Ct'!$B$3:$O$194,3,FALSE)-'IPC Normalized Ct'!S$11,'IPC Normalized Ct'!D86)</f>
        <v>Excluded</v>
      </c>
      <c r="E86" s="7" t="str">
        <f>IFERROR(VLOOKUP($B86,'IPC Normalized Ct'!$B$3:$O$194,4,FALSE)-'IPC Normalized Ct'!T$11,'IPC Normalized Ct'!E86)</f>
        <v>No sample</v>
      </c>
      <c r="F86" s="7" t="str">
        <f>IFERROR(VLOOKUP($B86,'IPC Normalized Ct'!$B$3:$O$194,5,FALSE)-'IPC Normalized Ct'!U$11,'IPC Normalized Ct'!F86)</f>
        <v>No sample</v>
      </c>
      <c r="G86" s="7" t="str">
        <f>IFERROR(VLOOKUP($B86,'IPC Normalized Ct'!$B$3:$O$194,6,FALSE)-'IPC Normalized Ct'!V$11,'IPC Normalized Ct'!G86)</f>
        <v>No sample</v>
      </c>
      <c r="H86" s="7" t="str">
        <f>IFERROR(VLOOKUP($B86,'IPC Normalized Ct'!$B$3:$O$194,7,FALSE)-'IPC Normalized Ct'!W$11,'IPC Normalized Ct'!H86)</f>
        <v>No sample</v>
      </c>
      <c r="I86" s="7" t="str">
        <f>IFERROR(VLOOKUP($B86,'IPC Normalized Ct'!$B$3:$O$194,8,FALSE)-'IPC Normalized Ct'!X$11,'IPC Normalized Ct'!I86)</f>
        <v>No sample</v>
      </c>
      <c r="J86" s="7" t="str">
        <f>IFERROR(VLOOKUP($B86,'IPC Normalized Ct'!$B$3:$O$194,9,FALSE)-'IPC Normalized Ct'!Y$11,'IPC Normalized Ct'!J86)</f>
        <v>Excluded</v>
      </c>
      <c r="K86" s="7" t="str">
        <f>IFERROR(VLOOKUP($B86,'IPC Normalized Ct'!$B$3:$O$194,10,FALSE)-'IPC Normalized Ct'!Z$11,'IPC Normalized Ct'!K86)</f>
        <v>No sample</v>
      </c>
      <c r="L86" s="7" t="str">
        <f>IFERROR(VLOOKUP($B86,'IPC Normalized Ct'!$B$3:$O$194,11,FALSE)-'IPC Normalized Ct'!AA$11,'IPC Normalized Ct'!L86)</f>
        <v>No sample</v>
      </c>
      <c r="M86" s="7" t="str">
        <f>IFERROR(VLOOKUP($B86,'IPC Normalized Ct'!$B$3:$O$194,12,FALSE)-'IPC Normalized Ct'!AB$11,'IPC Normalized Ct'!M86)</f>
        <v>No sample</v>
      </c>
      <c r="N86" s="7" t="str">
        <f>IFERROR(VLOOKUP($B86,'IPC Normalized Ct'!$B$3:$O$194,13,FALSE)-'IPC Normalized Ct'!AC$11,'IPC Normalized Ct'!N86)</f>
        <v>No sample</v>
      </c>
      <c r="O86" s="7" t="str">
        <f>IFERROR(VLOOKUP($B86,'IPC Normalized Ct'!$B$3:$O$194,14,FALSE)-'IPC Normalized Ct'!AD$11,'IPC Normalized Ct'!O86)</f>
        <v>No sample</v>
      </c>
      <c r="P86" s="43" t="str">
        <f t="shared" si="4"/>
        <v>Y</v>
      </c>
      <c r="Q86" s="43"/>
    </row>
    <row r="87" spans="1:17" x14ac:dyDescent="0.25">
      <c r="A87" s="133"/>
      <c r="B87" s="13" t="s">
        <v>2374</v>
      </c>
      <c r="C87" s="6" t="str">
        <f>IFERROR(VLOOKUP($B87,'IPC Normalized Ct'!$B$3:$O$194,2,FALSE),'IPC Normalized Ct'!C87)</f>
        <v>hsa-miR-375</v>
      </c>
      <c r="D87" s="7">
        <f>IFERROR(VLOOKUP($B87,'IPC Normalized Ct'!$B$3:$O$194,3,FALSE)-'IPC Normalized Ct'!S$11,'IPC Normalized Ct'!D87)</f>
        <v>21.114999999999998</v>
      </c>
      <c r="E87" s="7" t="str">
        <f>IFERROR(VLOOKUP($B87,'IPC Normalized Ct'!$B$3:$O$194,4,FALSE)-'IPC Normalized Ct'!T$11,'IPC Normalized Ct'!E87)</f>
        <v>No sample</v>
      </c>
      <c r="F87" s="7" t="str">
        <f>IFERROR(VLOOKUP($B87,'IPC Normalized Ct'!$B$3:$O$194,5,FALSE)-'IPC Normalized Ct'!U$11,'IPC Normalized Ct'!F87)</f>
        <v>No sample</v>
      </c>
      <c r="G87" s="7" t="str">
        <f>IFERROR(VLOOKUP($B87,'IPC Normalized Ct'!$B$3:$O$194,6,FALSE)-'IPC Normalized Ct'!V$11,'IPC Normalized Ct'!G87)</f>
        <v>No sample</v>
      </c>
      <c r="H87" s="7" t="str">
        <f>IFERROR(VLOOKUP($B87,'IPC Normalized Ct'!$B$3:$O$194,7,FALSE)-'IPC Normalized Ct'!W$11,'IPC Normalized Ct'!H87)</f>
        <v>No sample</v>
      </c>
      <c r="I87" s="7" t="str">
        <f>IFERROR(VLOOKUP($B87,'IPC Normalized Ct'!$B$3:$O$194,8,FALSE)-'IPC Normalized Ct'!X$11,'IPC Normalized Ct'!I87)</f>
        <v>No sample</v>
      </c>
      <c r="J87" s="7">
        <f>IFERROR(VLOOKUP($B87,'IPC Normalized Ct'!$B$3:$O$194,9,FALSE)-'IPC Normalized Ct'!Y$11,'IPC Normalized Ct'!J87)</f>
        <v>22.274000000000001</v>
      </c>
      <c r="K87" s="7" t="str">
        <f>IFERROR(VLOOKUP($B87,'IPC Normalized Ct'!$B$3:$O$194,10,FALSE)-'IPC Normalized Ct'!Z$11,'IPC Normalized Ct'!K87)</f>
        <v>No sample</v>
      </c>
      <c r="L87" s="7" t="str">
        <f>IFERROR(VLOOKUP($B87,'IPC Normalized Ct'!$B$3:$O$194,11,FALSE)-'IPC Normalized Ct'!AA$11,'IPC Normalized Ct'!L87)</f>
        <v>No sample</v>
      </c>
      <c r="M87" s="7" t="str">
        <f>IFERROR(VLOOKUP($B87,'IPC Normalized Ct'!$B$3:$O$194,12,FALSE)-'IPC Normalized Ct'!AB$11,'IPC Normalized Ct'!M87)</f>
        <v>No sample</v>
      </c>
      <c r="N87" s="7" t="str">
        <f>IFERROR(VLOOKUP($B87,'IPC Normalized Ct'!$B$3:$O$194,13,FALSE)-'IPC Normalized Ct'!AC$11,'IPC Normalized Ct'!N87)</f>
        <v>No sample</v>
      </c>
      <c r="O87" s="7" t="str">
        <f>IFERROR(VLOOKUP($B87,'IPC Normalized Ct'!$B$3:$O$194,14,FALSE)-'IPC Normalized Ct'!AD$11,'IPC Normalized Ct'!O87)</f>
        <v>No sample</v>
      </c>
      <c r="P87" s="43" t="str">
        <f t="shared" si="4"/>
        <v>N</v>
      </c>
      <c r="Q87" s="43"/>
    </row>
    <row r="88" spans="1:17" x14ac:dyDescent="0.25">
      <c r="A88" s="133"/>
      <c r="B88" s="13" t="s">
        <v>2375</v>
      </c>
      <c r="C88" s="6" t="str">
        <f>IFERROR(VLOOKUP($B88,'IPC Normalized Ct'!$B$3:$O$194,2,FALSE),'IPC Normalized Ct'!C88)</f>
        <v>hsa-miR-338-3p</v>
      </c>
      <c r="D88" s="7" t="str">
        <f>IFERROR(VLOOKUP($B88,'IPC Normalized Ct'!$B$3:$O$194,3,FALSE)-'IPC Normalized Ct'!S$11,'IPC Normalized Ct'!D88)</f>
        <v>Excluded</v>
      </c>
      <c r="E88" s="7" t="str">
        <f>IFERROR(VLOOKUP($B88,'IPC Normalized Ct'!$B$3:$O$194,4,FALSE)-'IPC Normalized Ct'!T$11,'IPC Normalized Ct'!E88)</f>
        <v>No sample</v>
      </c>
      <c r="F88" s="7" t="str">
        <f>IFERROR(VLOOKUP($B88,'IPC Normalized Ct'!$B$3:$O$194,5,FALSE)-'IPC Normalized Ct'!U$11,'IPC Normalized Ct'!F88)</f>
        <v>No sample</v>
      </c>
      <c r="G88" s="7" t="str">
        <f>IFERROR(VLOOKUP($B88,'IPC Normalized Ct'!$B$3:$O$194,6,FALSE)-'IPC Normalized Ct'!V$11,'IPC Normalized Ct'!G88)</f>
        <v>No sample</v>
      </c>
      <c r="H88" s="7" t="str">
        <f>IFERROR(VLOOKUP($B88,'IPC Normalized Ct'!$B$3:$O$194,7,FALSE)-'IPC Normalized Ct'!W$11,'IPC Normalized Ct'!H88)</f>
        <v>No sample</v>
      </c>
      <c r="I88" s="7" t="str">
        <f>IFERROR(VLOOKUP($B88,'IPC Normalized Ct'!$B$3:$O$194,8,FALSE)-'IPC Normalized Ct'!X$11,'IPC Normalized Ct'!I88)</f>
        <v>No sample</v>
      </c>
      <c r="J88" s="7">
        <f>IFERROR(VLOOKUP($B88,'IPC Normalized Ct'!$B$3:$O$194,9,FALSE)-'IPC Normalized Ct'!Y$11,'IPC Normalized Ct'!J88)</f>
        <v>30.66</v>
      </c>
      <c r="K88" s="7" t="str">
        <f>IFERROR(VLOOKUP($B88,'IPC Normalized Ct'!$B$3:$O$194,10,FALSE)-'IPC Normalized Ct'!Z$11,'IPC Normalized Ct'!K88)</f>
        <v>No sample</v>
      </c>
      <c r="L88" s="7" t="str">
        <f>IFERROR(VLOOKUP($B88,'IPC Normalized Ct'!$B$3:$O$194,11,FALSE)-'IPC Normalized Ct'!AA$11,'IPC Normalized Ct'!L88)</f>
        <v>No sample</v>
      </c>
      <c r="M88" s="7" t="str">
        <f>IFERROR(VLOOKUP($B88,'IPC Normalized Ct'!$B$3:$O$194,12,FALSE)-'IPC Normalized Ct'!AB$11,'IPC Normalized Ct'!M88)</f>
        <v>No sample</v>
      </c>
      <c r="N88" s="7" t="str">
        <f>IFERROR(VLOOKUP($B88,'IPC Normalized Ct'!$B$3:$O$194,13,FALSE)-'IPC Normalized Ct'!AC$11,'IPC Normalized Ct'!N88)</f>
        <v>No sample</v>
      </c>
      <c r="O88" s="7" t="str">
        <f>IFERROR(VLOOKUP($B88,'IPC Normalized Ct'!$B$3:$O$194,14,FALSE)-'IPC Normalized Ct'!AD$11,'IPC Normalized Ct'!O88)</f>
        <v>No sample</v>
      </c>
      <c r="P88" s="43" t="str">
        <f t="shared" si="4"/>
        <v>Y</v>
      </c>
      <c r="Q88" s="43"/>
    </row>
    <row r="89" spans="1:17" x14ac:dyDescent="0.25">
      <c r="A89" s="133"/>
      <c r="B89" s="13" t="s">
        <v>2376</v>
      </c>
      <c r="C89" s="6" t="str">
        <f>IFERROR(VLOOKUP($B89,'IPC Normalized Ct'!$B$3:$O$194,2,FALSE),'IPC Normalized Ct'!C89)</f>
        <v>hsa-miR-497-5p</v>
      </c>
      <c r="D89" s="7">
        <f>IFERROR(VLOOKUP($B89,'IPC Normalized Ct'!$B$3:$O$194,3,FALSE)-'IPC Normalized Ct'!S$11,'IPC Normalized Ct'!D89)</f>
        <v>25.035</v>
      </c>
      <c r="E89" s="7" t="str">
        <f>IFERROR(VLOOKUP($B89,'IPC Normalized Ct'!$B$3:$O$194,4,FALSE)-'IPC Normalized Ct'!T$11,'IPC Normalized Ct'!E89)</f>
        <v>No sample</v>
      </c>
      <c r="F89" s="7" t="str">
        <f>IFERROR(VLOOKUP($B89,'IPC Normalized Ct'!$B$3:$O$194,5,FALSE)-'IPC Normalized Ct'!U$11,'IPC Normalized Ct'!F89)</f>
        <v>No sample</v>
      </c>
      <c r="G89" s="7" t="str">
        <f>IFERROR(VLOOKUP($B89,'IPC Normalized Ct'!$B$3:$O$194,6,FALSE)-'IPC Normalized Ct'!V$11,'IPC Normalized Ct'!G89)</f>
        <v>No sample</v>
      </c>
      <c r="H89" s="7" t="str">
        <f>IFERROR(VLOOKUP($B89,'IPC Normalized Ct'!$B$3:$O$194,7,FALSE)-'IPC Normalized Ct'!W$11,'IPC Normalized Ct'!H89)</f>
        <v>No sample</v>
      </c>
      <c r="I89" s="7" t="str">
        <f>IFERROR(VLOOKUP($B89,'IPC Normalized Ct'!$B$3:$O$194,8,FALSE)-'IPC Normalized Ct'!X$11,'IPC Normalized Ct'!I89)</f>
        <v>No sample</v>
      </c>
      <c r="J89" s="7">
        <f>IFERROR(VLOOKUP($B89,'IPC Normalized Ct'!$B$3:$O$194,9,FALSE)-'IPC Normalized Ct'!Y$11,'IPC Normalized Ct'!J89)</f>
        <v>27.582000000000001</v>
      </c>
      <c r="K89" s="7" t="str">
        <f>IFERROR(VLOOKUP($B89,'IPC Normalized Ct'!$B$3:$O$194,10,FALSE)-'IPC Normalized Ct'!Z$11,'IPC Normalized Ct'!K89)</f>
        <v>No sample</v>
      </c>
      <c r="L89" s="7" t="str">
        <f>IFERROR(VLOOKUP($B89,'IPC Normalized Ct'!$B$3:$O$194,11,FALSE)-'IPC Normalized Ct'!AA$11,'IPC Normalized Ct'!L89)</f>
        <v>No sample</v>
      </c>
      <c r="M89" s="7" t="str">
        <f>IFERROR(VLOOKUP($B89,'IPC Normalized Ct'!$B$3:$O$194,12,FALSE)-'IPC Normalized Ct'!AB$11,'IPC Normalized Ct'!M89)</f>
        <v>No sample</v>
      </c>
      <c r="N89" s="7" t="str">
        <f>IFERROR(VLOOKUP($B89,'IPC Normalized Ct'!$B$3:$O$194,13,FALSE)-'IPC Normalized Ct'!AC$11,'IPC Normalized Ct'!N89)</f>
        <v>No sample</v>
      </c>
      <c r="O89" s="7" t="str">
        <f>IFERROR(VLOOKUP($B89,'IPC Normalized Ct'!$B$3:$O$194,14,FALSE)-'IPC Normalized Ct'!AD$11,'IPC Normalized Ct'!O89)</f>
        <v>No sample</v>
      </c>
      <c r="P89" s="43" t="str">
        <f t="shared" si="4"/>
        <v>N</v>
      </c>
      <c r="Q89" s="43"/>
    </row>
    <row r="90" spans="1:17" x14ac:dyDescent="0.25">
      <c r="A90" s="133"/>
      <c r="B90" s="13" t="s">
        <v>2377</v>
      </c>
      <c r="C90" s="6" t="str">
        <f>IFERROR(VLOOKUP($B90,'IPC Normalized Ct'!$B$3:$O$194,2,FALSE),'IPC Normalized Ct'!C90)</f>
        <v>hsa-miR-208b-3p</v>
      </c>
      <c r="D90" s="7" t="str">
        <f>IFERROR(VLOOKUP($B90,'IPC Normalized Ct'!$B$3:$O$194,3,FALSE)-'IPC Normalized Ct'!S$11,'IPC Normalized Ct'!D90)</f>
        <v>Excluded</v>
      </c>
      <c r="E90" s="7" t="str">
        <f>IFERROR(VLOOKUP($B90,'IPC Normalized Ct'!$B$3:$O$194,4,FALSE)-'IPC Normalized Ct'!T$11,'IPC Normalized Ct'!E90)</f>
        <v>No sample</v>
      </c>
      <c r="F90" s="7" t="str">
        <f>IFERROR(VLOOKUP($B90,'IPC Normalized Ct'!$B$3:$O$194,5,FALSE)-'IPC Normalized Ct'!U$11,'IPC Normalized Ct'!F90)</f>
        <v>No sample</v>
      </c>
      <c r="G90" s="7" t="str">
        <f>IFERROR(VLOOKUP($B90,'IPC Normalized Ct'!$B$3:$O$194,6,FALSE)-'IPC Normalized Ct'!V$11,'IPC Normalized Ct'!G90)</f>
        <v>No sample</v>
      </c>
      <c r="H90" s="7" t="str">
        <f>IFERROR(VLOOKUP($B90,'IPC Normalized Ct'!$B$3:$O$194,7,FALSE)-'IPC Normalized Ct'!W$11,'IPC Normalized Ct'!H90)</f>
        <v>No sample</v>
      </c>
      <c r="I90" s="7" t="str">
        <f>IFERROR(VLOOKUP($B90,'IPC Normalized Ct'!$B$3:$O$194,8,FALSE)-'IPC Normalized Ct'!X$11,'IPC Normalized Ct'!I90)</f>
        <v>No sample</v>
      </c>
      <c r="J90" s="7" t="str">
        <f>IFERROR(VLOOKUP($B90,'IPC Normalized Ct'!$B$3:$O$194,9,FALSE)-'IPC Normalized Ct'!Y$11,'IPC Normalized Ct'!J90)</f>
        <v>Excluded</v>
      </c>
      <c r="K90" s="7" t="str">
        <f>IFERROR(VLOOKUP($B90,'IPC Normalized Ct'!$B$3:$O$194,10,FALSE)-'IPC Normalized Ct'!Z$11,'IPC Normalized Ct'!K90)</f>
        <v>No sample</v>
      </c>
      <c r="L90" s="7" t="str">
        <f>IFERROR(VLOOKUP($B90,'IPC Normalized Ct'!$B$3:$O$194,11,FALSE)-'IPC Normalized Ct'!AA$11,'IPC Normalized Ct'!L90)</f>
        <v>No sample</v>
      </c>
      <c r="M90" s="7" t="str">
        <f>IFERROR(VLOOKUP($B90,'IPC Normalized Ct'!$B$3:$O$194,12,FALSE)-'IPC Normalized Ct'!AB$11,'IPC Normalized Ct'!M90)</f>
        <v>No sample</v>
      </c>
      <c r="N90" s="7" t="str">
        <f>IFERROR(VLOOKUP($B90,'IPC Normalized Ct'!$B$3:$O$194,13,FALSE)-'IPC Normalized Ct'!AC$11,'IPC Normalized Ct'!N90)</f>
        <v>No sample</v>
      </c>
      <c r="O90" s="7" t="str">
        <f>IFERROR(VLOOKUP($B90,'IPC Normalized Ct'!$B$3:$O$194,14,FALSE)-'IPC Normalized Ct'!AD$11,'IPC Normalized Ct'!O90)</f>
        <v>No sample</v>
      </c>
      <c r="P90" s="43" t="str">
        <f t="shared" si="4"/>
        <v>Y</v>
      </c>
      <c r="Q90" s="43"/>
    </row>
    <row r="91" spans="1:17" x14ac:dyDescent="0.25">
      <c r="A91" s="147" t="s">
        <v>3402</v>
      </c>
      <c r="B91" s="13" t="s">
        <v>2379</v>
      </c>
      <c r="C91" s="6" t="str">
        <f>IFERROR(VLOOKUP($B91,'IPC Normalized Ct'!$B$3:$O$194,2,FALSE),'IPC Normalized Ct'!C91)</f>
        <v>hsa-let-7c-5p</v>
      </c>
      <c r="D91" s="7">
        <f>IFERROR(VLOOKUP($B91,'IPC Normalized Ct'!$B$3:$O$194,3,FALSE)-'IPC Normalized Ct'!S$11,'IPC Normalized Ct'!D91)</f>
        <v>28.741</v>
      </c>
      <c r="E91" s="7" t="str">
        <f>IFERROR(VLOOKUP($B91,'IPC Normalized Ct'!$B$3:$O$194,4,FALSE)-'IPC Normalized Ct'!T$11,'IPC Normalized Ct'!E91)</f>
        <v>No sample</v>
      </c>
      <c r="F91" s="7" t="str">
        <f>IFERROR(VLOOKUP($B91,'IPC Normalized Ct'!$B$3:$O$194,5,FALSE)-'IPC Normalized Ct'!U$11,'IPC Normalized Ct'!F91)</f>
        <v>No sample</v>
      </c>
      <c r="G91" s="7" t="str">
        <f>IFERROR(VLOOKUP($B91,'IPC Normalized Ct'!$B$3:$O$194,6,FALSE)-'IPC Normalized Ct'!V$11,'IPC Normalized Ct'!G91)</f>
        <v>No sample</v>
      </c>
      <c r="H91" s="7" t="str">
        <f>IFERROR(VLOOKUP($B91,'IPC Normalized Ct'!$B$3:$O$194,7,FALSE)-'IPC Normalized Ct'!W$11,'IPC Normalized Ct'!H91)</f>
        <v>No sample</v>
      </c>
      <c r="I91" s="7" t="str">
        <f>IFERROR(VLOOKUP($B91,'IPC Normalized Ct'!$B$3:$O$194,8,FALSE)-'IPC Normalized Ct'!X$11,'IPC Normalized Ct'!I91)</f>
        <v>No sample</v>
      </c>
      <c r="J91" s="7">
        <f>IFERROR(VLOOKUP($B91,'IPC Normalized Ct'!$B$3:$O$194,9,FALSE)-'IPC Normalized Ct'!Y$11,'IPC Normalized Ct'!J91)</f>
        <v>27.812000000000001</v>
      </c>
      <c r="K91" s="7" t="str">
        <f>IFERROR(VLOOKUP($B91,'IPC Normalized Ct'!$B$3:$O$194,10,FALSE)-'IPC Normalized Ct'!Z$11,'IPC Normalized Ct'!K91)</f>
        <v>No sample</v>
      </c>
      <c r="L91" s="7" t="str">
        <f>IFERROR(VLOOKUP($B91,'IPC Normalized Ct'!$B$3:$O$194,11,FALSE)-'IPC Normalized Ct'!AA$11,'IPC Normalized Ct'!L91)</f>
        <v>No sample</v>
      </c>
      <c r="M91" s="7" t="str">
        <f>IFERROR(VLOOKUP($B91,'IPC Normalized Ct'!$B$3:$O$194,12,FALSE)-'IPC Normalized Ct'!AB$11,'IPC Normalized Ct'!M91)</f>
        <v>No sample</v>
      </c>
      <c r="N91" s="7" t="str">
        <f>IFERROR(VLOOKUP($B91,'IPC Normalized Ct'!$B$3:$O$194,13,FALSE)-'IPC Normalized Ct'!AC$11,'IPC Normalized Ct'!N91)</f>
        <v>No sample</v>
      </c>
      <c r="O91" s="7" t="str">
        <f>IFERROR(VLOOKUP($B91,'IPC Normalized Ct'!$B$3:$O$194,14,FALSE)-'IPC Normalized Ct'!AD$11,'IPC Normalized Ct'!O91)</f>
        <v>No sample</v>
      </c>
      <c r="P91" s="43" t="str">
        <f t="shared" si="4"/>
        <v>N</v>
      </c>
      <c r="Q91" s="43"/>
    </row>
    <row r="92" spans="1:17" x14ac:dyDescent="0.25">
      <c r="A92" s="148"/>
      <c r="B92" s="13" t="s">
        <v>2380</v>
      </c>
      <c r="C92" s="6" t="str">
        <f>IFERROR(VLOOKUP($B92,'IPC Normalized Ct'!$B$3:$O$194,2,FALSE),'IPC Normalized Ct'!C92)</f>
        <v>hsa-miR-93-5p</v>
      </c>
      <c r="D92" s="7">
        <f>IFERROR(VLOOKUP($B92,'IPC Normalized Ct'!$B$3:$O$194,3,FALSE)-'IPC Normalized Ct'!S$11,'IPC Normalized Ct'!D92)</f>
        <v>27.361000000000001</v>
      </c>
      <c r="E92" s="7" t="str">
        <f>IFERROR(VLOOKUP($B92,'IPC Normalized Ct'!$B$3:$O$194,4,FALSE)-'IPC Normalized Ct'!T$11,'IPC Normalized Ct'!E92)</f>
        <v>No sample</v>
      </c>
      <c r="F92" s="7" t="str">
        <f>IFERROR(VLOOKUP($B92,'IPC Normalized Ct'!$B$3:$O$194,5,FALSE)-'IPC Normalized Ct'!U$11,'IPC Normalized Ct'!F92)</f>
        <v>No sample</v>
      </c>
      <c r="G92" s="7" t="str">
        <f>IFERROR(VLOOKUP($B92,'IPC Normalized Ct'!$B$3:$O$194,6,FALSE)-'IPC Normalized Ct'!V$11,'IPC Normalized Ct'!G92)</f>
        <v>No sample</v>
      </c>
      <c r="H92" s="7" t="str">
        <f>IFERROR(VLOOKUP($B92,'IPC Normalized Ct'!$B$3:$O$194,7,FALSE)-'IPC Normalized Ct'!W$11,'IPC Normalized Ct'!H92)</f>
        <v>No sample</v>
      </c>
      <c r="I92" s="7" t="str">
        <f>IFERROR(VLOOKUP($B92,'IPC Normalized Ct'!$B$3:$O$194,8,FALSE)-'IPC Normalized Ct'!X$11,'IPC Normalized Ct'!I92)</f>
        <v>No sample</v>
      </c>
      <c r="J92" s="7">
        <f>IFERROR(VLOOKUP($B92,'IPC Normalized Ct'!$B$3:$O$194,9,FALSE)-'IPC Normalized Ct'!Y$11,'IPC Normalized Ct'!J92)</f>
        <v>28.22</v>
      </c>
      <c r="K92" s="7" t="str">
        <f>IFERROR(VLOOKUP($B92,'IPC Normalized Ct'!$B$3:$O$194,10,FALSE)-'IPC Normalized Ct'!Z$11,'IPC Normalized Ct'!K92)</f>
        <v>No sample</v>
      </c>
      <c r="L92" s="7" t="str">
        <f>IFERROR(VLOOKUP($B92,'IPC Normalized Ct'!$B$3:$O$194,11,FALSE)-'IPC Normalized Ct'!AA$11,'IPC Normalized Ct'!L92)</f>
        <v>No sample</v>
      </c>
      <c r="M92" s="7" t="str">
        <f>IFERROR(VLOOKUP($B92,'IPC Normalized Ct'!$B$3:$O$194,12,FALSE)-'IPC Normalized Ct'!AB$11,'IPC Normalized Ct'!M92)</f>
        <v>No sample</v>
      </c>
      <c r="N92" s="7" t="str">
        <f>IFERROR(VLOOKUP($B92,'IPC Normalized Ct'!$B$3:$O$194,13,FALSE)-'IPC Normalized Ct'!AC$11,'IPC Normalized Ct'!N92)</f>
        <v>No sample</v>
      </c>
      <c r="O92" s="7" t="str">
        <f>IFERROR(VLOOKUP($B92,'IPC Normalized Ct'!$B$3:$O$194,14,FALSE)-'IPC Normalized Ct'!AD$11,'IPC Normalized Ct'!O92)</f>
        <v>No sample</v>
      </c>
      <c r="P92" s="43" t="str">
        <f t="shared" si="4"/>
        <v>N</v>
      </c>
      <c r="Q92" s="43"/>
    </row>
    <row r="93" spans="1:17" x14ac:dyDescent="0.25">
      <c r="A93" s="148"/>
      <c r="B93" s="13" t="s">
        <v>2381</v>
      </c>
      <c r="C93" s="6" t="str">
        <f>IFERROR(VLOOKUP($B93,'IPC Normalized Ct'!$B$3:$O$194,2,FALSE),'IPC Normalized Ct'!C93)</f>
        <v>hsa-miR-7-5p</v>
      </c>
      <c r="D93" s="7">
        <f>IFERROR(VLOOKUP($B93,'IPC Normalized Ct'!$B$3:$O$194,3,FALSE)-'IPC Normalized Ct'!S$11,'IPC Normalized Ct'!D93)</f>
        <v>25.818000000000001</v>
      </c>
      <c r="E93" s="7" t="str">
        <f>IFERROR(VLOOKUP($B93,'IPC Normalized Ct'!$B$3:$O$194,4,FALSE)-'IPC Normalized Ct'!T$11,'IPC Normalized Ct'!E93)</f>
        <v>No sample</v>
      </c>
      <c r="F93" s="7" t="str">
        <f>IFERROR(VLOOKUP($B93,'IPC Normalized Ct'!$B$3:$O$194,5,FALSE)-'IPC Normalized Ct'!U$11,'IPC Normalized Ct'!F93)</f>
        <v>No sample</v>
      </c>
      <c r="G93" s="7" t="str">
        <f>IFERROR(VLOOKUP($B93,'IPC Normalized Ct'!$B$3:$O$194,6,FALSE)-'IPC Normalized Ct'!V$11,'IPC Normalized Ct'!G93)</f>
        <v>No sample</v>
      </c>
      <c r="H93" s="7" t="str">
        <f>IFERROR(VLOOKUP($B93,'IPC Normalized Ct'!$B$3:$O$194,7,FALSE)-'IPC Normalized Ct'!W$11,'IPC Normalized Ct'!H93)</f>
        <v>No sample</v>
      </c>
      <c r="I93" s="7" t="str">
        <f>IFERROR(VLOOKUP($B93,'IPC Normalized Ct'!$B$3:$O$194,8,FALSE)-'IPC Normalized Ct'!X$11,'IPC Normalized Ct'!I93)</f>
        <v>No sample</v>
      </c>
      <c r="J93" s="7">
        <f>IFERROR(VLOOKUP($B93,'IPC Normalized Ct'!$B$3:$O$194,9,FALSE)-'IPC Normalized Ct'!Y$11,'IPC Normalized Ct'!J93)</f>
        <v>24.927</v>
      </c>
      <c r="K93" s="7" t="str">
        <f>IFERROR(VLOOKUP($B93,'IPC Normalized Ct'!$B$3:$O$194,10,FALSE)-'IPC Normalized Ct'!Z$11,'IPC Normalized Ct'!K93)</f>
        <v>No sample</v>
      </c>
      <c r="L93" s="7" t="str">
        <f>IFERROR(VLOOKUP($B93,'IPC Normalized Ct'!$B$3:$O$194,11,FALSE)-'IPC Normalized Ct'!AA$11,'IPC Normalized Ct'!L93)</f>
        <v>No sample</v>
      </c>
      <c r="M93" s="7" t="str">
        <f>IFERROR(VLOOKUP($B93,'IPC Normalized Ct'!$B$3:$O$194,12,FALSE)-'IPC Normalized Ct'!AB$11,'IPC Normalized Ct'!M93)</f>
        <v>No sample</v>
      </c>
      <c r="N93" s="7" t="str">
        <f>IFERROR(VLOOKUP($B93,'IPC Normalized Ct'!$B$3:$O$194,13,FALSE)-'IPC Normalized Ct'!AC$11,'IPC Normalized Ct'!N93)</f>
        <v>No sample</v>
      </c>
      <c r="O93" s="7" t="str">
        <f>IFERROR(VLOOKUP($B93,'IPC Normalized Ct'!$B$3:$O$194,14,FALSE)-'IPC Normalized Ct'!AD$11,'IPC Normalized Ct'!O93)</f>
        <v>No sample</v>
      </c>
      <c r="P93" s="43" t="str">
        <f t="shared" si="4"/>
        <v>N</v>
      </c>
      <c r="Q93" s="43"/>
    </row>
    <row r="94" spans="1:17" x14ac:dyDescent="0.25">
      <c r="A94" s="148"/>
      <c r="B94" s="13" t="s">
        <v>2382</v>
      </c>
      <c r="C94" s="6" t="str">
        <f>IFERROR(VLOOKUP($B94,'IPC Normalized Ct'!$B$3:$O$194,2,FALSE),'IPC Normalized Ct'!C94)</f>
        <v>hsa-miR-212-3p</v>
      </c>
      <c r="D94" s="7">
        <f>IFERROR(VLOOKUP($B94,'IPC Normalized Ct'!$B$3:$O$194,3,FALSE)-'IPC Normalized Ct'!S$11,'IPC Normalized Ct'!D94)</f>
        <v>23.248000000000001</v>
      </c>
      <c r="E94" s="7" t="str">
        <f>IFERROR(VLOOKUP($B94,'IPC Normalized Ct'!$B$3:$O$194,4,FALSE)-'IPC Normalized Ct'!T$11,'IPC Normalized Ct'!E94)</f>
        <v>No sample</v>
      </c>
      <c r="F94" s="7" t="str">
        <f>IFERROR(VLOOKUP($B94,'IPC Normalized Ct'!$B$3:$O$194,5,FALSE)-'IPC Normalized Ct'!U$11,'IPC Normalized Ct'!F94)</f>
        <v>No sample</v>
      </c>
      <c r="G94" s="7" t="str">
        <f>IFERROR(VLOOKUP($B94,'IPC Normalized Ct'!$B$3:$O$194,6,FALSE)-'IPC Normalized Ct'!V$11,'IPC Normalized Ct'!G94)</f>
        <v>No sample</v>
      </c>
      <c r="H94" s="7" t="str">
        <f>IFERROR(VLOOKUP($B94,'IPC Normalized Ct'!$B$3:$O$194,7,FALSE)-'IPC Normalized Ct'!W$11,'IPC Normalized Ct'!H94)</f>
        <v>No sample</v>
      </c>
      <c r="I94" s="7" t="str">
        <f>IFERROR(VLOOKUP($B94,'IPC Normalized Ct'!$B$3:$O$194,8,FALSE)-'IPC Normalized Ct'!X$11,'IPC Normalized Ct'!I94)</f>
        <v>No sample</v>
      </c>
      <c r="J94" s="7">
        <f>IFERROR(VLOOKUP($B94,'IPC Normalized Ct'!$B$3:$O$194,9,FALSE)-'IPC Normalized Ct'!Y$11,'IPC Normalized Ct'!J94)</f>
        <v>24.445</v>
      </c>
      <c r="K94" s="7" t="str">
        <f>IFERROR(VLOOKUP($B94,'IPC Normalized Ct'!$B$3:$O$194,10,FALSE)-'IPC Normalized Ct'!Z$11,'IPC Normalized Ct'!K94)</f>
        <v>No sample</v>
      </c>
      <c r="L94" s="7" t="str">
        <f>IFERROR(VLOOKUP($B94,'IPC Normalized Ct'!$B$3:$O$194,11,FALSE)-'IPC Normalized Ct'!AA$11,'IPC Normalized Ct'!L94)</f>
        <v>No sample</v>
      </c>
      <c r="M94" s="7" t="str">
        <f>IFERROR(VLOOKUP($B94,'IPC Normalized Ct'!$B$3:$O$194,12,FALSE)-'IPC Normalized Ct'!AB$11,'IPC Normalized Ct'!M94)</f>
        <v>No sample</v>
      </c>
      <c r="N94" s="7" t="str">
        <f>IFERROR(VLOOKUP($B94,'IPC Normalized Ct'!$B$3:$O$194,13,FALSE)-'IPC Normalized Ct'!AC$11,'IPC Normalized Ct'!N94)</f>
        <v>No sample</v>
      </c>
      <c r="O94" s="7" t="str">
        <f>IFERROR(VLOOKUP($B94,'IPC Normalized Ct'!$B$3:$O$194,14,FALSE)-'IPC Normalized Ct'!AD$11,'IPC Normalized Ct'!O94)</f>
        <v>No sample</v>
      </c>
      <c r="P94" s="43" t="str">
        <f t="shared" si="4"/>
        <v>N</v>
      </c>
      <c r="Q94" s="43"/>
    </row>
    <row r="95" spans="1:17" ht="15" customHeight="1" x14ac:dyDescent="0.25">
      <c r="A95" s="148"/>
      <c r="B95" s="13" t="s">
        <v>2383</v>
      </c>
      <c r="C95" s="6" t="str">
        <f>IFERROR(VLOOKUP($B95,'IPC Normalized Ct'!$B$3:$O$194,2,FALSE),'IPC Normalized Ct'!C95)</f>
        <v>hsa-miR-200b-3p</v>
      </c>
      <c r="D95" s="7">
        <f>IFERROR(VLOOKUP($B95,'IPC Normalized Ct'!$B$3:$O$194,3,FALSE)-'IPC Normalized Ct'!S$11,'IPC Normalized Ct'!D95)</f>
        <v>31.942</v>
      </c>
      <c r="E95" s="7" t="str">
        <f>IFERROR(VLOOKUP($B95,'IPC Normalized Ct'!$B$3:$O$194,4,FALSE)-'IPC Normalized Ct'!T$11,'IPC Normalized Ct'!E95)</f>
        <v>No sample</v>
      </c>
      <c r="F95" s="7" t="str">
        <f>IFERROR(VLOOKUP($B95,'IPC Normalized Ct'!$B$3:$O$194,5,FALSE)-'IPC Normalized Ct'!U$11,'IPC Normalized Ct'!F95)</f>
        <v>No sample</v>
      </c>
      <c r="G95" s="7" t="str">
        <f>IFERROR(VLOOKUP($B95,'IPC Normalized Ct'!$B$3:$O$194,6,FALSE)-'IPC Normalized Ct'!V$11,'IPC Normalized Ct'!G95)</f>
        <v>No sample</v>
      </c>
      <c r="H95" s="7" t="str">
        <f>IFERROR(VLOOKUP($B95,'IPC Normalized Ct'!$B$3:$O$194,7,FALSE)-'IPC Normalized Ct'!W$11,'IPC Normalized Ct'!H95)</f>
        <v>No sample</v>
      </c>
      <c r="I95" s="7" t="str">
        <f>IFERROR(VLOOKUP($B95,'IPC Normalized Ct'!$B$3:$O$194,8,FALSE)-'IPC Normalized Ct'!X$11,'IPC Normalized Ct'!I95)</f>
        <v>No sample</v>
      </c>
      <c r="J95" s="7">
        <f>IFERROR(VLOOKUP($B95,'IPC Normalized Ct'!$B$3:$O$194,9,FALSE)-'IPC Normalized Ct'!Y$11,'IPC Normalized Ct'!J95)</f>
        <v>30.431000000000001</v>
      </c>
      <c r="K95" s="7" t="str">
        <f>IFERROR(VLOOKUP($B95,'IPC Normalized Ct'!$B$3:$O$194,10,FALSE)-'IPC Normalized Ct'!Z$11,'IPC Normalized Ct'!K95)</f>
        <v>No sample</v>
      </c>
      <c r="L95" s="7" t="str">
        <f>IFERROR(VLOOKUP($B95,'IPC Normalized Ct'!$B$3:$O$194,11,FALSE)-'IPC Normalized Ct'!AA$11,'IPC Normalized Ct'!L95)</f>
        <v>No sample</v>
      </c>
      <c r="M95" s="7" t="str">
        <f>IFERROR(VLOOKUP($B95,'IPC Normalized Ct'!$B$3:$O$194,12,FALSE)-'IPC Normalized Ct'!AB$11,'IPC Normalized Ct'!M95)</f>
        <v>No sample</v>
      </c>
      <c r="N95" s="7" t="str">
        <f>IFERROR(VLOOKUP($B95,'IPC Normalized Ct'!$B$3:$O$194,13,FALSE)-'IPC Normalized Ct'!AC$11,'IPC Normalized Ct'!N95)</f>
        <v>No sample</v>
      </c>
      <c r="O95" s="7" t="str">
        <f>IFERROR(VLOOKUP($B95,'IPC Normalized Ct'!$B$3:$O$194,14,FALSE)-'IPC Normalized Ct'!AD$11,'IPC Normalized Ct'!O95)</f>
        <v>No sample</v>
      </c>
      <c r="P95" s="43" t="str">
        <f t="shared" si="4"/>
        <v>Y</v>
      </c>
      <c r="Q95" s="43"/>
    </row>
    <row r="96" spans="1:17" x14ac:dyDescent="0.25">
      <c r="A96" s="148"/>
      <c r="B96" s="13" t="s">
        <v>2384</v>
      </c>
      <c r="C96" s="6" t="str">
        <f>IFERROR(VLOOKUP($B96,'IPC Normalized Ct'!$B$3:$O$194,2,FALSE),'IPC Normalized Ct'!C96)</f>
        <v>hsa-miR-140-5p</v>
      </c>
      <c r="D96" s="7" t="str">
        <f>IFERROR(VLOOKUP($B96,'IPC Normalized Ct'!$B$3:$O$194,3,FALSE)-'IPC Normalized Ct'!S$11,'IPC Normalized Ct'!D96)</f>
        <v>Excluded</v>
      </c>
      <c r="E96" s="7" t="str">
        <f>IFERROR(VLOOKUP($B96,'IPC Normalized Ct'!$B$3:$O$194,4,FALSE)-'IPC Normalized Ct'!T$11,'IPC Normalized Ct'!E96)</f>
        <v>No sample</v>
      </c>
      <c r="F96" s="7" t="str">
        <f>IFERROR(VLOOKUP($B96,'IPC Normalized Ct'!$B$3:$O$194,5,FALSE)-'IPC Normalized Ct'!U$11,'IPC Normalized Ct'!F96)</f>
        <v>No sample</v>
      </c>
      <c r="G96" s="7" t="str">
        <f>IFERROR(VLOOKUP($B96,'IPC Normalized Ct'!$B$3:$O$194,6,FALSE)-'IPC Normalized Ct'!V$11,'IPC Normalized Ct'!G96)</f>
        <v>No sample</v>
      </c>
      <c r="H96" s="7" t="str">
        <f>IFERROR(VLOOKUP($B96,'IPC Normalized Ct'!$B$3:$O$194,7,FALSE)-'IPC Normalized Ct'!W$11,'IPC Normalized Ct'!H96)</f>
        <v>No sample</v>
      </c>
      <c r="I96" s="7" t="str">
        <f>IFERROR(VLOOKUP($B96,'IPC Normalized Ct'!$B$3:$O$194,8,FALSE)-'IPC Normalized Ct'!X$11,'IPC Normalized Ct'!I96)</f>
        <v>No sample</v>
      </c>
      <c r="J96" s="7" t="str">
        <f>IFERROR(VLOOKUP($B96,'IPC Normalized Ct'!$B$3:$O$194,9,FALSE)-'IPC Normalized Ct'!Y$11,'IPC Normalized Ct'!J96)</f>
        <v>Excluded</v>
      </c>
      <c r="K96" s="7" t="str">
        <f>IFERROR(VLOOKUP($B96,'IPC Normalized Ct'!$B$3:$O$194,10,FALSE)-'IPC Normalized Ct'!Z$11,'IPC Normalized Ct'!K96)</f>
        <v>No sample</v>
      </c>
      <c r="L96" s="7" t="str">
        <f>IFERROR(VLOOKUP($B96,'IPC Normalized Ct'!$B$3:$O$194,11,FALSE)-'IPC Normalized Ct'!AA$11,'IPC Normalized Ct'!L96)</f>
        <v>No sample</v>
      </c>
      <c r="M96" s="7" t="str">
        <f>IFERROR(VLOOKUP($B96,'IPC Normalized Ct'!$B$3:$O$194,12,FALSE)-'IPC Normalized Ct'!AB$11,'IPC Normalized Ct'!M96)</f>
        <v>No sample</v>
      </c>
      <c r="N96" s="7" t="str">
        <f>IFERROR(VLOOKUP($B96,'IPC Normalized Ct'!$B$3:$O$194,13,FALSE)-'IPC Normalized Ct'!AC$11,'IPC Normalized Ct'!N96)</f>
        <v>No sample</v>
      </c>
      <c r="O96" s="7" t="str">
        <f>IFERROR(VLOOKUP($B96,'IPC Normalized Ct'!$B$3:$O$194,14,FALSE)-'IPC Normalized Ct'!AD$11,'IPC Normalized Ct'!O96)</f>
        <v>No sample</v>
      </c>
      <c r="P96" s="43" t="str">
        <f t="shared" si="4"/>
        <v>Y</v>
      </c>
      <c r="Q96" s="43"/>
    </row>
    <row r="97" spans="1:17" x14ac:dyDescent="0.25">
      <c r="A97" s="148"/>
      <c r="B97" s="13" t="s">
        <v>2385</v>
      </c>
      <c r="C97" s="6" t="str">
        <f>IFERROR(VLOOKUP($B97,'IPC Normalized Ct'!$B$3:$O$194,2,FALSE),'IPC Normalized Ct'!C97)</f>
        <v>hsa-miR-126-3p</v>
      </c>
      <c r="D97" s="7" t="str">
        <f>IFERROR(VLOOKUP($B97,'IPC Normalized Ct'!$B$3:$O$194,3,FALSE)-'IPC Normalized Ct'!S$11,'IPC Normalized Ct'!D97)</f>
        <v>Excluded</v>
      </c>
      <c r="E97" s="7" t="str">
        <f>IFERROR(VLOOKUP($B97,'IPC Normalized Ct'!$B$3:$O$194,4,FALSE)-'IPC Normalized Ct'!T$11,'IPC Normalized Ct'!E97)</f>
        <v>No sample</v>
      </c>
      <c r="F97" s="7" t="str">
        <f>IFERROR(VLOOKUP($B97,'IPC Normalized Ct'!$B$3:$O$194,5,FALSE)-'IPC Normalized Ct'!U$11,'IPC Normalized Ct'!F97)</f>
        <v>No sample</v>
      </c>
      <c r="G97" s="7" t="str">
        <f>IFERROR(VLOOKUP($B97,'IPC Normalized Ct'!$B$3:$O$194,6,FALSE)-'IPC Normalized Ct'!V$11,'IPC Normalized Ct'!G97)</f>
        <v>No sample</v>
      </c>
      <c r="H97" s="7" t="str">
        <f>IFERROR(VLOOKUP($B97,'IPC Normalized Ct'!$B$3:$O$194,7,FALSE)-'IPC Normalized Ct'!W$11,'IPC Normalized Ct'!H97)</f>
        <v>No sample</v>
      </c>
      <c r="I97" s="7" t="str">
        <f>IFERROR(VLOOKUP($B97,'IPC Normalized Ct'!$B$3:$O$194,8,FALSE)-'IPC Normalized Ct'!X$11,'IPC Normalized Ct'!I97)</f>
        <v>No sample</v>
      </c>
      <c r="J97" s="7" t="str">
        <f>IFERROR(VLOOKUP($B97,'IPC Normalized Ct'!$B$3:$O$194,9,FALSE)-'IPC Normalized Ct'!Y$11,'IPC Normalized Ct'!J97)</f>
        <v>Excluded</v>
      </c>
      <c r="K97" s="7" t="str">
        <f>IFERROR(VLOOKUP($B97,'IPC Normalized Ct'!$B$3:$O$194,10,FALSE)-'IPC Normalized Ct'!Z$11,'IPC Normalized Ct'!K97)</f>
        <v>No sample</v>
      </c>
      <c r="L97" s="7" t="str">
        <f>IFERROR(VLOOKUP($B97,'IPC Normalized Ct'!$B$3:$O$194,11,FALSE)-'IPC Normalized Ct'!AA$11,'IPC Normalized Ct'!L97)</f>
        <v>No sample</v>
      </c>
      <c r="M97" s="7" t="str">
        <f>IFERROR(VLOOKUP($B97,'IPC Normalized Ct'!$B$3:$O$194,12,FALSE)-'IPC Normalized Ct'!AB$11,'IPC Normalized Ct'!M97)</f>
        <v>No sample</v>
      </c>
      <c r="N97" s="7" t="str">
        <f>IFERROR(VLOOKUP($B97,'IPC Normalized Ct'!$B$3:$O$194,13,FALSE)-'IPC Normalized Ct'!AC$11,'IPC Normalized Ct'!N97)</f>
        <v>No sample</v>
      </c>
      <c r="O97" s="7" t="str">
        <f>IFERROR(VLOOKUP($B97,'IPC Normalized Ct'!$B$3:$O$194,14,FALSE)-'IPC Normalized Ct'!AD$11,'IPC Normalized Ct'!O97)</f>
        <v>No sample</v>
      </c>
      <c r="P97" s="43" t="str">
        <f t="shared" si="4"/>
        <v>Y</v>
      </c>
      <c r="Q97" s="43"/>
    </row>
    <row r="98" spans="1:17" x14ac:dyDescent="0.25">
      <c r="A98" s="148"/>
      <c r="B98" s="13" t="s">
        <v>2386</v>
      </c>
      <c r="C98" s="6" t="str">
        <f>IFERROR(VLOOKUP($B98,'IPC Normalized Ct'!$B$3:$O$194,2,FALSE),'IPC Normalized Ct'!C98)</f>
        <v>hsa-miR-320a</v>
      </c>
      <c r="D98" s="7" t="str">
        <f>IFERROR(VLOOKUP($B98,'IPC Normalized Ct'!$B$3:$O$194,3,FALSE)-'IPC Normalized Ct'!S$11,'IPC Normalized Ct'!D98)</f>
        <v>Excluded</v>
      </c>
      <c r="E98" s="7" t="str">
        <f>IFERROR(VLOOKUP($B98,'IPC Normalized Ct'!$B$3:$O$194,4,FALSE)-'IPC Normalized Ct'!T$11,'IPC Normalized Ct'!E98)</f>
        <v>No sample</v>
      </c>
      <c r="F98" s="7" t="str">
        <f>IFERROR(VLOOKUP($B98,'IPC Normalized Ct'!$B$3:$O$194,5,FALSE)-'IPC Normalized Ct'!U$11,'IPC Normalized Ct'!F98)</f>
        <v>No sample</v>
      </c>
      <c r="G98" s="7" t="str">
        <f>IFERROR(VLOOKUP($B98,'IPC Normalized Ct'!$B$3:$O$194,6,FALSE)-'IPC Normalized Ct'!V$11,'IPC Normalized Ct'!G98)</f>
        <v>No sample</v>
      </c>
      <c r="H98" s="7" t="str">
        <f>IFERROR(VLOOKUP($B98,'IPC Normalized Ct'!$B$3:$O$194,7,FALSE)-'IPC Normalized Ct'!W$11,'IPC Normalized Ct'!H98)</f>
        <v>No sample</v>
      </c>
      <c r="I98" s="7" t="str">
        <f>IFERROR(VLOOKUP($B98,'IPC Normalized Ct'!$B$3:$O$194,8,FALSE)-'IPC Normalized Ct'!X$11,'IPC Normalized Ct'!I98)</f>
        <v>No sample</v>
      </c>
      <c r="J98" s="7" t="str">
        <f>IFERROR(VLOOKUP($B98,'IPC Normalized Ct'!$B$3:$O$194,9,FALSE)-'IPC Normalized Ct'!Y$11,'IPC Normalized Ct'!J98)</f>
        <v>Excluded</v>
      </c>
      <c r="K98" s="7" t="str">
        <f>IFERROR(VLOOKUP($B98,'IPC Normalized Ct'!$B$3:$O$194,10,FALSE)-'IPC Normalized Ct'!Z$11,'IPC Normalized Ct'!K98)</f>
        <v>No sample</v>
      </c>
      <c r="L98" s="7" t="str">
        <f>IFERROR(VLOOKUP($B98,'IPC Normalized Ct'!$B$3:$O$194,11,FALSE)-'IPC Normalized Ct'!AA$11,'IPC Normalized Ct'!L98)</f>
        <v>No sample</v>
      </c>
      <c r="M98" s="7" t="str">
        <f>IFERROR(VLOOKUP($B98,'IPC Normalized Ct'!$B$3:$O$194,12,FALSE)-'IPC Normalized Ct'!AB$11,'IPC Normalized Ct'!M98)</f>
        <v>No sample</v>
      </c>
      <c r="N98" s="7" t="str">
        <f>IFERROR(VLOOKUP($B98,'IPC Normalized Ct'!$B$3:$O$194,13,FALSE)-'IPC Normalized Ct'!AC$11,'IPC Normalized Ct'!N98)</f>
        <v>No sample</v>
      </c>
      <c r="O98" s="7" t="str">
        <f>IFERROR(VLOOKUP($B98,'IPC Normalized Ct'!$B$3:$O$194,14,FALSE)-'IPC Normalized Ct'!AD$11,'IPC Normalized Ct'!O98)</f>
        <v>No sample</v>
      </c>
      <c r="P98" s="43" t="str">
        <f t="shared" si="4"/>
        <v>Y</v>
      </c>
      <c r="Q98" s="43"/>
    </row>
    <row r="99" spans="1:17" x14ac:dyDescent="0.25">
      <c r="A99" s="148"/>
      <c r="B99" s="13" t="s">
        <v>2387</v>
      </c>
      <c r="C99" s="6" t="str">
        <f>IFERROR(VLOOKUP($B99,'IPC Normalized Ct'!$B$3:$O$194,2,FALSE),'IPC Normalized Ct'!C99)</f>
        <v>hsa-miR-370-3p</v>
      </c>
      <c r="D99" s="7">
        <f>IFERROR(VLOOKUP($B99,'IPC Normalized Ct'!$B$3:$O$194,3,FALSE)-'IPC Normalized Ct'!S$11,'IPC Normalized Ct'!D99)</f>
        <v>28.741</v>
      </c>
      <c r="E99" s="7" t="str">
        <f>IFERROR(VLOOKUP($B99,'IPC Normalized Ct'!$B$3:$O$194,4,FALSE)-'IPC Normalized Ct'!T$11,'IPC Normalized Ct'!E99)</f>
        <v>No sample</v>
      </c>
      <c r="F99" s="7" t="str">
        <f>IFERROR(VLOOKUP($B99,'IPC Normalized Ct'!$B$3:$O$194,5,FALSE)-'IPC Normalized Ct'!U$11,'IPC Normalized Ct'!F99)</f>
        <v>No sample</v>
      </c>
      <c r="G99" s="7" t="str">
        <f>IFERROR(VLOOKUP($B99,'IPC Normalized Ct'!$B$3:$O$194,6,FALSE)-'IPC Normalized Ct'!V$11,'IPC Normalized Ct'!G99)</f>
        <v>No sample</v>
      </c>
      <c r="H99" s="7" t="str">
        <f>IFERROR(VLOOKUP($B99,'IPC Normalized Ct'!$B$3:$O$194,7,FALSE)-'IPC Normalized Ct'!W$11,'IPC Normalized Ct'!H99)</f>
        <v>No sample</v>
      </c>
      <c r="I99" s="7" t="str">
        <f>IFERROR(VLOOKUP($B99,'IPC Normalized Ct'!$B$3:$O$194,8,FALSE)-'IPC Normalized Ct'!X$11,'IPC Normalized Ct'!I99)</f>
        <v>No sample</v>
      </c>
      <c r="J99" s="7">
        <f>IFERROR(VLOOKUP($B99,'IPC Normalized Ct'!$B$3:$O$194,9,FALSE)-'IPC Normalized Ct'!Y$11,'IPC Normalized Ct'!J99)</f>
        <v>27.812000000000001</v>
      </c>
      <c r="K99" s="7" t="str">
        <f>IFERROR(VLOOKUP($B99,'IPC Normalized Ct'!$B$3:$O$194,10,FALSE)-'IPC Normalized Ct'!Z$11,'IPC Normalized Ct'!K99)</f>
        <v>No sample</v>
      </c>
      <c r="L99" s="7" t="str">
        <f>IFERROR(VLOOKUP($B99,'IPC Normalized Ct'!$B$3:$O$194,11,FALSE)-'IPC Normalized Ct'!AA$11,'IPC Normalized Ct'!L99)</f>
        <v>No sample</v>
      </c>
      <c r="M99" s="7" t="str">
        <f>IFERROR(VLOOKUP($B99,'IPC Normalized Ct'!$B$3:$O$194,12,FALSE)-'IPC Normalized Ct'!AB$11,'IPC Normalized Ct'!M99)</f>
        <v>No sample</v>
      </c>
      <c r="N99" s="7" t="str">
        <f>IFERROR(VLOOKUP($B99,'IPC Normalized Ct'!$B$3:$O$194,13,FALSE)-'IPC Normalized Ct'!AC$11,'IPC Normalized Ct'!N99)</f>
        <v>No sample</v>
      </c>
      <c r="O99" s="7" t="str">
        <f>IFERROR(VLOOKUP($B99,'IPC Normalized Ct'!$B$3:$O$194,14,FALSE)-'IPC Normalized Ct'!AD$11,'IPC Normalized Ct'!O99)</f>
        <v>No sample</v>
      </c>
      <c r="P99" s="43" t="str">
        <f t="shared" si="4"/>
        <v>N</v>
      </c>
      <c r="Q99" s="43"/>
    </row>
    <row r="100" spans="1:17" x14ac:dyDescent="0.25">
      <c r="A100" s="148"/>
      <c r="B100" s="13" t="s">
        <v>2388</v>
      </c>
      <c r="C100" s="6" t="str">
        <f>IFERROR(VLOOKUP($B100,'IPC Normalized Ct'!$B$3:$O$194,2,FALSE),'IPC Normalized Ct'!C100)</f>
        <v>hsa-miR-196b-5p</v>
      </c>
      <c r="D100" s="7">
        <f>IFERROR(VLOOKUP($B100,'IPC Normalized Ct'!$B$3:$O$194,3,FALSE)-'IPC Normalized Ct'!S$11,'IPC Normalized Ct'!D100)</f>
        <v>30.050999999999998</v>
      </c>
      <c r="E100" s="7" t="str">
        <f>IFERROR(VLOOKUP($B100,'IPC Normalized Ct'!$B$3:$O$194,4,FALSE)-'IPC Normalized Ct'!T$11,'IPC Normalized Ct'!E100)</f>
        <v>No sample</v>
      </c>
      <c r="F100" s="7" t="str">
        <f>IFERROR(VLOOKUP($B100,'IPC Normalized Ct'!$B$3:$O$194,5,FALSE)-'IPC Normalized Ct'!U$11,'IPC Normalized Ct'!F100)</f>
        <v>No sample</v>
      </c>
      <c r="G100" s="7" t="str">
        <f>IFERROR(VLOOKUP($B100,'IPC Normalized Ct'!$B$3:$O$194,6,FALSE)-'IPC Normalized Ct'!V$11,'IPC Normalized Ct'!G100)</f>
        <v>No sample</v>
      </c>
      <c r="H100" s="7" t="str">
        <f>IFERROR(VLOOKUP($B100,'IPC Normalized Ct'!$B$3:$O$194,7,FALSE)-'IPC Normalized Ct'!W$11,'IPC Normalized Ct'!H100)</f>
        <v>No sample</v>
      </c>
      <c r="I100" s="7" t="str">
        <f>IFERROR(VLOOKUP($B100,'IPC Normalized Ct'!$B$3:$O$194,8,FALSE)-'IPC Normalized Ct'!X$11,'IPC Normalized Ct'!I100)</f>
        <v>No sample</v>
      </c>
      <c r="J100" s="7">
        <f>IFERROR(VLOOKUP($B100,'IPC Normalized Ct'!$B$3:$O$194,9,FALSE)-'IPC Normalized Ct'!Y$11,'IPC Normalized Ct'!J100)</f>
        <v>29.870999999999999</v>
      </c>
      <c r="K100" s="7" t="str">
        <f>IFERROR(VLOOKUP($B100,'IPC Normalized Ct'!$B$3:$O$194,10,FALSE)-'IPC Normalized Ct'!Z$11,'IPC Normalized Ct'!K100)</f>
        <v>No sample</v>
      </c>
      <c r="L100" s="7" t="str">
        <f>IFERROR(VLOOKUP($B100,'IPC Normalized Ct'!$B$3:$O$194,11,FALSE)-'IPC Normalized Ct'!AA$11,'IPC Normalized Ct'!L100)</f>
        <v>No sample</v>
      </c>
      <c r="M100" s="7" t="str">
        <f>IFERROR(VLOOKUP($B100,'IPC Normalized Ct'!$B$3:$O$194,12,FALSE)-'IPC Normalized Ct'!AB$11,'IPC Normalized Ct'!M100)</f>
        <v>No sample</v>
      </c>
      <c r="N100" s="7" t="str">
        <f>IFERROR(VLOOKUP($B100,'IPC Normalized Ct'!$B$3:$O$194,13,FALSE)-'IPC Normalized Ct'!AC$11,'IPC Normalized Ct'!N100)</f>
        <v>No sample</v>
      </c>
      <c r="O100" s="7" t="str">
        <f>IFERROR(VLOOKUP($B100,'IPC Normalized Ct'!$B$3:$O$194,14,FALSE)-'IPC Normalized Ct'!AD$11,'IPC Normalized Ct'!O100)</f>
        <v>No sample</v>
      </c>
      <c r="P100" s="43" t="str">
        <f t="shared" si="4"/>
        <v>N</v>
      </c>
      <c r="Q100" s="43"/>
    </row>
    <row r="101" spans="1:17" x14ac:dyDescent="0.25">
      <c r="A101" s="148"/>
      <c r="B101" s="13" t="s">
        <v>2389</v>
      </c>
      <c r="C101" s="6" t="str">
        <f>IFERROR(VLOOKUP($B101,'IPC Normalized Ct'!$B$3:$O$194,2,FALSE),'IPC Normalized Ct'!C101)</f>
        <v>hsa-miR-193b-3p</v>
      </c>
      <c r="D101" s="7">
        <f>IFERROR(VLOOKUP($B101,'IPC Normalized Ct'!$B$3:$O$194,3,FALSE)-'IPC Normalized Ct'!S$11,'IPC Normalized Ct'!D101)</f>
        <v>25.818000000000001</v>
      </c>
      <c r="E101" s="7" t="str">
        <f>IFERROR(VLOOKUP($B101,'IPC Normalized Ct'!$B$3:$O$194,4,FALSE)-'IPC Normalized Ct'!T$11,'IPC Normalized Ct'!E101)</f>
        <v>No sample</v>
      </c>
      <c r="F101" s="7" t="str">
        <f>IFERROR(VLOOKUP($B101,'IPC Normalized Ct'!$B$3:$O$194,5,FALSE)-'IPC Normalized Ct'!U$11,'IPC Normalized Ct'!F101)</f>
        <v>No sample</v>
      </c>
      <c r="G101" s="7" t="str">
        <f>IFERROR(VLOOKUP($B101,'IPC Normalized Ct'!$B$3:$O$194,6,FALSE)-'IPC Normalized Ct'!V$11,'IPC Normalized Ct'!G101)</f>
        <v>No sample</v>
      </c>
      <c r="H101" s="7" t="str">
        <f>IFERROR(VLOOKUP($B101,'IPC Normalized Ct'!$B$3:$O$194,7,FALSE)-'IPC Normalized Ct'!W$11,'IPC Normalized Ct'!H101)</f>
        <v>No sample</v>
      </c>
      <c r="I101" s="7" t="str">
        <f>IFERROR(VLOOKUP($B101,'IPC Normalized Ct'!$B$3:$O$194,8,FALSE)-'IPC Normalized Ct'!X$11,'IPC Normalized Ct'!I101)</f>
        <v>No sample</v>
      </c>
      <c r="J101" s="7">
        <f>IFERROR(VLOOKUP($B101,'IPC Normalized Ct'!$B$3:$O$194,9,FALSE)-'IPC Normalized Ct'!Y$11,'IPC Normalized Ct'!J101)</f>
        <v>24.927</v>
      </c>
      <c r="K101" s="7" t="str">
        <f>IFERROR(VLOOKUP($B101,'IPC Normalized Ct'!$B$3:$O$194,10,FALSE)-'IPC Normalized Ct'!Z$11,'IPC Normalized Ct'!K101)</f>
        <v>No sample</v>
      </c>
      <c r="L101" s="7" t="str">
        <f>IFERROR(VLOOKUP($B101,'IPC Normalized Ct'!$B$3:$O$194,11,FALSE)-'IPC Normalized Ct'!AA$11,'IPC Normalized Ct'!L101)</f>
        <v>No sample</v>
      </c>
      <c r="M101" s="7" t="str">
        <f>IFERROR(VLOOKUP($B101,'IPC Normalized Ct'!$B$3:$O$194,12,FALSE)-'IPC Normalized Ct'!AB$11,'IPC Normalized Ct'!M101)</f>
        <v>No sample</v>
      </c>
      <c r="N101" s="7" t="str">
        <f>IFERROR(VLOOKUP($B101,'IPC Normalized Ct'!$B$3:$O$194,13,FALSE)-'IPC Normalized Ct'!AC$11,'IPC Normalized Ct'!N101)</f>
        <v>No sample</v>
      </c>
      <c r="O101" s="7" t="str">
        <f>IFERROR(VLOOKUP($B101,'IPC Normalized Ct'!$B$3:$O$194,14,FALSE)-'IPC Normalized Ct'!AD$11,'IPC Normalized Ct'!O101)</f>
        <v>No sample</v>
      </c>
      <c r="P101" s="43" t="str">
        <f t="shared" si="4"/>
        <v>N</v>
      </c>
      <c r="Q101" s="43"/>
    </row>
    <row r="102" spans="1:17" x14ac:dyDescent="0.25">
      <c r="A102" s="148"/>
      <c r="B102" s="13" t="s">
        <v>2391</v>
      </c>
      <c r="C102" s="6" t="str">
        <f>IFERROR(VLOOKUP($B102,'IPC Normalized Ct'!$B$3:$O$194,2,FALSE),'IPC Normalized Ct'!C102)</f>
        <v>hsa-miR-15a-5p</v>
      </c>
      <c r="D102" s="7">
        <f>IFERROR(VLOOKUP($B102,'IPC Normalized Ct'!$B$3:$O$194,3,FALSE)-'IPC Normalized Ct'!S$11,'IPC Normalized Ct'!D102)</f>
        <v>23.722999999999999</v>
      </c>
      <c r="E102" s="7" t="str">
        <f>IFERROR(VLOOKUP($B102,'IPC Normalized Ct'!$B$3:$O$194,4,FALSE)-'IPC Normalized Ct'!T$11,'IPC Normalized Ct'!E102)</f>
        <v>No sample</v>
      </c>
      <c r="F102" s="7" t="str">
        <f>IFERROR(VLOOKUP($B102,'IPC Normalized Ct'!$B$3:$O$194,5,FALSE)-'IPC Normalized Ct'!U$11,'IPC Normalized Ct'!F102)</f>
        <v>No sample</v>
      </c>
      <c r="G102" s="7" t="str">
        <f>IFERROR(VLOOKUP($B102,'IPC Normalized Ct'!$B$3:$O$194,6,FALSE)-'IPC Normalized Ct'!V$11,'IPC Normalized Ct'!G102)</f>
        <v>No sample</v>
      </c>
      <c r="H102" s="7" t="str">
        <f>IFERROR(VLOOKUP($B102,'IPC Normalized Ct'!$B$3:$O$194,7,FALSE)-'IPC Normalized Ct'!W$11,'IPC Normalized Ct'!H102)</f>
        <v>No sample</v>
      </c>
      <c r="I102" s="7" t="str">
        <f>IFERROR(VLOOKUP($B102,'IPC Normalized Ct'!$B$3:$O$194,8,FALSE)-'IPC Normalized Ct'!X$11,'IPC Normalized Ct'!I102)</f>
        <v>No sample</v>
      </c>
      <c r="J102" s="7">
        <f>IFERROR(VLOOKUP($B102,'IPC Normalized Ct'!$B$3:$O$194,9,FALSE)-'IPC Normalized Ct'!Y$11,'IPC Normalized Ct'!J102)</f>
        <v>23.545999999999999</v>
      </c>
      <c r="K102" s="7" t="str">
        <f>IFERROR(VLOOKUP($B102,'IPC Normalized Ct'!$B$3:$O$194,10,FALSE)-'IPC Normalized Ct'!Z$11,'IPC Normalized Ct'!K102)</f>
        <v>No sample</v>
      </c>
      <c r="L102" s="7" t="str">
        <f>IFERROR(VLOOKUP($B102,'IPC Normalized Ct'!$B$3:$O$194,11,FALSE)-'IPC Normalized Ct'!AA$11,'IPC Normalized Ct'!L102)</f>
        <v>No sample</v>
      </c>
      <c r="M102" s="7" t="str">
        <f>IFERROR(VLOOKUP($B102,'IPC Normalized Ct'!$B$3:$O$194,12,FALSE)-'IPC Normalized Ct'!AB$11,'IPC Normalized Ct'!M102)</f>
        <v>No sample</v>
      </c>
      <c r="N102" s="7" t="str">
        <f>IFERROR(VLOOKUP($B102,'IPC Normalized Ct'!$B$3:$O$194,13,FALSE)-'IPC Normalized Ct'!AC$11,'IPC Normalized Ct'!N102)</f>
        <v>No sample</v>
      </c>
      <c r="O102" s="7" t="str">
        <f>IFERROR(VLOOKUP($B102,'IPC Normalized Ct'!$B$3:$O$194,14,FALSE)-'IPC Normalized Ct'!AD$11,'IPC Normalized Ct'!O102)</f>
        <v>No sample</v>
      </c>
      <c r="P102" s="43" t="str">
        <f t="shared" si="4"/>
        <v>N</v>
      </c>
      <c r="Q102" s="43"/>
    </row>
    <row r="103" spans="1:17" x14ac:dyDescent="0.25">
      <c r="A103" s="148"/>
      <c r="B103" s="13" t="s">
        <v>2392</v>
      </c>
      <c r="C103" s="6" t="str">
        <f>IFERROR(VLOOKUP($B103,'IPC Normalized Ct'!$B$3:$O$194,2,FALSE),'IPC Normalized Ct'!C103)</f>
        <v>hsa-miR-100-5p</v>
      </c>
      <c r="D103" s="7">
        <f>IFERROR(VLOOKUP($B103,'IPC Normalized Ct'!$B$3:$O$194,3,FALSE)-'IPC Normalized Ct'!S$11,'IPC Normalized Ct'!D103)</f>
        <v>31.942</v>
      </c>
      <c r="E103" s="7" t="str">
        <f>IFERROR(VLOOKUP($B103,'IPC Normalized Ct'!$B$3:$O$194,4,FALSE)-'IPC Normalized Ct'!T$11,'IPC Normalized Ct'!E103)</f>
        <v>No sample</v>
      </c>
      <c r="F103" s="7" t="str">
        <f>IFERROR(VLOOKUP($B103,'IPC Normalized Ct'!$B$3:$O$194,5,FALSE)-'IPC Normalized Ct'!U$11,'IPC Normalized Ct'!F103)</f>
        <v>No sample</v>
      </c>
      <c r="G103" s="7" t="str">
        <f>IFERROR(VLOOKUP($B103,'IPC Normalized Ct'!$B$3:$O$194,6,FALSE)-'IPC Normalized Ct'!V$11,'IPC Normalized Ct'!G103)</f>
        <v>No sample</v>
      </c>
      <c r="H103" s="7" t="str">
        <f>IFERROR(VLOOKUP($B103,'IPC Normalized Ct'!$B$3:$O$194,7,FALSE)-'IPC Normalized Ct'!W$11,'IPC Normalized Ct'!H103)</f>
        <v>No sample</v>
      </c>
      <c r="I103" s="7" t="str">
        <f>IFERROR(VLOOKUP($B103,'IPC Normalized Ct'!$B$3:$O$194,8,FALSE)-'IPC Normalized Ct'!X$11,'IPC Normalized Ct'!I103)</f>
        <v>No sample</v>
      </c>
      <c r="J103" s="7">
        <f>IFERROR(VLOOKUP($B103,'IPC Normalized Ct'!$B$3:$O$194,9,FALSE)-'IPC Normalized Ct'!Y$11,'IPC Normalized Ct'!J103)</f>
        <v>30.431000000000001</v>
      </c>
      <c r="K103" s="7" t="str">
        <f>IFERROR(VLOOKUP($B103,'IPC Normalized Ct'!$B$3:$O$194,10,FALSE)-'IPC Normalized Ct'!Z$11,'IPC Normalized Ct'!K103)</f>
        <v>No sample</v>
      </c>
      <c r="L103" s="7" t="str">
        <f>IFERROR(VLOOKUP($B103,'IPC Normalized Ct'!$B$3:$O$194,11,FALSE)-'IPC Normalized Ct'!AA$11,'IPC Normalized Ct'!L103)</f>
        <v>No sample</v>
      </c>
      <c r="M103" s="7" t="str">
        <f>IFERROR(VLOOKUP($B103,'IPC Normalized Ct'!$B$3:$O$194,12,FALSE)-'IPC Normalized Ct'!AB$11,'IPC Normalized Ct'!M103)</f>
        <v>No sample</v>
      </c>
      <c r="N103" s="7" t="str">
        <f>IFERROR(VLOOKUP($B103,'IPC Normalized Ct'!$B$3:$O$194,13,FALSE)-'IPC Normalized Ct'!AC$11,'IPC Normalized Ct'!N103)</f>
        <v>No sample</v>
      </c>
      <c r="O103" s="7" t="str">
        <f>IFERROR(VLOOKUP($B103,'IPC Normalized Ct'!$B$3:$O$194,14,FALSE)-'IPC Normalized Ct'!AD$11,'IPC Normalized Ct'!O103)</f>
        <v>No sample</v>
      </c>
      <c r="P103" s="43" t="str">
        <f t="shared" si="4"/>
        <v>Y</v>
      </c>
      <c r="Q103" s="43"/>
    </row>
    <row r="104" spans="1:17" x14ac:dyDescent="0.25">
      <c r="A104" s="148"/>
      <c r="B104" s="13" t="s">
        <v>2393</v>
      </c>
      <c r="C104" s="6" t="str">
        <f>IFERROR(VLOOKUP($B104,'IPC Normalized Ct'!$B$3:$O$194,2,FALSE),'IPC Normalized Ct'!C104)</f>
        <v>hsa-miR-10a-5p</v>
      </c>
      <c r="D104" s="7" t="str">
        <f>IFERROR(VLOOKUP($B104,'IPC Normalized Ct'!$B$3:$O$194,3,FALSE)-'IPC Normalized Ct'!S$11,'IPC Normalized Ct'!D104)</f>
        <v>Excluded</v>
      </c>
      <c r="E104" s="7" t="str">
        <f>IFERROR(VLOOKUP($B104,'IPC Normalized Ct'!$B$3:$O$194,4,FALSE)-'IPC Normalized Ct'!T$11,'IPC Normalized Ct'!E104)</f>
        <v>No sample</v>
      </c>
      <c r="F104" s="7" t="str">
        <f>IFERROR(VLOOKUP($B104,'IPC Normalized Ct'!$B$3:$O$194,5,FALSE)-'IPC Normalized Ct'!U$11,'IPC Normalized Ct'!F104)</f>
        <v>No sample</v>
      </c>
      <c r="G104" s="7" t="str">
        <f>IFERROR(VLOOKUP($B104,'IPC Normalized Ct'!$B$3:$O$194,6,FALSE)-'IPC Normalized Ct'!V$11,'IPC Normalized Ct'!G104)</f>
        <v>No sample</v>
      </c>
      <c r="H104" s="7" t="str">
        <f>IFERROR(VLOOKUP($B104,'IPC Normalized Ct'!$B$3:$O$194,7,FALSE)-'IPC Normalized Ct'!W$11,'IPC Normalized Ct'!H104)</f>
        <v>No sample</v>
      </c>
      <c r="I104" s="7" t="str">
        <f>IFERROR(VLOOKUP($B104,'IPC Normalized Ct'!$B$3:$O$194,8,FALSE)-'IPC Normalized Ct'!X$11,'IPC Normalized Ct'!I104)</f>
        <v>No sample</v>
      </c>
      <c r="J104" s="7" t="str">
        <f>IFERROR(VLOOKUP($B104,'IPC Normalized Ct'!$B$3:$O$194,9,FALSE)-'IPC Normalized Ct'!Y$11,'IPC Normalized Ct'!J104)</f>
        <v>Excluded</v>
      </c>
      <c r="K104" s="7" t="str">
        <f>IFERROR(VLOOKUP($B104,'IPC Normalized Ct'!$B$3:$O$194,10,FALSE)-'IPC Normalized Ct'!Z$11,'IPC Normalized Ct'!K104)</f>
        <v>No sample</v>
      </c>
      <c r="L104" s="7" t="str">
        <f>IFERROR(VLOOKUP($B104,'IPC Normalized Ct'!$B$3:$O$194,11,FALSE)-'IPC Normalized Ct'!AA$11,'IPC Normalized Ct'!L104)</f>
        <v>No sample</v>
      </c>
      <c r="M104" s="7" t="str">
        <f>IFERROR(VLOOKUP($B104,'IPC Normalized Ct'!$B$3:$O$194,12,FALSE)-'IPC Normalized Ct'!AB$11,'IPC Normalized Ct'!M104)</f>
        <v>No sample</v>
      </c>
      <c r="N104" s="7" t="str">
        <f>IFERROR(VLOOKUP($B104,'IPC Normalized Ct'!$B$3:$O$194,13,FALSE)-'IPC Normalized Ct'!AC$11,'IPC Normalized Ct'!N104)</f>
        <v>No sample</v>
      </c>
      <c r="O104" s="7" t="str">
        <f>IFERROR(VLOOKUP($B104,'IPC Normalized Ct'!$B$3:$O$194,14,FALSE)-'IPC Normalized Ct'!AD$11,'IPC Normalized Ct'!O104)</f>
        <v>No sample</v>
      </c>
      <c r="P104" s="43" t="str">
        <f t="shared" si="4"/>
        <v>Y</v>
      </c>
      <c r="Q104" s="43"/>
    </row>
    <row r="105" spans="1:17" x14ac:dyDescent="0.25">
      <c r="A105" s="148"/>
      <c r="B105" s="13" t="s">
        <v>2394</v>
      </c>
      <c r="C105" s="6" t="str">
        <f>IFERROR(VLOOKUP($B105,'IPC Normalized Ct'!$B$3:$O$194,2,FALSE),'IPC Normalized Ct'!C105)</f>
        <v>hsa-miR-215-5p</v>
      </c>
      <c r="D105" s="7">
        <f>IFERROR(VLOOKUP($B105,'IPC Normalized Ct'!$B$3:$O$194,3,FALSE)-'IPC Normalized Ct'!S$11,'IPC Normalized Ct'!D105)</f>
        <v>26.895</v>
      </c>
      <c r="E105" s="7" t="str">
        <f>IFERROR(VLOOKUP($B105,'IPC Normalized Ct'!$B$3:$O$194,4,FALSE)-'IPC Normalized Ct'!T$11,'IPC Normalized Ct'!E105)</f>
        <v>No sample</v>
      </c>
      <c r="F105" s="7" t="str">
        <f>IFERROR(VLOOKUP($B105,'IPC Normalized Ct'!$B$3:$O$194,5,FALSE)-'IPC Normalized Ct'!U$11,'IPC Normalized Ct'!F105)</f>
        <v>No sample</v>
      </c>
      <c r="G105" s="7" t="str">
        <f>IFERROR(VLOOKUP($B105,'IPC Normalized Ct'!$B$3:$O$194,6,FALSE)-'IPC Normalized Ct'!V$11,'IPC Normalized Ct'!G105)</f>
        <v>No sample</v>
      </c>
      <c r="H105" s="7" t="str">
        <f>IFERROR(VLOOKUP($B105,'IPC Normalized Ct'!$B$3:$O$194,7,FALSE)-'IPC Normalized Ct'!W$11,'IPC Normalized Ct'!H105)</f>
        <v>No sample</v>
      </c>
      <c r="I105" s="7" t="str">
        <f>IFERROR(VLOOKUP($B105,'IPC Normalized Ct'!$B$3:$O$194,8,FALSE)-'IPC Normalized Ct'!X$11,'IPC Normalized Ct'!I105)</f>
        <v>No sample</v>
      </c>
      <c r="J105" s="7">
        <f>IFERROR(VLOOKUP($B105,'IPC Normalized Ct'!$B$3:$O$194,9,FALSE)-'IPC Normalized Ct'!Y$11,'IPC Normalized Ct'!J105)</f>
        <v>27.733000000000001</v>
      </c>
      <c r="K105" s="7" t="str">
        <f>IFERROR(VLOOKUP($B105,'IPC Normalized Ct'!$B$3:$O$194,10,FALSE)-'IPC Normalized Ct'!Z$11,'IPC Normalized Ct'!K105)</f>
        <v>No sample</v>
      </c>
      <c r="L105" s="7" t="str">
        <f>IFERROR(VLOOKUP($B105,'IPC Normalized Ct'!$B$3:$O$194,11,FALSE)-'IPC Normalized Ct'!AA$11,'IPC Normalized Ct'!L105)</f>
        <v>No sample</v>
      </c>
      <c r="M105" s="7" t="str">
        <f>IFERROR(VLOOKUP($B105,'IPC Normalized Ct'!$B$3:$O$194,12,FALSE)-'IPC Normalized Ct'!AB$11,'IPC Normalized Ct'!M105)</f>
        <v>No sample</v>
      </c>
      <c r="N105" s="7" t="str">
        <f>IFERROR(VLOOKUP($B105,'IPC Normalized Ct'!$B$3:$O$194,13,FALSE)-'IPC Normalized Ct'!AC$11,'IPC Normalized Ct'!N105)</f>
        <v>No sample</v>
      </c>
      <c r="O105" s="7" t="str">
        <f>IFERROR(VLOOKUP($B105,'IPC Normalized Ct'!$B$3:$O$194,14,FALSE)-'IPC Normalized Ct'!AD$11,'IPC Normalized Ct'!O105)</f>
        <v>No sample</v>
      </c>
      <c r="P105" s="43" t="str">
        <f t="shared" si="4"/>
        <v>N</v>
      </c>
      <c r="Q105" s="43"/>
    </row>
    <row r="106" spans="1:17" x14ac:dyDescent="0.25">
      <c r="A106" s="148"/>
      <c r="B106" s="13" t="s">
        <v>2395</v>
      </c>
      <c r="C106" s="6" t="str">
        <f>IFERROR(VLOOKUP($B106,'IPC Normalized Ct'!$B$3:$O$194,2,FALSE),'IPC Normalized Ct'!C106)</f>
        <v>hsa-miR-23b-3p</v>
      </c>
      <c r="D106" s="7" t="str">
        <f>IFERROR(VLOOKUP($B106,'IPC Normalized Ct'!$B$3:$O$194,3,FALSE)-'IPC Normalized Ct'!S$11,'IPC Normalized Ct'!D106)</f>
        <v>Excluded</v>
      </c>
      <c r="E106" s="7" t="str">
        <f>IFERROR(VLOOKUP($B106,'IPC Normalized Ct'!$B$3:$O$194,4,FALSE)-'IPC Normalized Ct'!T$11,'IPC Normalized Ct'!E106)</f>
        <v>No sample</v>
      </c>
      <c r="F106" s="7" t="str">
        <f>IFERROR(VLOOKUP($B106,'IPC Normalized Ct'!$B$3:$O$194,5,FALSE)-'IPC Normalized Ct'!U$11,'IPC Normalized Ct'!F106)</f>
        <v>No sample</v>
      </c>
      <c r="G106" s="7" t="str">
        <f>IFERROR(VLOOKUP($B106,'IPC Normalized Ct'!$B$3:$O$194,6,FALSE)-'IPC Normalized Ct'!V$11,'IPC Normalized Ct'!G106)</f>
        <v>No sample</v>
      </c>
      <c r="H106" s="7" t="str">
        <f>IFERROR(VLOOKUP($B106,'IPC Normalized Ct'!$B$3:$O$194,7,FALSE)-'IPC Normalized Ct'!W$11,'IPC Normalized Ct'!H106)</f>
        <v>No sample</v>
      </c>
      <c r="I106" s="7" t="str">
        <f>IFERROR(VLOOKUP($B106,'IPC Normalized Ct'!$B$3:$O$194,8,FALSE)-'IPC Normalized Ct'!X$11,'IPC Normalized Ct'!I106)</f>
        <v>No sample</v>
      </c>
      <c r="J106" s="7" t="str">
        <f>IFERROR(VLOOKUP($B106,'IPC Normalized Ct'!$B$3:$O$194,9,FALSE)-'IPC Normalized Ct'!Y$11,'IPC Normalized Ct'!J106)</f>
        <v>Excluded</v>
      </c>
      <c r="K106" s="7" t="str">
        <f>IFERROR(VLOOKUP($B106,'IPC Normalized Ct'!$B$3:$O$194,10,FALSE)-'IPC Normalized Ct'!Z$11,'IPC Normalized Ct'!K106)</f>
        <v>No sample</v>
      </c>
      <c r="L106" s="7" t="str">
        <f>IFERROR(VLOOKUP($B106,'IPC Normalized Ct'!$B$3:$O$194,11,FALSE)-'IPC Normalized Ct'!AA$11,'IPC Normalized Ct'!L106)</f>
        <v>No sample</v>
      </c>
      <c r="M106" s="7" t="str">
        <f>IFERROR(VLOOKUP($B106,'IPC Normalized Ct'!$B$3:$O$194,12,FALSE)-'IPC Normalized Ct'!AB$11,'IPC Normalized Ct'!M106)</f>
        <v>No sample</v>
      </c>
      <c r="N106" s="7" t="str">
        <f>IFERROR(VLOOKUP($B106,'IPC Normalized Ct'!$B$3:$O$194,13,FALSE)-'IPC Normalized Ct'!AC$11,'IPC Normalized Ct'!N106)</f>
        <v>No sample</v>
      </c>
      <c r="O106" s="7" t="str">
        <f>IFERROR(VLOOKUP($B106,'IPC Normalized Ct'!$B$3:$O$194,14,FALSE)-'IPC Normalized Ct'!AD$11,'IPC Normalized Ct'!O106)</f>
        <v>No sample</v>
      </c>
      <c r="P106" s="43" t="str">
        <f t="shared" si="4"/>
        <v>Y</v>
      </c>
      <c r="Q106" s="43"/>
    </row>
    <row r="107" spans="1:17" x14ac:dyDescent="0.25">
      <c r="A107" s="148"/>
      <c r="B107" s="13" t="s">
        <v>2396</v>
      </c>
      <c r="C107" s="6" t="str">
        <f>IFERROR(VLOOKUP($B107,'IPC Normalized Ct'!$B$3:$O$194,2,FALSE),'IPC Normalized Ct'!C107)</f>
        <v>hsa-miR-141-3p</v>
      </c>
      <c r="D107" s="7">
        <f>IFERROR(VLOOKUP($B107,'IPC Normalized Ct'!$B$3:$O$194,3,FALSE)-'IPC Normalized Ct'!S$11,'IPC Normalized Ct'!D107)</f>
        <v>28.454999999999998</v>
      </c>
      <c r="E107" s="7" t="str">
        <f>IFERROR(VLOOKUP($B107,'IPC Normalized Ct'!$B$3:$O$194,4,FALSE)-'IPC Normalized Ct'!T$11,'IPC Normalized Ct'!E107)</f>
        <v>No sample</v>
      </c>
      <c r="F107" s="7" t="str">
        <f>IFERROR(VLOOKUP($B107,'IPC Normalized Ct'!$B$3:$O$194,5,FALSE)-'IPC Normalized Ct'!U$11,'IPC Normalized Ct'!F107)</f>
        <v>No sample</v>
      </c>
      <c r="G107" s="7" t="str">
        <f>IFERROR(VLOOKUP($B107,'IPC Normalized Ct'!$B$3:$O$194,6,FALSE)-'IPC Normalized Ct'!V$11,'IPC Normalized Ct'!G107)</f>
        <v>No sample</v>
      </c>
      <c r="H107" s="7" t="str">
        <f>IFERROR(VLOOKUP($B107,'IPC Normalized Ct'!$B$3:$O$194,7,FALSE)-'IPC Normalized Ct'!W$11,'IPC Normalized Ct'!H107)</f>
        <v>No sample</v>
      </c>
      <c r="I107" s="7" t="str">
        <f>IFERROR(VLOOKUP($B107,'IPC Normalized Ct'!$B$3:$O$194,8,FALSE)-'IPC Normalized Ct'!X$11,'IPC Normalized Ct'!I107)</f>
        <v>No sample</v>
      </c>
      <c r="J107" s="7">
        <f>IFERROR(VLOOKUP($B107,'IPC Normalized Ct'!$B$3:$O$194,9,FALSE)-'IPC Normalized Ct'!Y$11,'IPC Normalized Ct'!J107)</f>
        <v>30.395</v>
      </c>
      <c r="K107" s="7" t="str">
        <f>IFERROR(VLOOKUP($B107,'IPC Normalized Ct'!$B$3:$O$194,10,FALSE)-'IPC Normalized Ct'!Z$11,'IPC Normalized Ct'!K107)</f>
        <v>No sample</v>
      </c>
      <c r="L107" s="7" t="str">
        <f>IFERROR(VLOOKUP($B107,'IPC Normalized Ct'!$B$3:$O$194,11,FALSE)-'IPC Normalized Ct'!AA$11,'IPC Normalized Ct'!L107)</f>
        <v>No sample</v>
      </c>
      <c r="M107" s="7" t="str">
        <f>IFERROR(VLOOKUP($B107,'IPC Normalized Ct'!$B$3:$O$194,12,FALSE)-'IPC Normalized Ct'!AB$11,'IPC Normalized Ct'!M107)</f>
        <v>No sample</v>
      </c>
      <c r="N107" s="7" t="str">
        <f>IFERROR(VLOOKUP($B107,'IPC Normalized Ct'!$B$3:$O$194,13,FALSE)-'IPC Normalized Ct'!AC$11,'IPC Normalized Ct'!N107)</f>
        <v>No sample</v>
      </c>
      <c r="O107" s="7" t="str">
        <f>IFERROR(VLOOKUP($B107,'IPC Normalized Ct'!$B$3:$O$194,14,FALSE)-'IPC Normalized Ct'!AD$11,'IPC Normalized Ct'!O107)</f>
        <v>No sample</v>
      </c>
      <c r="P107" s="43" t="str">
        <f t="shared" si="4"/>
        <v>N</v>
      </c>
      <c r="Q107" s="43"/>
    </row>
    <row r="108" spans="1:17" x14ac:dyDescent="0.25">
      <c r="A108" s="148"/>
      <c r="B108" s="13" t="s">
        <v>2397</v>
      </c>
      <c r="C108" s="6" t="str">
        <f>IFERROR(VLOOKUP($B108,'IPC Normalized Ct'!$B$3:$O$194,2,FALSE),'IPC Normalized Ct'!C108)</f>
        <v>hsa-miR-134-5p</v>
      </c>
      <c r="D108" s="7">
        <f>IFERROR(VLOOKUP($B108,'IPC Normalized Ct'!$B$3:$O$194,3,FALSE)-'IPC Normalized Ct'!S$11,'IPC Normalized Ct'!D108)</f>
        <v>30.050999999999998</v>
      </c>
      <c r="E108" s="7" t="str">
        <f>IFERROR(VLOOKUP($B108,'IPC Normalized Ct'!$B$3:$O$194,4,FALSE)-'IPC Normalized Ct'!T$11,'IPC Normalized Ct'!E108)</f>
        <v>No sample</v>
      </c>
      <c r="F108" s="7" t="str">
        <f>IFERROR(VLOOKUP($B108,'IPC Normalized Ct'!$B$3:$O$194,5,FALSE)-'IPC Normalized Ct'!U$11,'IPC Normalized Ct'!F108)</f>
        <v>No sample</v>
      </c>
      <c r="G108" s="7" t="str">
        <f>IFERROR(VLOOKUP($B108,'IPC Normalized Ct'!$B$3:$O$194,6,FALSE)-'IPC Normalized Ct'!V$11,'IPC Normalized Ct'!G108)</f>
        <v>No sample</v>
      </c>
      <c r="H108" s="7" t="str">
        <f>IFERROR(VLOOKUP($B108,'IPC Normalized Ct'!$B$3:$O$194,7,FALSE)-'IPC Normalized Ct'!W$11,'IPC Normalized Ct'!H108)</f>
        <v>No sample</v>
      </c>
      <c r="I108" s="7" t="str">
        <f>IFERROR(VLOOKUP($B108,'IPC Normalized Ct'!$B$3:$O$194,8,FALSE)-'IPC Normalized Ct'!X$11,'IPC Normalized Ct'!I108)</f>
        <v>No sample</v>
      </c>
      <c r="J108" s="7">
        <f>IFERROR(VLOOKUP($B108,'IPC Normalized Ct'!$B$3:$O$194,9,FALSE)-'IPC Normalized Ct'!Y$11,'IPC Normalized Ct'!J108)</f>
        <v>29.870999999999999</v>
      </c>
      <c r="K108" s="7" t="str">
        <f>IFERROR(VLOOKUP($B108,'IPC Normalized Ct'!$B$3:$O$194,10,FALSE)-'IPC Normalized Ct'!Z$11,'IPC Normalized Ct'!K108)</f>
        <v>No sample</v>
      </c>
      <c r="L108" s="7" t="str">
        <f>IFERROR(VLOOKUP($B108,'IPC Normalized Ct'!$B$3:$O$194,11,FALSE)-'IPC Normalized Ct'!AA$11,'IPC Normalized Ct'!L108)</f>
        <v>No sample</v>
      </c>
      <c r="M108" s="7" t="str">
        <f>IFERROR(VLOOKUP($B108,'IPC Normalized Ct'!$B$3:$O$194,12,FALSE)-'IPC Normalized Ct'!AB$11,'IPC Normalized Ct'!M108)</f>
        <v>No sample</v>
      </c>
      <c r="N108" s="7" t="str">
        <f>IFERROR(VLOOKUP($B108,'IPC Normalized Ct'!$B$3:$O$194,13,FALSE)-'IPC Normalized Ct'!AC$11,'IPC Normalized Ct'!N108)</f>
        <v>No sample</v>
      </c>
      <c r="O108" s="7" t="str">
        <f>IFERROR(VLOOKUP($B108,'IPC Normalized Ct'!$B$3:$O$194,14,FALSE)-'IPC Normalized Ct'!AD$11,'IPC Normalized Ct'!O108)</f>
        <v>No sample</v>
      </c>
      <c r="P108" s="43" t="str">
        <f t="shared" si="4"/>
        <v>N</v>
      </c>
      <c r="Q108" s="43"/>
    </row>
    <row r="109" spans="1:17" x14ac:dyDescent="0.25">
      <c r="A109" s="148"/>
      <c r="B109" s="13" t="s">
        <v>2398</v>
      </c>
      <c r="C109" s="6" t="str">
        <f>IFERROR(VLOOKUP($B109,'IPC Normalized Ct'!$B$3:$O$194,2,FALSE),'IPC Normalized Ct'!C109)</f>
        <v>hsa-miR-155-5p</v>
      </c>
      <c r="D109" s="7" t="str">
        <f>IFERROR(VLOOKUP($B109,'IPC Normalized Ct'!$B$3:$O$194,3,FALSE)-'IPC Normalized Ct'!S$11,'IPC Normalized Ct'!D109)</f>
        <v>Excluded</v>
      </c>
      <c r="E109" s="7" t="str">
        <f>IFERROR(VLOOKUP($B109,'IPC Normalized Ct'!$B$3:$O$194,4,FALSE)-'IPC Normalized Ct'!T$11,'IPC Normalized Ct'!E109)</f>
        <v>No sample</v>
      </c>
      <c r="F109" s="7" t="str">
        <f>IFERROR(VLOOKUP($B109,'IPC Normalized Ct'!$B$3:$O$194,5,FALSE)-'IPC Normalized Ct'!U$11,'IPC Normalized Ct'!F109)</f>
        <v>No sample</v>
      </c>
      <c r="G109" s="7" t="str">
        <f>IFERROR(VLOOKUP($B109,'IPC Normalized Ct'!$B$3:$O$194,6,FALSE)-'IPC Normalized Ct'!V$11,'IPC Normalized Ct'!G109)</f>
        <v>No sample</v>
      </c>
      <c r="H109" s="7" t="str">
        <f>IFERROR(VLOOKUP($B109,'IPC Normalized Ct'!$B$3:$O$194,7,FALSE)-'IPC Normalized Ct'!W$11,'IPC Normalized Ct'!H109)</f>
        <v>No sample</v>
      </c>
      <c r="I109" s="7" t="str">
        <f>IFERROR(VLOOKUP($B109,'IPC Normalized Ct'!$B$3:$O$194,8,FALSE)-'IPC Normalized Ct'!X$11,'IPC Normalized Ct'!I109)</f>
        <v>No sample</v>
      </c>
      <c r="J109" s="7" t="str">
        <f>IFERROR(VLOOKUP($B109,'IPC Normalized Ct'!$B$3:$O$194,9,FALSE)-'IPC Normalized Ct'!Y$11,'IPC Normalized Ct'!J109)</f>
        <v>Excluded</v>
      </c>
      <c r="K109" s="7" t="str">
        <f>IFERROR(VLOOKUP($B109,'IPC Normalized Ct'!$B$3:$O$194,10,FALSE)-'IPC Normalized Ct'!Z$11,'IPC Normalized Ct'!K109)</f>
        <v>No sample</v>
      </c>
      <c r="L109" s="7" t="str">
        <f>IFERROR(VLOOKUP($B109,'IPC Normalized Ct'!$B$3:$O$194,11,FALSE)-'IPC Normalized Ct'!AA$11,'IPC Normalized Ct'!L109)</f>
        <v>No sample</v>
      </c>
      <c r="M109" s="7" t="str">
        <f>IFERROR(VLOOKUP($B109,'IPC Normalized Ct'!$B$3:$O$194,12,FALSE)-'IPC Normalized Ct'!AB$11,'IPC Normalized Ct'!M109)</f>
        <v>No sample</v>
      </c>
      <c r="N109" s="7" t="str">
        <f>IFERROR(VLOOKUP($B109,'IPC Normalized Ct'!$B$3:$O$194,13,FALSE)-'IPC Normalized Ct'!AC$11,'IPC Normalized Ct'!N109)</f>
        <v>No sample</v>
      </c>
      <c r="O109" s="7" t="str">
        <f>IFERROR(VLOOKUP($B109,'IPC Normalized Ct'!$B$3:$O$194,14,FALSE)-'IPC Normalized Ct'!AD$11,'IPC Normalized Ct'!O109)</f>
        <v>No sample</v>
      </c>
      <c r="P109" s="43" t="str">
        <f t="shared" si="4"/>
        <v>Y</v>
      </c>
      <c r="Q109" s="43"/>
    </row>
    <row r="110" spans="1:17" x14ac:dyDescent="0.25">
      <c r="A110" s="148"/>
      <c r="B110" s="13" t="s">
        <v>2399</v>
      </c>
      <c r="C110" s="6" t="str">
        <f>IFERROR(VLOOKUP($B110,'IPC Normalized Ct'!$B$3:$O$194,2,FALSE),'IPC Normalized Ct'!C110)</f>
        <v>hsa-miR-378a-5p</v>
      </c>
      <c r="D110" s="7">
        <f>IFERROR(VLOOKUP($B110,'IPC Normalized Ct'!$B$3:$O$194,3,FALSE)-'IPC Normalized Ct'!S$11,'IPC Normalized Ct'!D110)</f>
        <v>29.266999999999999</v>
      </c>
      <c r="E110" s="7" t="str">
        <f>IFERROR(VLOOKUP($B110,'IPC Normalized Ct'!$B$3:$O$194,4,FALSE)-'IPC Normalized Ct'!T$11,'IPC Normalized Ct'!E110)</f>
        <v>No sample</v>
      </c>
      <c r="F110" s="7" t="str">
        <f>IFERROR(VLOOKUP($B110,'IPC Normalized Ct'!$B$3:$O$194,5,FALSE)-'IPC Normalized Ct'!U$11,'IPC Normalized Ct'!F110)</f>
        <v>No sample</v>
      </c>
      <c r="G110" s="7" t="str">
        <f>IFERROR(VLOOKUP($B110,'IPC Normalized Ct'!$B$3:$O$194,6,FALSE)-'IPC Normalized Ct'!V$11,'IPC Normalized Ct'!G110)</f>
        <v>No sample</v>
      </c>
      <c r="H110" s="7" t="str">
        <f>IFERROR(VLOOKUP($B110,'IPC Normalized Ct'!$B$3:$O$194,7,FALSE)-'IPC Normalized Ct'!W$11,'IPC Normalized Ct'!H110)</f>
        <v>No sample</v>
      </c>
      <c r="I110" s="7" t="str">
        <f>IFERROR(VLOOKUP($B110,'IPC Normalized Ct'!$B$3:$O$194,8,FALSE)-'IPC Normalized Ct'!X$11,'IPC Normalized Ct'!I110)</f>
        <v>No sample</v>
      </c>
      <c r="J110" s="7">
        <f>IFERROR(VLOOKUP($B110,'IPC Normalized Ct'!$B$3:$O$194,9,FALSE)-'IPC Normalized Ct'!Y$11,'IPC Normalized Ct'!J110)</f>
        <v>29.989000000000001</v>
      </c>
      <c r="K110" s="7" t="str">
        <f>IFERROR(VLOOKUP($B110,'IPC Normalized Ct'!$B$3:$O$194,10,FALSE)-'IPC Normalized Ct'!Z$11,'IPC Normalized Ct'!K110)</f>
        <v>No sample</v>
      </c>
      <c r="L110" s="7" t="str">
        <f>IFERROR(VLOOKUP($B110,'IPC Normalized Ct'!$B$3:$O$194,11,FALSE)-'IPC Normalized Ct'!AA$11,'IPC Normalized Ct'!L110)</f>
        <v>No sample</v>
      </c>
      <c r="M110" s="7" t="str">
        <f>IFERROR(VLOOKUP($B110,'IPC Normalized Ct'!$B$3:$O$194,12,FALSE)-'IPC Normalized Ct'!AB$11,'IPC Normalized Ct'!M110)</f>
        <v>No sample</v>
      </c>
      <c r="N110" s="7" t="str">
        <f>IFERROR(VLOOKUP($B110,'IPC Normalized Ct'!$B$3:$O$194,13,FALSE)-'IPC Normalized Ct'!AC$11,'IPC Normalized Ct'!N110)</f>
        <v>No sample</v>
      </c>
      <c r="O110" s="7" t="str">
        <f>IFERROR(VLOOKUP($B110,'IPC Normalized Ct'!$B$3:$O$194,14,FALSE)-'IPC Normalized Ct'!AD$11,'IPC Normalized Ct'!O110)</f>
        <v>No sample</v>
      </c>
      <c r="P110" s="43" t="str">
        <f t="shared" si="4"/>
        <v>N</v>
      </c>
      <c r="Q110" s="43"/>
    </row>
    <row r="111" spans="1:17" x14ac:dyDescent="0.25">
      <c r="A111" s="148"/>
      <c r="B111" s="13" t="s">
        <v>2400</v>
      </c>
      <c r="C111" s="6" t="str">
        <f>IFERROR(VLOOKUP($B111,'IPC Normalized Ct'!$B$3:$O$194,2,FALSE),'IPC Normalized Ct'!C111)</f>
        <v>hsa-miR-422a</v>
      </c>
      <c r="D111" s="7">
        <f>IFERROR(VLOOKUP($B111,'IPC Normalized Ct'!$B$3:$O$194,3,FALSE)-'IPC Normalized Ct'!S$11,'IPC Normalized Ct'!D111)</f>
        <v>28.047999999999998</v>
      </c>
      <c r="E111" s="7" t="str">
        <f>IFERROR(VLOOKUP($B111,'IPC Normalized Ct'!$B$3:$O$194,4,FALSE)-'IPC Normalized Ct'!T$11,'IPC Normalized Ct'!E111)</f>
        <v>No sample</v>
      </c>
      <c r="F111" s="7" t="str">
        <f>IFERROR(VLOOKUP($B111,'IPC Normalized Ct'!$B$3:$O$194,5,FALSE)-'IPC Normalized Ct'!U$11,'IPC Normalized Ct'!F111)</f>
        <v>No sample</v>
      </c>
      <c r="G111" s="7" t="str">
        <f>IFERROR(VLOOKUP($B111,'IPC Normalized Ct'!$B$3:$O$194,6,FALSE)-'IPC Normalized Ct'!V$11,'IPC Normalized Ct'!G111)</f>
        <v>No sample</v>
      </c>
      <c r="H111" s="7" t="str">
        <f>IFERROR(VLOOKUP($B111,'IPC Normalized Ct'!$B$3:$O$194,7,FALSE)-'IPC Normalized Ct'!W$11,'IPC Normalized Ct'!H111)</f>
        <v>No sample</v>
      </c>
      <c r="I111" s="7" t="str">
        <f>IFERROR(VLOOKUP($B111,'IPC Normalized Ct'!$B$3:$O$194,8,FALSE)-'IPC Normalized Ct'!X$11,'IPC Normalized Ct'!I111)</f>
        <v>No sample</v>
      </c>
      <c r="J111" s="7">
        <f>IFERROR(VLOOKUP($B111,'IPC Normalized Ct'!$B$3:$O$194,9,FALSE)-'IPC Normalized Ct'!Y$11,'IPC Normalized Ct'!J111)</f>
        <v>23.545999999999999</v>
      </c>
      <c r="K111" s="7" t="str">
        <f>IFERROR(VLOOKUP($B111,'IPC Normalized Ct'!$B$3:$O$194,10,FALSE)-'IPC Normalized Ct'!Z$11,'IPC Normalized Ct'!K111)</f>
        <v>No sample</v>
      </c>
      <c r="L111" s="7" t="str">
        <f>IFERROR(VLOOKUP($B111,'IPC Normalized Ct'!$B$3:$O$194,11,FALSE)-'IPC Normalized Ct'!AA$11,'IPC Normalized Ct'!L111)</f>
        <v>No sample</v>
      </c>
      <c r="M111" s="7" t="str">
        <f>IFERROR(VLOOKUP($B111,'IPC Normalized Ct'!$B$3:$O$194,12,FALSE)-'IPC Normalized Ct'!AB$11,'IPC Normalized Ct'!M111)</f>
        <v>No sample</v>
      </c>
      <c r="N111" s="7" t="str">
        <f>IFERROR(VLOOKUP($B111,'IPC Normalized Ct'!$B$3:$O$194,13,FALSE)-'IPC Normalized Ct'!AC$11,'IPC Normalized Ct'!N111)</f>
        <v>No sample</v>
      </c>
      <c r="O111" s="7" t="str">
        <f>IFERROR(VLOOKUP($B111,'IPC Normalized Ct'!$B$3:$O$194,14,FALSE)-'IPC Normalized Ct'!AD$11,'IPC Normalized Ct'!O111)</f>
        <v>No sample</v>
      </c>
      <c r="P111" s="43" t="str">
        <f t="shared" si="4"/>
        <v>N</v>
      </c>
      <c r="Q111" s="43"/>
    </row>
    <row r="112" spans="1:17" x14ac:dyDescent="0.25">
      <c r="A112" s="148"/>
      <c r="B112" s="13" t="s">
        <v>2401</v>
      </c>
      <c r="C112" s="6" t="str">
        <f>IFERROR(VLOOKUP($B112,'IPC Normalized Ct'!$B$3:$O$194,2,FALSE),'IPC Normalized Ct'!C112)</f>
        <v>hsa-miR-499a-5p</v>
      </c>
      <c r="D112" s="7">
        <f>IFERROR(VLOOKUP($B112,'IPC Normalized Ct'!$B$3:$O$194,3,FALSE)-'IPC Normalized Ct'!S$11,'IPC Normalized Ct'!D112)</f>
        <v>25.148</v>
      </c>
      <c r="E112" s="7" t="str">
        <f>IFERROR(VLOOKUP($B112,'IPC Normalized Ct'!$B$3:$O$194,4,FALSE)-'IPC Normalized Ct'!T$11,'IPC Normalized Ct'!E112)</f>
        <v>No sample</v>
      </c>
      <c r="F112" s="7" t="str">
        <f>IFERROR(VLOOKUP($B112,'IPC Normalized Ct'!$B$3:$O$194,5,FALSE)-'IPC Normalized Ct'!U$11,'IPC Normalized Ct'!F112)</f>
        <v>No sample</v>
      </c>
      <c r="G112" s="7" t="str">
        <f>IFERROR(VLOOKUP($B112,'IPC Normalized Ct'!$B$3:$O$194,6,FALSE)-'IPC Normalized Ct'!V$11,'IPC Normalized Ct'!G112)</f>
        <v>No sample</v>
      </c>
      <c r="H112" s="7" t="str">
        <f>IFERROR(VLOOKUP($B112,'IPC Normalized Ct'!$B$3:$O$194,7,FALSE)-'IPC Normalized Ct'!W$11,'IPC Normalized Ct'!H112)</f>
        <v>No sample</v>
      </c>
      <c r="I112" s="7" t="str">
        <f>IFERROR(VLOOKUP($B112,'IPC Normalized Ct'!$B$3:$O$194,8,FALSE)-'IPC Normalized Ct'!X$11,'IPC Normalized Ct'!I112)</f>
        <v>No sample</v>
      </c>
      <c r="J112" s="7">
        <f>IFERROR(VLOOKUP($B112,'IPC Normalized Ct'!$B$3:$O$194,9,FALSE)-'IPC Normalized Ct'!Y$11,'IPC Normalized Ct'!J112)</f>
        <v>27.803000000000001</v>
      </c>
      <c r="K112" s="7" t="str">
        <f>IFERROR(VLOOKUP($B112,'IPC Normalized Ct'!$B$3:$O$194,10,FALSE)-'IPC Normalized Ct'!Z$11,'IPC Normalized Ct'!K112)</f>
        <v>No sample</v>
      </c>
      <c r="L112" s="7" t="str">
        <f>IFERROR(VLOOKUP($B112,'IPC Normalized Ct'!$B$3:$O$194,11,FALSE)-'IPC Normalized Ct'!AA$11,'IPC Normalized Ct'!L112)</f>
        <v>No sample</v>
      </c>
      <c r="M112" s="7" t="str">
        <f>IFERROR(VLOOKUP($B112,'IPC Normalized Ct'!$B$3:$O$194,12,FALSE)-'IPC Normalized Ct'!AB$11,'IPC Normalized Ct'!M112)</f>
        <v>No sample</v>
      </c>
      <c r="N112" s="7" t="str">
        <f>IFERROR(VLOOKUP($B112,'IPC Normalized Ct'!$B$3:$O$194,13,FALSE)-'IPC Normalized Ct'!AC$11,'IPC Normalized Ct'!N112)</f>
        <v>No sample</v>
      </c>
      <c r="O112" s="7" t="str">
        <f>IFERROR(VLOOKUP($B112,'IPC Normalized Ct'!$B$3:$O$194,14,FALSE)-'IPC Normalized Ct'!AD$11,'IPC Normalized Ct'!O112)</f>
        <v>No sample</v>
      </c>
      <c r="P112" s="43" t="str">
        <f t="shared" si="4"/>
        <v>N</v>
      </c>
      <c r="Q112" s="43"/>
    </row>
    <row r="113" spans="1:17" x14ac:dyDescent="0.25">
      <c r="A113" s="148"/>
      <c r="B113" s="13" t="s">
        <v>2403</v>
      </c>
      <c r="C113" s="6" t="str">
        <f>IFERROR(VLOOKUP($B113,'IPC Normalized Ct'!$B$3:$O$194,2,FALSE),'IPC Normalized Ct'!C113)</f>
        <v>hsa-miR-17-3p</v>
      </c>
      <c r="D113" s="7">
        <f>IFERROR(VLOOKUP($B113,'IPC Normalized Ct'!$B$3:$O$194,3,FALSE)-'IPC Normalized Ct'!S$11,'IPC Normalized Ct'!D113)</f>
        <v>26.962</v>
      </c>
      <c r="E113" s="7" t="str">
        <f>IFERROR(VLOOKUP($B113,'IPC Normalized Ct'!$B$3:$O$194,4,FALSE)-'IPC Normalized Ct'!T$11,'IPC Normalized Ct'!E113)</f>
        <v>No sample</v>
      </c>
      <c r="F113" s="7" t="str">
        <f>IFERROR(VLOOKUP($B113,'IPC Normalized Ct'!$B$3:$O$194,5,FALSE)-'IPC Normalized Ct'!U$11,'IPC Normalized Ct'!F113)</f>
        <v>No sample</v>
      </c>
      <c r="G113" s="7" t="str">
        <f>IFERROR(VLOOKUP($B113,'IPC Normalized Ct'!$B$3:$O$194,6,FALSE)-'IPC Normalized Ct'!V$11,'IPC Normalized Ct'!G113)</f>
        <v>No sample</v>
      </c>
      <c r="H113" s="7" t="str">
        <f>IFERROR(VLOOKUP($B113,'IPC Normalized Ct'!$B$3:$O$194,7,FALSE)-'IPC Normalized Ct'!W$11,'IPC Normalized Ct'!H113)</f>
        <v>No sample</v>
      </c>
      <c r="I113" s="7" t="str">
        <f>IFERROR(VLOOKUP($B113,'IPC Normalized Ct'!$B$3:$O$194,8,FALSE)-'IPC Normalized Ct'!X$11,'IPC Normalized Ct'!I113)</f>
        <v>No sample</v>
      </c>
      <c r="J113" s="7">
        <f>IFERROR(VLOOKUP($B113,'IPC Normalized Ct'!$B$3:$O$194,9,FALSE)-'IPC Normalized Ct'!Y$11,'IPC Normalized Ct'!J113)</f>
        <v>27.867000000000001</v>
      </c>
      <c r="K113" s="7" t="str">
        <f>IFERROR(VLOOKUP($B113,'IPC Normalized Ct'!$B$3:$O$194,10,FALSE)-'IPC Normalized Ct'!Z$11,'IPC Normalized Ct'!K113)</f>
        <v>No sample</v>
      </c>
      <c r="L113" s="7" t="str">
        <f>IFERROR(VLOOKUP($B113,'IPC Normalized Ct'!$B$3:$O$194,11,FALSE)-'IPC Normalized Ct'!AA$11,'IPC Normalized Ct'!L113)</f>
        <v>No sample</v>
      </c>
      <c r="M113" s="7" t="str">
        <f>IFERROR(VLOOKUP($B113,'IPC Normalized Ct'!$B$3:$O$194,12,FALSE)-'IPC Normalized Ct'!AB$11,'IPC Normalized Ct'!M113)</f>
        <v>No sample</v>
      </c>
      <c r="N113" s="7" t="str">
        <f>IFERROR(VLOOKUP($B113,'IPC Normalized Ct'!$B$3:$O$194,13,FALSE)-'IPC Normalized Ct'!AC$11,'IPC Normalized Ct'!N113)</f>
        <v>No sample</v>
      </c>
      <c r="O113" s="7" t="str">
        <f>IFERROR(VLOOKUP($B113,'IPC Normalized Ct'!$B$3:$O$194,14,FALSE)-'IPC Normalized Ct'!AD$11,'IPC Normalized Ct'!O113)</f>
        <v>No sample</v>
      </c>
      <c r="P113" s="43" t="str">
        <f t="shared" si="4"/>
        <v>N</v>
      </c>
      <c r="Q113" s="43"/>
    </row>
    <row r="114" spans="1:17" x14ac:dyDescent="0.25">
      <c r="A114" s="148"/>
      <c r="B114" s="13" t="s">
        <v>2404</v>
      </c>
      <c r="C114" s="6" t="str">
        <f>IFERROR(VLOOKUP($B114,'IPC Normalized Ct'!$B$3:$O$194,2,FALSE),'IPC Normalized Ct'!C114)</f>
        <v>hsa-miR-103a-3p</v>
      </c>
      <c r="D114" s="7">
        <f>IFERROR(VLOOKUP($B114,'IPC Normalized Ct'!$B$3:$O$194,3,FALSE)-'IPC Normalized Ct'!S$11,'IPC Normalized Ct'!D114)</f>
        <v>19.222000000000001</v>
      </c>
      <c r="E114" s="7" t="str">
        <f>IFERROR(VLOOKUP($B114,'IPC Normalized Ct'!$B$3:$O$194,4,FALSE)-'IPC Normalized Ct'!T$11,'IPC Normalized Ct'!E114)</f>
        <v>No sample</v>
      </c>
      <c r="F114" s="7" t="str">
        <f>IFERROR(VLOOKUP($B114,'IPC Normalized Ct'!$B$3:$O$194,5,FALSE)-'IPC Normalized Ct'!U$11,'IPC Normalized Ct'!F114)</f>
        <v>No sample</v>
      </c>
      <c r="G114" s="7" t="str">
        <f>IFERROR(VLOOKUP($B114,'IPC Normalized Ct'!$B$3:$O$194,6,FALSE)-'IPC Normalized Ct'!V$11,'IPC Normalized Ct'!G114)</f>
        <v>No sample</v>
      </c>
      <c r="H114" s="7" t="str">
        <f>IFERROR(VLOOKUP($B114,'IPC Normalized Ct'!$B$3:$O$194,7,FALSE)-'IPC Normalized Ct'!W$11,'IPC Normalized Ct'!H114)</f>
        <v>No sample</v>
      </c>
      <c r="I114" s="7" t="str">
        <f>IFERROR(VLOOKUP($B114,'IPC Normalized Ct'!$B$3:$O$194,8,FALSE)-'IPC Normalized Ct'!X$11,'IPC Normalized Ct'!I114)</f>
        <v>No sample</v>
      </c>
      <c r="J114" s="7">
        <f>IFERROR(VLOOKUP($B114,'IPC Normalized Ct'!$B$3:$O$194,9,FALSE)-'IPC Normalized Ct'!Y$11,'IPC Normalized Ct'!J114)</f>
        <v>22.437999999999999</v>
      </c>
      <c r="K114" s="7" t="str">
        <f>IFERROR(VLOOKUP($B114,'IPC Normalized Ct'!$B$3:$O$194,10,FALSE)-'IPC Normalized Ct'!Z$11,'IPC Normalized Ct'!K114)</f>
        <v>No sample</v>
      </c>
      <c r="L114" s="7" t="str">
        <f>IFERROR(VLOOKUP($B114,'IPC Normalized Ct'!$B$3:$O$194,11,FALSE)-'IPC Normalized Ct'!AA$11,'IPC Normalized Ct'!L114)</f>
        <v>No sample</v>
      </c>
      <c r="M114" s="7" t="str">
        <f>IFERROR(VLOOKUP($B114,'IPC Normalized Ct'!$B$3:$O$194,12,FALSE)-'IPC Normalized Ct'!AB$11,'IPC Normalized Ct'!M114)</f>
        <v>No sample</v>
      </c>
      <c r="N114" s="7" t="str">
        <f>IFERROR(VLOOKUP($B114,'IPC Normalized Ct'!$B$3:$O$194,13,FALSE)-'IPC Normalized Ct'!AC$11,'IPC Normalized Ct'!N114)</f>
        <v>No sample</v>
      </c>
      <c r="O114" s="7" t="str">
        <f>IFERROR(VLOOKUP($B114,'IPC Normalized Ct'!$B$3:$O$194,14,FALSE)-'IPC Normalized Ct'!AD$11,'IPC Normalized Ct'!O114)</f>
        <v>No sample</v>
      </c>
      <c r="P114" s="43" t="str">
        <f t="shared" si="4"/>
        <v>N</v>
      </c>
      <c r="Q114" s="43"/>
    </row>
    <row r="115" spans="1:17" x14ac:dyDescent="0.25">
      <c r="A115" s="148"/>
      <c r="B115" s="13" t="s">
        <v>2405</v>
      </c>
      <c r="C115" s="6" t="str">
        <f>IFERROR(VLOOKUP($B115,'IPC Normalized Ct'!$B$3:$O$194,2,FALSE),'IPC Normalized Ct'!C115)</f>
        <v>hsa-miR-10b-5p</v>
      </c>
      <c r="D115" s="7" t="str">
        <f>IFERROR(VLOOKUP($B115,'IPC Normalized Ct'!$B$3:$O$194,3,FALSE)-'IPC Normalized Ct'!S$11,'IPC Normalized Ct'!D115)</f>
        <v>Excluded</v>
      </c>
      <c r="E115" s="7" t="str">
        <f>IFERROR(VLOOKUP($B115,'IPC Normalized Ct'!$B$3:$O$194,4,FALSE)-'IPC Normalized Ct'!T$11,'IPC Normalized Ct'!E115)</f>
        <v>No sample</v>
      </c>
      <c r="F115" s="7" t="str">
        <f>IFERROR(VLOOKUP($B115,'IPC Normalized Ct'!$B$3:$O$194,5,FALSE)-'IPC Normalized Ct'!U$11,'IPC Normalized Ct'!F115)</f>
        <v>No sample</v>
      </c>
      <c r="G115" s="7" t="str">
        <f>IFERROR(VLOOKUP($B115,'IPC Normalized Ct'!$B$3:$O$194,6,FALSE)-'IPC Normalized Ct'!V$11,'IPC Normalized Ct'!G115)</f>
        <v>No sample</v>
      </c>
      <c r="H115" s="7" t="str">
        <f>IFERROR(VLOOKUP($B115,'IPC Normalized Ct'!$B$3:$O$194,7,FALSE)-'IPC Normalized Ct'!W$11,'IPC Normalized Ct'!H115)</f>
        <v>No sample</v>
      </c>
      <c r="I115" s="7" t="str">
        <f>IFERROR(VLOOKUP($B115,'IPC Normalized Ct'!$B$3:$O$194,8,FALSE)-'IPC Normalized Ct'!X$11,'IPC Normalized Ct'!I115)</f>
        <v>No sample</v>
      </c>
      <c r="J115" s="7">
        <f>IFERROR(VLOOKUP($B115,'IPC Normalized Ct'!$B$3:$O$194,9,FALSE)-'IPC Normalized Ct'!Y$11,'IPC Normalized Ct'!J115)</f>
        <v>29.667999999999999</v>
      </c>
      <c r="K115" s="7" t="str">
        <f>IFERROR(VLOOKUP($B115,'IPC Normalized Ct'!$B$3:$O$194,10,FALSE)-'IPC Normalized Ct'!Z$11,'IPC Normalized Ct'!K115)</f>
        <v>No sample</v>
      </c>
      <c r="L115" s="7" t="str">
        <f>IFERROR(VLOOKUP($B115,'IPC Normalized Ct'!$B$3:$O$194,11,FALSE)-'IPC Normalized Ct'!AA$11,'IPC Normalized Ct'!L115)</f>
        <v>No sample</v>
      </c>
      <c r="M115" s="7" t="str">
        <f>IFERROR(VLOOKUP($B115,'IPC Normalized Ct'!$B$3:$O$194,12,FALSE)-'IPC Normalized Ct'!AB$11,'IPC Normalized Ct'!M115)</f>
        <v>No sample</v>
      </c>
      <c r="N115" s="7" t="str">
        <f>IFERROR(VLOOKUP($B115,'IPC Normalized Ct'!$B$3:$O$194,13,FALSE)-'IPC Normalized Ct'!AC$11,'IPC Normalized Ct'!N115)</f>
        <v>No sample</v>
      </c>
      <c r="O115" s="7" t="str">
        <f>IFERROR(VLOOKUP($B115,'IPC Normalized Ct'!$B$3:$O$194,14,FALSE)-'IPC Normalized Ct'!AD$11,'IPC Normalized Ct'!O115)</f>
        <v>No sample</v>
      </c>
      <c r="P115" s="43" t="str">
        <f t="shared" si="4"/>
        <v>Y</v>
      </c>
      <c r="Q115" s="43"/>
    </row>
    <row r="116" spans="1:17" x14ac:dyDescent="0.25">
      <c r="A116" s="148"/>
      <c r="B116" s="13" t="s">
        <v>2406</v>
      </c>
      <c r="C116" s="6" t="str">
        <f>IFERROR(VLOOKUP($B116,'IPC Normalized Ct'!$B$3:$O$194,2,FALSE),'IPC Normalized Ct'!C116)</f>
        <v>hsa-miR-217</v>
      </c>
      <c r="D116" s="7">
        <f>IFERROR(VLOOKUP($B116,'IPC Normalized Ct'!$B$3:$O$194,3,FALSE)-'IPC Normalized Ct'!S$11,'IPC Normalized Ct'!D116)</f>
        <v>28.879000000000001</v>
      </c>
      <c r="E116" s="7" t="str">
        <f>IFERROR(VLOOKUP($B116,'IPC Normalized Ct'!$B$3:$O$194,4,FALSE)-'IPC Normalized Ct'!T$11,'IPC Normalized Ct'!E116)</f>
        <v>No sample</v>
      </c>
      <c r="F116" s="7" t="str">
        <f>IFERROR(VLOOKUP($B116,'IPC Normalized Ct'!$B$3:$O$194,5,FALSE)-'IPC Normalized Ct'!U$11,'IPC Normalized Ct'!F116)</f>
        <v>No sample</v>
      </c>
      <c r="G116" s="7" t="str">
        <f>IFERROR(VLOOKUP($B116,'IPC Normalized Ct'!$B$3:$O$194,6,FALSE)-'IPC Normalized Ct'!V$11,'IPC Normalized Ct'!G116)</f>
        <v>No sample</v>
      </c>
      <c r="H116" s="7" t="str">
        <f>IFERROR(VLOOKUP($B116,'IPC Normalized Ct'!$B$3:$O$194,7,FALSE)-'IPC Normalized Ct'!W$11,'IPC Normalized Ct'!H116)</f>
        <v>No sample</v>
      </c>
      <c r="I116" s="7" t="str">
        <f>IFERROR(VLOOKUP($B116,'IPC Normalized Ct'!$B$3:$O$194,8,FALSE)-'IPC Normalized Ct'!X$11,'IPC Normalized Ct'!I116)</f>
        <v>No sample</v>
      </c>
      <c r="J116" s="7">
        <f>IFERROR(VLOOKUP($B116,'IPC Normalized Ct'!$B$3:$O$194,9,FALSE)-'IPC Normalized Ct'!Y$11,'IPC Normalized Ct'!J116)</f>
        <v>29.681999999999999</v>
      </c>
      <c r="K116" s="7" t="str">
        <f>IFERROR(VLOOKUP($B116,'IPC Normalized Ct'!$B$3:$O$194,10,FALSE)-'IPC Normalized Ct'!Z$11,'IPC Normalized Ct'!K116)</f>
        <v>No sample</v>
      </c>
      <c r="L116" s="7" t="str">
        <f>IFERROR(VLOOKUP($B116,'IPC Normalized Ct'!$B$3:$O$194,11,FALSE)-'IPC Normalized Ct'!AA$11,'IPC Normalized Ct'!L116)</f>
        <v>No sample</v>
      </c>
      <c r="M116" s="7" t="str">
        <f>IFERROR(VLOOKUP($B116,'IPC Normalized Ct'!$B$3:$O$194,12,FALSE)-'IPC Normalized Ct'!AB$11,'IPC Normalized Ct'!M116)</f>
        <v>No sample</v>
      </c>
      <c r="N116" s="7" t="str">
        <f>IFERROR(VLOOKUP($B116,'IPC Normalized Ct'!$B$3:$O$194,13,FALSE)-'IPC Normalized Ct'!AC$11,'IPC Normalized Ct'!N116)</f>
        <v>No sample</v>
      </c>
      <c r="O116" s="7" t="str">
        <f>IFERROR(VLOOKUP($B116,'IPC Normalized Ct'!$B$3:$O$194,14,FALSE)-'IPC Normalized Ct'!AD$11,'IPC Normalized Ct'!O116)</f>
        <v>No sample</v>
      </c>
      <c r="P116" s="43" t="str">
        <f t="shared" si="4"/>
        <v>N</v>
      </c>
      <c r="Q116" s="43"/>
    </row>
    <row r="117" spans="1:17" x14ac:dyDescent="0.25">
      <c r="A117" s="148"/>
      <c r="B117" s="13" t="s">
        <v>2407</v>
      </c>
      <c r="C117" s="6" t="str">
        <f>IFERROR(VLOOKUP($B117,'IPC Normalized Ct'!$B$3:$O$194,2,FALSE),'IPC Normalized Ct'!C117)</f>
        <v>hsa-miR-27b-3p</v>
      </c>
      <c r="D117" s="7">
        <f>IFERROR(VLOOKUP($B117,'IPC Normalized Ct'!$B$3:$O$194,3,FALSE)-'IPC Normalized Ct'!S$11,'IPC Normalized Ct'!D117)</f>
        <v>28.274000000000001</v>
      </c>
      <c r="E117" s="7" t="str">
        <f>IFERROR(VLOOKUP($B117,'IPC Normalized Ct'!$B$3:$O$194,4,FALSE)-'IPC Normalized Ct'!T$11,'IPC Normalized Ct'!E117)</f>
        <v>No sample</v>
      </c>
      <c r="F117" s="7" t="str">
        <f>IFERROR(VLOOKUP($B117,'IPC Normalized Ct'!$B$3:$O$194,5,FALSE)-'IPC Normalized Ct'!U$11,'IPC Normalized Ct'!F117)</f>
        <v>No sample</v>
      </c>
      <c r="G117" s="7" t="str">
        <f>IFERROR(VLOOKUP($B117,'IPC Normalized Ct'!$B$3:$O$194,6,FALSE)-'IPC Normalized Ct'!V$11,'IPC Normalized Ct'!G117)</f>
        <v>No sample</v>
      </c>
      <c r="H117" s="7" t="str">
        <f>IFERROR(VLOOKUP($B117,'IPC Normalized Ct'!$B$3:$O$194,7,FALSE)-'IPC Normalized Ct'!W$11,'IPC Normalized Ct'!H117)</f>
        <v>No sample</v>
      </c>
      <c r="I117" s="7" t="str">
        <f>IFERROR(VLOOKUP($B117,'IPC Normalized Ct'!$B$3:$O$194,8,FALSE)-'IPC Normalized Ct'!X$11,'IPC Normalized Ct'!I117)</f>
        <v>No sample</v>
      </c>
      <c r="J117" s="7">
        <f>IFERROR(VLOOKUP($B117,'IPC Normalized Ct'!$B$3:$O$194,9,FALSE)-'IPC Normalized Ct'!Y$11,'IPC Normalized Ct'!J117)</f>
        <v>27.058</v>
      </c>
      <c r="K117" s="7" t="str">
        <f>IFERROR(VLOOKUP($B117,'IPC Normalized Ct'!$B$3:$O$194,10,FALSE)-'IPC Normalized Ct'!Z$11,'IPC Normalized Ct'!K117)</f>
        <v>No sample</v>
      </c>
      <c r="L117" s="7" t="str">
        <f>IFERROR(VLOOKUP($B117,'IPC Normalized Ct'!$B$3:$O$194,11,FALSE)-'IPC Normalized Ct'!AA$11,'IPC Normalized Ct'!L117)</f>
        <v>No sample</v>
      </c>
      <c r="M117" s="7" t="str">
        <f>IFERROR(VLOOKUP($B117,'IPC Normalized Ct'!$B$3:$O$194,12,FALSE)-'IPC Normalized Ct'!AB$11,'IPC Normalized Ct'!M117)</f>
        <v>No sample</v>
      </c>
      <c r="N117" s="7" t="str">
        <f>IFERROR(VLOOKUP($B117,'IPC Normalized Ct'!$B$3:$O$194,13,FALSE)-'IPC Normalized Ct'!AC$11,'IPC Normalized Ct'!N117)</f>
        <v>No sample</v>
      </c>
      <c r="O117" s="7" t="str">
        <f>IFERROR(VLOOKUP($B117,'IPC Normalized Ct'!$B$3:$O$194,14,FALSE)-'IPC Normalized Ct'!AD$11,'IPC Normalized Ct'!O117)</f>
        <v>No sample</v>
      </c>
      <c r="P117" s="43" t="str">
        <f t="shared" si="4"/>
        <v>N</v>
      </c>
      <c r="Q117" s="43"/>
    </row>
    <row r="118" spans="1:17" x14ac:dyDescent="0.25">
      <c r="A118" s="148"/>
      <c r="B118" s="13" t="s">
        <v>2408</v>
      </c>
      <c r="C118" s="6" t="str">
        <f>IFERROR(VLOOKUP($B118,'IPC Normalized Ct'!$B$3:$O$194,2,FALSE),'IPC Normalized Ct'!C118)</f>
        <v>hsa-miR-144-3p</v>
      </c>
      <c r="D118" s="7">
        <f>IFERROR(VLOOKUP($B118,'IPC Normalized Ct'!$B$3:$O$194,3,FALSE)-'IPC Normalized Ct'!S$11,'IPC Normalized Ct'!D118)</f>
        <v>30.532</v>
      </c>
      <c r="E118" s="7" t="str">
        <f>IFERROR(VLOOKUP($B118,'IPC Normalized Ct'!$B$3:$O$194,4,FALSE)-'IPC Normalized Ct'!T$11,'IPC Normalized Ct'!E118)</f>
        <v>No sample</v>
      </c>
      <c r="F118" s="7" t="str">
        <f>IFERROR(VLOOKUP($B118,'IPC Normalized Ct'!$B$3:$O$194,5,FALSE)-'IPC Normalized Ct'!U$11,'IPC Normalized Ct'!F118)</f>
        <v>No sample</v>
      </c>
      <c r="G118" s="7" t="str">
        <f>IFERROR(VLOOKUP($B118,'IPC Normalized Ct'!$B$3:$O$194,6,FALSE)-'IPC Normalized Ct'!V$11,'IPC Normalized Ct'!G118)</f>
        <v>No sample</v>
      </c>
      <c r="H118" s="7" t="str">
        <f>IFERROR(VLOOKUP($B118,'IPC Normalized Ct'!$B$3:$O$194,7,FALSE)-'IPC Normalized Ct'!W$11,'IPC Normalized Ct'!H118)</f>
        <v>No sample</v>
      </c>
      <c r="I118" s="7" t="str">
        <f>IFERROR(VLOOKUP($B118,'IPC Normalized Ct'!$B$3:$O$194,8,FALSE)-'IPC Normalized Ct'!X$11,'IPC Normalized Ct'!I118)</f>
        <v>No sample</v>
      </c>
      <c r="J118" s="7">
        <f>IFERROR(VLOOKUP($B118,'IPC Normalized Ct'!$B$3:$O$194,9,FALSE)-'IPC Normalized Ct'!Y$11,'IPC Normalized Ct'!J118)</f>
        <v>31.024999999999999</v>
      </c>
      <c r="K118" s="7" t="str">
        <f>IFERROR(VLOOKUP($B118,'IPC Normalized Ct'!$B$3:$O$194,10,FALSE)-'IPC Normalized Ct'!Z$11,'IPC Normalized Ct'!K118)</f>
        <v>No sample</v>
      </c>
      <c r="L118" s="7" t="str">
        <f>IFERROR(VLOOKUP($B118,'IPC Normalized Ct'!$B$3:$O$194,11,FALSE)-'IPC Normalized Ct'!AA$11,'IPC Normalized Ct'!L118)</f>
        <v>No sample</v>
      </c>
      <c r="M118" s="7" t="str">
        <f>IFERROR(VLOOKUP($B118,'IPC Normalized Ct'!$B$3:$O$194,12,FALSE)-'IPC Normalized Ct'!AB$11,'IPC Normalized Ct'!M118)</f>
        <v>No sample</v>
      </c>
      <c r="N118" s="7" t="str">
        <f>IFERROR(VLOOKUP($B118,'IPC Normalized Ct'!$B$3:$O$194,13,FALSE)-'IPC Normalized Ct'!AC$11,'IPC Normalized Ct'!N118)</f>
        <v>No sample</v>
      </c>
      <c r="O118" s="7" t="str">
        <f>IFERROR(VLOOKUP($B118,'IPC Normalized Ct'!$B$3:$O$194,14,FALSE)-'IPC Normalized Ct'!AD$11,'IPC Normalized Ct'!O118)</f>
        <v>No sample</v>
      </c>
      <c r="P118" s="43" t="str">
        <f t="shared" si="4"/>
        <v>Y</v>
      </c>
      <c r="Q118" s="43"/>
    </row>
    <row r="119" spans="1:17" x14ac:dyDescent="0.25">
      <c r="A119" s="148"/>
      <c r="B119" s="13" t="s">
        <v>2409</v>
      </c>
      <c r="C119" s="6" t="str">
        <f>IFERROR(VLOOKUP($B119,'IPC Normalized Ct'!$B$3:$O$194,2,FALSE),'IPC Normalized Ct'!C119)</f>
        <v>hsa-miR-146a-5p</v>
      </c>
      <c r="D119" s="7">
        <f>IFERROR(VLOOKUP($B119,'IPC Normalized Ct'!$B$3:$O$194,3,FALSE)-'IPC Normalized Ct'!S$11,'IPC Normalized Ct'!D119)</f>
        <v>28.225000000000001</v>
      </c>
      <c r="E119" s="7" t="str">
        <f>IFERROR(VLOOKUP($B119,'IPC Normalized Ct'!$B$3:$O$194,4,FALSE)-'IPC Normalized Ct'!T$11,'IPC Normalized Ct'!E119)</f>
        <v>No sample</v>
      </c>
      <c r="F119" s="7" t="str">
        <f>IFERROR(VLOOKUP($B119,'IPC Normalized Ct'!$B$3:$O$194,5,FALSE)-'IPC Normalized Ct'!U$11,'IPC Normalized Ct'!F119)</f>
        <v>No sample</v>
      </c>
      <c r="G119" s="7" t="str">
        <f>IFERROR(VLOOKUP($B119,'IPC Normalized Ct'!$B$3:$O$194,6,FALSE)-'IPC Normalized Ct'!V$11,'IPC Normalized Ct'!G119)</f>
        <v>No sample</v>
      </c>
      <c r="H119" s="7" t="str">
        <f>IFERROR(VLOOKUP($B119,'IPC Normalized Ct'!$B$3:$O$194,7,FALSE)-'IPC Normalized Ct'!W$11,'IPC Normalized Ct'!H119)</f>
        <v>No sample</v>
      </c>
      <c r="I119" s="7" t="str">
        <f>IFERROR(VLOOKUP($B119,'IPC Normalized Ct'!$B$3:$O$194,8,FALSE)-'IPC Normalized Ct'!X$11,'IPC Normalized Ct'!I119)</f>
        <v>No sample</v>
      </c>
      <c r="J119" s="7">
        <f>IFERROR(VLOOKUP($B119,'IPC Normalized Ct'!$B$3:$O$194,9,FALSE)-'IPC Normalized Ct'!Y$11,'IPC Normalized Ct'!J119)</f>
        <v>29.038</v>
      </c>
      <c r="K119" s="7" t="str">
        <f>IFERROR(VLOOKUP($B119,'IPC Normalized Ct'!$B$3:$O$194,10,FALSE)-'IPC Normalized Ct'!Z$11,'IPC Normalized Ct'!K119)</f>
        <v>No sample</v>
      </c>
      <c r="L119" s="7" t="str">
        <f>IFERROR(VLOOKUP($B119,'IPC Normalized Ct'!$B$3:$O$194,11,FALSE)-'IPC Normalized Ct'!AA$11,'IPC Normalized Ct'!L119)</f>
        <v>No sample</v>
      </c>
      <c r="M119" s="7" t="str">
        <f>IFERROR(VLOOKUP($B119,'IPC Normalized Ct'!$B$3:$O$194,12,FALSE)-'IPC Normalized Ct'!AB$11,'IPC Normalized Ct'!M119)</f>
        <v>No sample</v>
      </c>
      <c r="N119" s="7" t="str">
        <f>IFERROR(VLOOKUP($B119,'IPC Normalized Ct'!$B$3:$O$194,13,FALSE)-'IPC Normalized Ct'!AC$11,'IPC Normalized Ct'!N119)</f>
        <v>No sample</v>
      </c>
      <c r="O119" s="7" t="str">
        <f>IFERROR(VLOOKUP($B119,'IPC Normalized Ct'!$B$3:$O$194,14,FALSE)-'IPC Normalized Ct'!AD$11,'IPC Normalized Ct'!O119)</f>
        <v>No sample</v>
      </c>
      <c r="P119" s="43" t="str">
        <f t="shared" si="4"/>
        <v>N</v>
      </c>
      <c r="Q119" s="43"/>
    </row>
    <row r="120" spans="1:17" x14ac:dyDescent="0.25">
      <c r="A120" s="148"/>
      <c r="B120" s="13" t="s">
        <v>2410</v>
      </c>
      <c r="C120" s="6" t="str">
        <f>IFERROR(VLOOKUP($B120,'IPC Normalized Ct'!$B$3:$O$194,2,FALSE),'IPC Normalized Ct'!C120)</f>
        <v>hsa-miR-29c-3p</v>
      </c>
      <c r="D120" s="7">
        <f>IFERROR(VLOOKUP($B120,'IPC Normalized Ct'!$B$3:$O$194,3,FALSE)-'IPC Normalized Ct'!S$11,'IPC Normalized Ct'!D120)</f>
        <v>18.440999999999999</v>
      </c>
      <c r="E120" s="7" t="str">
        <f>IFERROR(VLOOKUP($B120,'IPC Normalized Ct'!$B$3:$O$194,4,FALSE)-'IPC Normalized Ct'!T$11,'IPC Normalized Ct'!E120)</f>
        <v>No sample</v>
      </c>
      <c r="F120" s="7" t="str">
        <f>IFERROR(VLOOKUP($B120,'IPC Normalized Ct'!$B$3:$O$194,5,FALSE)-'IPC Normalized Ct'!U$11,'IPC Normalized Ct'!F120)</f>
        <v>No sample</v>
      </c>
      <c r="G120" s="7" t="str">
        <f>IFERROR(VLOOKUP($B120,'IPC Normalized Ct'!$B$3:$O$194,6,FALSE)-'IPC Normalized Ct'!V$11,'IPC Normalized Ct'!G120)</f>
        <v>No sample</v>
      </c>
      <c r="H120" s="7" t="str">
        <f>IFERROR(VLOOKUP($B120,'IPC Normalized Ct'!$B$3:$O$194,7,FALSE)-'IPC Normalized Ct'!W$11,'IPC Normalized Ct'!H120)</f>
        <v>No sample</v>
      </c>
      <c r="I120" s="7" t="str">
        <f>IFERROR(VLOOKUP($B120,'IPC Normalized Ct'!$B$3:$O$194,8,FALSE)-'IPC Normalized Ct'!X$11,'IPC Normalized Ct'!I120)</f>
        <v>No sample</v>
      </c>
      <c r="J120" s="7">
        <f>IFERROR(VLOOKUP($B120,'IPC Normalized Ct'!$B$3:$O$194,9,FALSE)-'IPC Normalized Ct'!Y$11,'IPC Normalized Ct'!J120)</f>
        <v>18.036999999999999</v>
      </c>
      <c r="K120" s="7" t="str">
        <f>IFERROR(VLOOKUP($B120,'IPC Normalized Ct'!$B$3:$O$194,10,FALSE)-'IPC Normalized Ct'!Z$11,'IPC Normalized Ct'!K120)</f>
        <v>No sample</v>
      </c>
      <c r="L120" s="7" t="str">
        <f>IFERROR(VLOOKUP($B120,'IPC Normalized Ct'!$B$3:$O$194,11,FALSE)-'IPC Normalized Ct'!AA$11,'IPC Normalized Ct'!L120)</f>
        <v>No sample</v>
      </c>
      <c r="M120" s="7" t="str">
        <f>IFERROR(VLOOKUP($B120,'IPC Normalized Ct'!$B$3:$O$194,12,FALSE)-'IPC Normalized Ct'!AB$11,'IPC Normalized Ct'!M120)</f>
        <v>No sample</v>
      </c>
      <c r="N120" s="7" t="str">
        <f>IFERROR(VLOOKUP($B120,'IPC Normalized Ct'!$B$3:$O$194,13,FALSE)-'IPC Normalized Ct'!AC$11,'IPC Normalized Ct'!N120)</f>
        <v>No sample</v>
      </c>
      <c r="O120" s="7" t="str">
        <f>IFERROR(VLOOKUP($B120,'IPC Normalized Ct'!$B$3:$O$194,14,FALSE)-'IPC Normalized Ct'!AD$11,'IPC Normalized Ct'!O120)</f>
        <v>No sample</v>
      </c>
      <c r="P120" s="43" t="str">
        <f t="shared" si="4"/>
        <v>N</v>
      </c>
      <c r="Q120" s="43"/>
    </row>
    <row r="121" spans="1:17" x14ac:dyDescent="0.25">
      <c r="A121" s="148"/>
      <c r="B121" s="13" t="s">
        <v>2411</v>
      </c>
      <c r="C121" s="6" t="str">
        <f>IFERROR(VLOOKUP($B121,'IPC Normalized Ct'!$B$3:$O$194,2,FALSE),'IPC Normalized Ct'!C121)</f>
        <v>hsa-miR-383-5p</v>
      </c>
      <c r="D121" s="7">
        <f>IFERROR(VLOOKUP($B121,'IPC Normalized Ct'!$B$3:$O$194,3,FALSE)-'IPC Normalized Ct'!S$11,'IPC Normalized Ct'!D121)</f>
        <v>25.148</v>
      </c>
      <c r="E121" s="7" t="str">
        <f>IFERROR(VLOOKUP($B121,'IPC Normalized Ct'!$B$3:$O$194,4,FALSE)-'IPC Normalized Ct'!T$11,'IPC Normalized Ct'!E121)</f>
        <v>No sample</v>
      </c>
      <c r="F121" s="7" t="str">
        <f>IFERROR(VLOOKUP($B121,'IPC Normalized Ct'!$B$3:$O$194,5,FALSE)-'IPC Normalized Ct'!U$11,'IPC Normalized Ct'!F121)</f>
        <v>No sample</v>
      </c>
      <c r="G121" s="7" t="str">
        <f>IFERROR(VLOOKUP($B121,'IPC Normalized Ct'!$B$3:$O$194,6,FALSE)-'IPC Normalized Ct'!V$11,'IPC Normalized Ct'!G121)</f>
        <v>No sample</v>
      </c>
      <c r="H121" s="7" t="str">
        <f>IFERROR(VLOOKUP($B121,'IPC Normalized Ct'!$B$3:$O$194,7,FALSE)-'IPC Normalized Ct'!W$11,'IPC Normalized Ct'!H121)</f>
        <v>No sample</v>
      </c>
      <c r="I121" s="7" t="str">
        <f>IFERROR(VLOOKUP($B121,'IPC Normalized Ct'!$B$3:$O$194,8,FALSE)-'IPC Normalized Ct'!X$11,'IPC Normalized Ct'!I121)</f>
        <v>No sample</v>
      </c>
      <c r="J121" s="7">
        <f>IFERROR(VLOOKUP($B121,'IPC Normalized Ct'!$B$3:$O$194,9,FALSE)-'IPC Normalized Ct'!Y$11,'IPC Normalized Ct'!J121)</f>
        <v>27.803000000000001</v>
      </c>
      <c r="K121" s="7" t="str">
        <f>IFERROR(VLOOKUP($B121,'IPC Normalized Ct'!$B$3:$O$194,10,FALSE)-'IPC Normalized Ct'!Z$11,'IPC Normalized Ct'!K121)</f>
        <v>No sample</v>
      </c>
      <c r="L121" s="7" t="str">
        <f>IFERROR(VLOOKUP($B121,'IPC Normalized Ct'!$B$3:$O$194,11,FALSE)-'IPC Normalized Ct'!AA$11,'IPC Normalized Ct'!L121)</f>
        <v>No sample</v>
      </c>
      <c r="M121" s="7" t="str">
        <f>IFERROR(VLOOKUP($B121,'IPC Normalized Ct'!$B$3:$O$194,12,FALSE)-'IPC Normalized Ct'!AB$11,'IPC Normalized Ct'!M121)</f>
        <v>No sample</v>
      </c>
      <c r="N121" s="7" t="str">
        <f>IFERROR(VLOOKUP($B121,'IPC Normalized Ct'!$B$3:$O$194,13,FALSE)-'IPC Normalized Ct'!AC$11,'IPC Normalized Ct'!N121)</f>
        <v>No sample</v>
      </c>
      <c r="O121" s="7" t="str">
        <f>IFERROR(VLOOKUP($B121,'IPC Normalized Ct'!$B$3:$O$194,14,FALSE)-'IPC Normalized Ct'!AD$11,'IPC Normalized Ct'!O121)</f>
        <v>No sample</v>
      </c>
      <c r="P121" s="43" t="str">
        <f t="shared" si="4"/>
        <v>N</v>
      </c>
      <c r="Q121" s="43"/>
    </row>
    <row r="122" spans="1:17" x14ac:dyDescent="0.25">
      <c r="A122" s="148"/>
      <c r="B122" s="13" t="s">
        <v>2412</v>
      </c>
      <c r="C122" s="6" t="str">
        <f>IFERROR(VLOOKUP($B122,'IPC Normalized Ct'!$B$3:$O$194,2,FALSE),'IPC Normalized Ct'!C122)</f>
        <v>hsa-miR-424-5p</v>
      </c>
      <c r="D122" s="7" t="str">
        <f>IFERROR(VLOOKUP($B122,'IPC Normalized Ct'!$B$3:$O$194,3,FALSE)-'IPC Normalized Ct'!S$11,'IPC Normalized Ct'!D122)</f>
        <v>Excluded</v>
      </c>
      <c r="E122" s="7" t="str">
        <f>IFERROR(VLOOKUP($B122,'IPC Normalized Ct'!$B$3:$O$194,4,FALSE)-'IPC Normalized Ct'!T$11,'IPC Normalized Ct'!E122)</f>
        <v>No sample</v>
      </c>
      <c r="F122" s="7" t="str">
        <f>IFERROR(VLOOKUP($B122,'IPC Normalized Ct'!$B$3:$O$194,5,FALSE)-'IPC Normalized Ct'!U$11,'IPC Normalized Ct'!F122)</f>
        <v>No sample</v>
      </c>
      <c r="G122" s="7" t="str">
        <f>IFERROR(VLOOKUP($B122,'IPC Normalized Ct'!$B$3:$O$194,6,FALSE)-'IPC Normalized Ct'!V$11,'IPC Normalized Ct'!G122)</f>
        <v>No sample</v>
      </c>
      <c r="H122" s="7" t="str">
        <f>IFERROR(VLOOKUP($B122,'IPC Normalized Ct'!$B$3:$O$194,7,FALSE)-'IPC Normalized Ct'!W$11,'IPC Normalized Ct'!H122)</f>
        <v>No sample</v>
      </c>
      <c r="I122" s="7" t="str">
        <f>IFERROR(VLOOKUP($B122,'IPC Normalized Ct'!$B$3:$O$194,8,FALSE)-'IPC Normalized Ct'!X$11,'IPC Normalized Ct'!I122)</f>
        <v>No sample</v>
      </c>
      <c r="J122" s="7" t="str">
        <f>IFERROR(VLOOKUP($B122,'IPC Normalized Ct'!$B$3:$O$194,9,FALSE)-'IPC Normalized Ct'!Y$11,'IPC Normalized Ct'!J122)</f>
        <v>Excluded</v>
      </c>
      <c r="K122" s="7" t="str">
        <f>IFERROR(VLOOKUP($B122,'IPC Normalized Ct'!$B$3:$O$194,10,FALSE)-'IPC Normalized Ct'!Z$11,'IPC Normalized Ct'!K122)</f>
        <v>No sample</v>
      </c>
      <c r="L122" s="7" t="str">
        <f>IFERROR(VLOOKUP($B122,'IPC Normalized Ct'!$B$3:$O$194,11,FALSE)-'IPC Normalized Ct'!AA$11,'IPC Normalized Ct'!L122)</f>
        <v>No sample</v>
      </c>
      <c r="M122" s="7" t="str">
        <f>IFERROR(VLOOKUP($B122,'IPC Normalized Ct'!$B$3:$O$194,12,FALSE)-'IPC Normalized Ct'!AB$11,'IPC Normalized Ct'!M122)</f>
        <v>No sample</v>
      </c>
      <c r="N122" s="7" t="str">
        <f>IFERROR(VLOOKUP($B122,'IPC Normalized Ct'!$B$3:$O$194,13,FALSE)-'IPC Normalized Ct'!AC$11,'IPC Normalized Ct'!N122)</f>
        <v>No sample</v>
      </c>
      <c r="O122" s="7" t="str">
        <f>IFERROR(VLOOKUP($B122,'IPC Normalized Ct'!$B$3:$O$194,14,FALSE)-'IPC Normalized Ct'!AD$11,'IPC Normalized Ct'!O122)</f>
        <v>No sample</v>
      </c>
      <c r="P122" s="43" t="str">
        <f t="shared" si="4"/>
        <v>Y</v>
      </c>
      <c r="Q122" s="43"/>
    </row>
    <row r="123" spans="1:17" x14ac:dyDescent="0.25">
      <c r="A123" s="148"/>
      <c r="B123" s="13" t="s">
        <v>2413</v>
      </c>
      <c r="C123" s="6" t="str">
        <f>IFERROR(VLOOKUP($B123,'IPC Normalized Ct'!$B$3:$O$194,2,FALSE),'IPC Normalized Ct'!C123)</f>
        <v>hsa-miR-506-3p</v>
      </c>
      <c r="D123" s="7">
        <f>IFERROR(VLOOKUP($B123,'IPC Normalized Ct'!$B$3:$O$194,3,FALSE)-'IPC Normalized Ct'!S$11,'IPC Normalized Ct'!D123)</f>
        <v>26.962</v>
      </c>
      <c r="E123" s="7" t="str">
        <f>IFERROR(VLOOKUP($B123,'IPC Normalized Ct'!$B$3:$O$194,4,FALSE)-'IPC Normalized Ct'!T$11,'IPC Normalized Ct'!E123)</f>
        <v>No sample</v>
      </c>
      <c r="F123" s="7" t="str">
        <f>IFERROR(VLOOKUP($B123,'IPC Normalized Ct'!$B$3:$O$194,5,FALSE)-'IPC Normalized Ct'!U$11,'IPC Normalized Ct'!F123)</f>
        <v>No sample</v>
      </c>
      <c r="G123" s="7" t="str">
        <f>IFERROR(VLOOKUP($B123,'IPC Normalized Ct'!$B$3:$O$194,6,FALSE)-'IPC Normalized Ct'!V$11,'IPC Normalized Ct'!G123)</f>
        <v>No sample</v>
      </c>
      <c r="H123" s="7" t="str">
        <f>IFERROR(VLOOKUP($B123,'IPC Normalized Ct'!$B$3:$O$194,7,FALSE)-'IPC Normalized Ct'!W$11,'IPC Normalized Ct'!H123)</f>
        <v>No sample</v>
      </c>
      <c r="I123" s="7" t="str">
        <f>IFERROR(VLOOKUP($B123,'IPC Normalized Ct'!$B$3:$O$194,8,FALSE)-'IPC Normalized Ct'!X$11,'IPC Normalized Ct'!I123)</f>
        <v>No sample</v>
      </c>
      <c r="J123" s="7">
        <f>IFERROR(VLOOKUP($B123,'IPC Normalized Ct'!$B$3:$O$194,9,FALSE)-'IPC Normalized Ct'!Y$11,'IPC Normalized Ct'!J123)</f>
        <v>27.867000000000001</v>
      </c>
      <c r="K123" s="7" t="str">
        <f>IFERROR(VLOOKUP($B123,'IPC Normalized Ct'!$B$3:$O$194,10,FALSE)-'IPC Normalized Ct'!Z$11,'IPC Normalized Ct'!K123)</f>
        <v>No sample</v>
      </c>
      <c r="L123" s="7" t="str">
        <f>IFERROR(VLOOKUP($B123,'IPC Normalized Ct'!$B$3:$O$194,11,FALSE)-'IPC Normalized Ct'!AA$11,'IPC Normalized Ct'!L123)</f>
        <v>No sample</v>
      </c>
      <c r="M123" s="7" t="str">
        <f>IFERROR(VLOOKUP($B123,'IPC Normalized Ct'!$B$3:$O$194,12,FALSE)-'IPC Normalized Ct'!AB$11,'IPC Normalized Ct'!M123)</f>
        <v>No sample</v>
      </c>
      <c r="N123" s="7" t="str">
        <f>IFERROR(VLOOKUP($B123,'IPC Normalized Ct'!$B$3:$O$194,13,FALSE)-'IPC Normalized Ct'!AC$11,'IPC Normalized Ct'!N123)</f>
        <v>No sample</v>
      </c>
      <c r="O123" s="7" t="str">
        <f>IFERROR(VLOOKUP($B123,'IPC Normalized Ct'!$B$3:$O$194,14,FALSE)-'IPC Normalized Ct'!AD$11,'IPC Normalized Ct'!O123)</f>
        <v>No sample</v>
      </c>
      <c r="P123" s="43" t="str">
        <f t="shared" si="4"/>
        <v>N</v>
      </c>
      <c r="Q123" s="43"/>
    </row>
    <row r="124" spans="1:17" x14ac:dyDescent="0.25">
      <c r="A124" s="148"/>
      <c r="B124" s="13" t="s">
        <v>2415</v>
      </c>
      <c r="C124" s="6" t="str">
        <f>IFERROR(VLOOKUP($B124,'IPC Normalized Ct'!$B$3:$O$194,2,FALSE),'IPC Normalized Ct'!C124)</f>
        <v>hsa-miR-19b-3p</v>
      </c>
      <c r="D124" s="7">
        <f>IFERROR(VLOOKUP($B124,'IPC Normalized Ct'!$B$3:$O$194,3,FALSE)-'IPC Normalized Ct'!S$11,'IPC Normalized Ct'!D124)</f>
        <v>21.917999999999999</v>
      </c>
      <c r="E124" s="7" t="str">
        <f>IFERROR(VLOOKUP($B124,'IPC Normalized Ct'!$B$3:$O$194,4,FALSE)-'IPC Normalized Ct'!T$11,'IPC Normalized Ct'!E124)</f>
        <v>No sample</v>
      </c>
      <c r="F124" s="7" t="str">
        <f>IFERROR(VLOOKUP($B124,'IPC Normalized Ct'!$B$3:$O$194,5,FALSE)-'IPC Normalized Ct'!U$11,'IPC Normalized Ct'!F124)</f>
        <v>No sample</v>
      </c>
      <c r="G124" s="7" t="str">
        <f>IFERROR(VLOOKUP($B124,'IPC Normalized Ct'!$B$3:$O$194,6,FALSE)-'IPC Normalized Ct'!V$11,'IPC Normalized Ct'!G124)</f>
        <v>No sample</v>
      </c>
      <c r="H124" s="7" t="str">
        <f>IFERROR(VLOOKUP($B124,'IPC Normalized Ct'!$B$3:$O$194,7,FALSE)-'IPC Normalized Ct'!W$11,'IPC Normalized Ct'!H124)</f>
        <v>No sample</v>
      </c>
      <c r="I124" s="7" t="str">
        <f>IFERROR(VLOOKUP($B124,'IPC Normalized Ct'!$B$3:$O$194,8,FALSE)-'IPC Normalized Ct'!X$11,'IPC Normalized Ct'!I124)</f>
        <v>No sample</v>
      </c>
      <c r="J124" s="7">
        <f>IFERROR(VLOOKUP($B124,'IPC Normalized Ct'!$B$3:$O$194,9,FALSE)-'IPC Normalized Ct'!Y$11,'IPC Normalized Ct'!J124)</f>
        <v>23.105</v>
      </c>
      <c r="K124" s="7" t="str">
        <f>IFERROR(VLOOKUP($B124,'IPC Normalized Ct'!$B$3:$O$194,10,FALSE)-'IPC Normalized Ct'!Z$11,'IPC Normalized Ct'!K124)</f>
        <v>No sample</v>
      </c>
      <c r="L124" s="7" t="str">
        <f>IFERROR(VLOOKUP($B124,'IPC Normalized Ct'!$B$3:$O$194,11,FALSE)-'IPC Normalized Ct'!AA$11,'IPC Normalized Ct'!L124)</f>
        <v>No sample</v>
      </c>
      <c r="M124" s="7" t="str">
        <f>IFERROR(VLOOKUP($B124,'IPC Normalized Ct'!$B$3:$O$194,12,FALSE)-'IPC Normalized Ct'!AB$11,'IPC Normalized Ct'!M124)</f>
        <v>No sample</v>
      </c>
      <c r="N124" s="7" t="str">
        <f>IFERROR(VLOOKUP($B124,'IPC Normalized Ct'!$B$3:$O$194,13,FALSE)-'IPC Normalized Ct'!AC$11,'IPC Normalized Ct'!N124)</f>
        <v>No sample</v>
      </c>
      <c r="O124" s="7" t="str">
        <f>IFERROR(VLOOKUP($B124,'IPC Normalized Ct'!$B$3:$O$194,14,FALSE)-'IPC Normalized Ct'!AD$11,'IPC Normalized Ct'!O124)</f>
        <v>No sample</v>
      </c>
      <c r="P124" s="43" t="str">
        <f t="shared" si="4"/>
        <v>N</v>
      </c>
      <c r="Q124" s="43"/>
    </row>
    <row r="125" spans="1:17" x14ac:dyDescent="0.25">
      <c r="A125" s="148"/>
      <c r="B125" s="13" t="s">
        <v>2416</v>
      </c>
      <c r="C125" s="6" t="str">
        <f>IFERROR(VLOOKUP($B125,'IPC Normalized Ct'!$B$3:$O$194,2,FALSE),'IPC Normalized Ct'!C125)</f>
        <v>hsa-miR-208a-3p</v>
      </c>
      <c r="D125" s="7">
        <f>IFERROR(VLOOKUP($B125,'IPC Normalized Ct'!$B$3:$O$194,3,FALSE)-'IPC Normalized Ct'!S$11,'IPC Normalized Ct'!D125)</f>
        <v>25.135000000000002</v>
      </c>
      <c r="E125" s="7" t="str">
        <f>IFERROR(VLOOKUP($B125,'IPC Normalized Ct'!$B$3:$O$194,4,FALSE)-'IPC Normalized Ct'!T$11,'IPC Normalized Ct'!E125)</f>
        <v>No sample</v>
      </c>
      <c r="F125" s="7" t="str">
        <f>IFERROR(VLOOKUP($B125,'IPC Normalized Ct'!$B$3:$O$194,5,FALSE)-'IPC Normalized Ct'!U$11,'IPC Normalized Ct'!F125)</f>
        <v>No sample</v>
      </c>
      <c r="G125" s="7" t="str">
        <f>IFERROR(VLOOKUP($B125,'IPC Normalized Ct'!$B$3:$O$194,6,FALSE)-'IPC Normalized Ct'!V$11,'IPC Normalized Ct'!G125)</f>
        <v>No sample</v>
      </c>
      <c r="H125" s="7" t="str">
        <f>IFERROR(VLOOKUP($B125,'IPC Normalized Ct'!$B$3:$O$194,7,FALSE)-'IPC Normalized Ct'!W$11,'IPC Normalized Ct'!H125)</f>
        <v>No sample</v>
      </c>
      <c r="I125" s="7" t="str">
        <f>IFERROR(VLOOKUP($B125,'IPC Normalized Ct'!$B$3:$O$194,8,FALSE)-'IPC Normalized Ct'!X$11,'IPC Normalized Ct'!I125)</f>
        <v>No sample</v>
      </c>
      <c r="J125" s="7">
        <f>IFERROR(VLOOKUP($B125,'IPC Normalized Ct'!$B$3:$O$194,9,FALSE)-'IPC Normalized Ct'!Y$11,'IPC Normalized Ct'!J125)</f>
        <v>26.155999999999999</v>
      </c>
      <c r="K125" s="7" t="str">
        <f>IFERROR(VLOOKUP($B125,'IPC Normalized Ct'!$B$3:$O$194,10,FALSE)-'IPC Normalized Ct'!Z$11,'IPC Normalized Ct'!K125)</f>
        <v>No sample</v>
      </c>
      <c r="L125" s="7" t="str">
        <f>IFERROR(VLOOKUP($B125,'IPC Normalized Ct'!$B$3:$O$194,11,FALSE)-'IPC Normalized Ct'!AA$11,'IPC Normalized Ct'!L125)</f>
        <v>No sample</v>
      </c>
      <c r="M125" s="7" t="str">
        <f>IFERROR(VLOOKUP($B125,'IPC Normalized Ct'!$B$3:$O$194,12,FALSE)-'IPC Normalized Ct'!AB$11,'IPC Normalized Ct'!M125)</f>
        <v>No sample</v>
      </c>
      <c r="N125" s="7" t="str">
        <f>IFERROR(VLOOKUP($B125,'IPC Normalized Ct'!$B$3:$O$194,13,FALSE)-'IPC Normalized Ct'!AC$11,'IPC Normalized Ct'!N125)</f>
        <v>No sample</v>
      </c>
      <c r="O125" s="7" t="str">
        <f>IFERROR(VLOOKUP($B125,'IPC Normalized Ct'!$B$3:$O$194,14,FALSE)-'IPC Normalized Ct'!AD$11,'IPC Normalized Ct'!O125)</f>
        <v>No sample</v>
      </c>
      <c r="P125" s="43" t="str">
        <f t="shared" si="4"/>
        <v>N</v>
      </c>
      <c r="Q125" s="43"/>
    </row>
    <row r="126" spans="1:17" x14ac:dyDescent="0.25">
      <c r="A126" s="148"/>
      <c r="B126" s="13" t="s">
        <v>2417</v>
      </c>
      <c r="C126" s="6" t="str">
        <f>IFERROR(VLOOKUP($B126,'IPC Normalized Ct'!$B$3:$O$194,2,FALSE),'IPC Normalized Ct'!C126)</f>
        <v>hsa-miR-17-5p</v>
      </c>
      <c r="D126" s="7">
        <f>IFERROR(VLOOKUP($B126,'IPC Normalized Ct'!$B$3:$O$194,3,FALSE)-'IPC Normalized Ct'!S$11,'IPC Normalized Ct'!D126)</f>
        <v>27.036000000000001</v>
      </c>
      <c r="E126" s="7" t="str">
        <f>IFERROR(VLOOKUP($B126,'IPC Normalized Ct'!$B$3:$O$194,4,FALSE)-'IPC Normalized Ct'!T$11,'IPC Normalized Ct'!E126)</f>
        <v>No sample</v>
      </c>
      <c r="F126" s="7" t="str">
        <f>IFERROR(VLOOKUP($B126,'IPC Normalized Ct'!$B$3:$O$194,5,FALSE)-'IPC Normalized Ct'!U$11,'IPC Normalized Ct'!F126)</f>
        <v>No sample</v>
      </c>
      <c r="G126" s="7" t="str">
        <f>IFERROR(VLOOKUP($B126,'IPC Normalized Ct'!$B$3:$O$194,6,FALSE)-'IPC Normalized Ct'!V$11,'IPC Normalized Ct'!G126)</f>
        <v>No sample</v>
      </c>
      <c r="H126" s="7" t="str">
        <f>IFERROR(VLOOKUP($B126,'IPC Normalized Ct'!$B$3:$O$194,7,FALSE)-'IPC Normalized Ct'!W$11,'IPC Normalized Ct'!H126)</f>
        <v>No sample</v>
      </c>
      <c r="I126" s="7" t="str">
        <f>IFERROR(VLOOKUP($B126,'IPC Normalized Ct'!$B$3:$O$194,8,FALSE)-'IPC Normalized Ct'!X$11,'IPC Normalized Ct'!I126)</f>
        <v>No sample</v>
      </c>
      <c r="J126" s="7">
        <f>IFERROR(VLOOKUP($B126,'IPC Normalized Ct'!$B$3:$O$194,9,FALSE)-'IPC Normalized Ct'!Y$11,'IPC Normalized Ct'!J126)</f>
        <v>29.018999999999998</v>
      </c>
      <c r="K126" s="7" t="str">
        <f>IFERROR(VLOOKUP($B126,'IPC Normalized Ct'!$B$3:$O$194,10,FALSE)-'IPC Normalized Ct'!Z$11,'IPC Normalized Ct'!K126)</f>
        <v>No sample</v>
      </c>
      <c r="L126" s="7" t="str">
        <f>IFERROR(VLOOKUP($B126,'IPC Normalized Ct'!$B$3:$O$194,11,FALSE)-'IPC Normalized Ct'!AA$11,'IPC Normalized Ct'!L126)</f>
        <v>No sample</v>
      </c>
      <c r="M126" s="7" t="str">
        <f>IFERROR(VLOOKUP($B126,'IPC Normalized Ct'!$B$3:$O$194,12,FALSE)-'IPC Normalized Ct'!AB$11,'IPC Normalized Ct'!M126)</f>
        <v>No sample</v>
      </c>
      <c r="N126" s="7" t="str">
        <f>IFERROR(VLOOKUP($B126,'IPC Normalized Ct'!$B$3:$O$194,13,FALSE)-'IPC Normalized Ct'!AC$11,'IPC Normalized Ct'!N126)</f>
        <v>No sample</v>
      </c>
      <c r="O126" s="7" t="str">
        <f>IFERROR(VLOOKUP($B126,'IPC Normalized Ct'!$B$3:$O$194,14,FALSE)-'IPC Normalized Ct'!AD$11,'IPC Normalized Ct'!O126)</f>
        <v>No sample</v>
      </c>
      <c r="P126" s="43" t="str">
        <f t="shared" si="4"/>
        <v>N</v>
      </c>
      <c r="Q126" s="43"/>
    </row>
    <row r="127" spans="1:17" x14ac:dyDescent="0.25">
      <c r="A127" s="148"/>
      <c r="B127" s="13" t="s">
        <v>2418</v>
      </c>
      <c r="C127" s="6" t="str">
        <f>IFERROR(VLOOKUP($B127,'IPC Normalized Ct'!$B$3:$O$194,2,FALSE),'IPC Normalized Ct'!C127)</f>
        <v>hsa-miR-218-5p</v>
      </c>
      <c r="D127" s="7">
        <f>IFERROR(VLOOKUP($B127,'IPC Normalized Ct'!$B$3:$O$194,3,FALSE)-'IPC Normalized Ct'!S$11,'IPC Normalized Ct'!D127)</f>
        <v>30.734000000000002</v>
      </c>
      <c r="E127" s="7" t="str">
        <f>IFERROR(VLOOKUP($B127,'IPC Normalized Ct'!$B$3:$O$194,4,FALSE)-'IPC Normalized Ct'!T$11,'IPC Normalized Ct'!E127)</f>
        <v>No sample</v>
      </c>
      <c r="F127" s="7" t="str">
        <f>IFERROR(VLOOKUP($B127,'IPC Normalized Ct'!$B$3:$O$194,5,FALSE)-'IPC Normalized Ct'!U$11,'IPC Normalized Ct'!F127)</f>
        <v>No sample</v>
      </c>
      <c r="G127" s="7" t="str">
        <f>IFERROR(VLOOKUP($B127,'IPC Normalized Ct'!$B$3:$O$194,6,FALSE)-'IPC Normalized Ct'!V$11,'IPC Normalized Ct'!G127)</f>
        <v>No sample</v>
      </c>
      <c r="H127" s="7" t="str">
        <f>IFERROR(VLOOKUP($B127,'IPC Normalized Ct'!$B$3:$O$194,7,FALSE)-'IPC Normalized Ct'!W$11,'IPC Normalized Ct'!H127)</f>
        <v>No sample</v>
      </c>
      <c r="I127" s="7" t="str">
        <f>IFERROR(VLOOKUP($B127,'IPC Normalized Ct'!$B$3:$O$194,8,FALSE)-'IPC Normalized Ct'!X$11,'IPC Normalized Ct'!I127)</f>
        <v>No sample</v>
      </c>
      <c r="J127" s="7">
        <f>IFERROR(VLOOKUP($B127,'IPC Normalized Ct'!$B$3:$O$194,9,FALSE)-'IPC Normalized Ct'!Y$11,'IPC Normalized Ct'!J127)</f>
        <v>23.148</v>
      </c>
      <c r="K127" s="7" t="str">
        <f>IFERROR(VLOOKUP($B127,'IPC Normalized Ct'!$B$3:$O$194,10,FALSE)-'IPC Normalized Ct'!Z$11,'IPC Normalized Ct'!K127)</f>
        <v>No sample</v>
      </c>
      <c r="L127" s="7" t="str">
        <f>IFERROR(VLOOKUP($B127,'IPC Normalized Ct'!$B$3:$O$194,11,FALSE)-'IPC Normalized Ct'!AA$11,'IPC Normalized Ct'!L127)</f>
        <v>No sample</v>
      </c>
      <c r="M127" s="7" t="str">
        <f>IFERROR(VLOOKUP($B127,'IPC Normalized Ct'!$B$3:$O$194,12,FALSE)-'IPC Normalized Ct'!AB$11,'IPC Normalized Ct'!M127)</f>
        <v>No sample</v>
      </c>
      <c r="N127" s="7" t="str">
        <f>IFERROR(VLOOKUP($B127,'IPC Normalized Ct'!$B$3:$O$194,13,FALSE)-'IPC Normalized Ct'!AC$11,'IPC Normalized Ct'!N127)</f>
        <v>No sample</v>
      </c>
      <c r="O127" s="7" t="str">
        <f>IFERROR(VLOOKUP($B127,'IPC Normalized Ct'!$B$3:$O$194,14,FALSE)-'IPC Normalized Ct'!AD$11,'IPC Normalized Ct'!O127)</f>
        <v>No sample</v>
      </c>
      <c r="P127" s="43" t="str">
        <f t="shared" si="4"/>
        <v>N</v>
      </c>
      <c r="Q127" s="43"/>
    </row>
    <row r="128" spans="1:17" x14ac:dyDescent="0.25">
      <c r="A128" s="148"/>
      <c r="B128" s="13" t="s">
        <v>2419</v>
      </c>
      <c r="C128" s="6" t="str">
        <f>IFERROR(VLOOKUP($B128,'IPC Normalized Ct'!$B$3:$O$194,2,FALSE),'IPC Normalized Ct'!C128)</f>
        <v>hsa-miR-30b-5p</v>
      </c>
      <c r="D128" s="7">
        <f>IFERROR(VLOOKUP($B128,'IPC Normalized Ct'!$B$3:$O$194,3,FALSE)-'IPC Normalized Ct'!S$11,'IPC Normalized Ct'!D128)</f>
        <v>25.257999999999999</v>
      </c>
      <c r="E128" s="7" t="str">
        <f>IFERROR(VLOOKUP($B128,'IPC Normalized Ct'!$B$3:$O$194,4,FALSE)-'IPC Normalized Ct'!T$11,'IPC Normalized Ct'!E128)</f>
        <v>No sample</v>
      </c>
      <c r="F128" s="7" t="str">
        <f>IFERROR(VLOOKUP($B128,'IPC Normalized Ct'!$B$3:$O$194,5,FALSE)-'IPC Normalized Ct'!U$11,'IPC Normalized Ct'!F128)</f>
        <v>No sample</v>
      </c>
      <c r="G128" s="7" t="str">
        <f>IFERROR(VLOOKUP($B128,'IPC Normalized Ct'!$B$3:$O$194,6,FALSE)-'IPC Normalized Ct'!V$11,'IPC Normalized Ct'!G128)</f>
        <v>No sample</v>
      </c>
      <c r="H128" s="7" t="str">
        <f>IFERROR(VLOOKUP($B128,'IPC Normalized Ct'!$B$3:$O$194,7,FALSE)-'IPC Normalized Ct'!W$11,'IPC Normalized Ct'!H128)</f>
        <v>No sample</v>
      </c>
      <c r="I128" s="7" t="str">
        <f>IFERROR(VLOOKUP($B128,'IPC Normalized Ct'!$B$3:$O$194,8,FALSE)-'IPC Normalized Ct'!X$11,'IPC Normalized Ct'!I128)</f>
        <v>No sample</v>
      </c>
      <c r="J128" s="7">
        <f>IFERROR(VLOOKUP($B128,'IPC Normalized Ct'!$B$3:$O$194,9,FALSE)-'IPC Normalized Ct'!Y$11,'IPC Normalized Ct'!J128)</f>
        <v>24.692</v>
      </c>
      <c r="K128" s="7" t="str">
        <f>IFERROR(VLOOKUP($B128,'IPC Normalized Ct'!$B$3:$O$194,10,FALSE)-'IPC Normalized Ct'!Z$11,'IPC Normalized Ct'!K128)</f>
        <v>No sample</v>
      </c>
      <c r="L128" s="7" t="str">
        <f>IFERROR(VLOOKUP($B128,'IPC Normalized Ct'!$B$3:$O$194,11,FALSE)-'IPC Normalized Ct'!AA$11,'IPC Normalized Ct'!L128)</f>
        <v>No sample</v>
      </c>
      <c r="M128" s="7" t="str">
        <f>IFERROR(VLOOKUP($B128,'IPC Normalized Ct'!$B$3:$O$194,12,FALSE)-'IPC Normalized Ct'!AB$11,'IPC Normalized Ct'!M128)</f>
        <v>No sample</v>
      </c>
      <c r="N128" s="7" t="str">
        <f>IFERROR(VLOOKUP($B128,'IPC Normalized Ct'!$B$3:$O$194,13,FALSE)-'IPC Normalized Ct'!AC$11,'IPC Normalized Ct'!N128)</f>
        <v>No sample</v>
      </c>
      <c r="O128" s="7" t="str">
        <f>IFERROR(VLOOKUP($B128,'IPC Normalized Ct'!$B$3:$O$194,14,FALSE)-'IPC Normalized Ct'!AD$11,'IPC Normalized Ct'!O128)</f>
        <v>No sample</v>
      </c>
      <c r="P128" s="43" t="str">
        <f t="shared" si="4"/>
        <v>N</v>
      </c>
      <c r="Q128" s="43"/>
    </row>
    <row r="129" spans="1:17" x14ac:dyDescent="0.25">
      <c r="A129" s="148"/>
      <c r="B129" s="13" t="s">
        <v>2420</v>
      </c>
      <c r="C129" s="6" t="str">
        <f>IFERROR(VLOOKUP($B129,'IPC Normalized Ct'!$B$3:$O$194,2,FALSE),'IPC Normalized Ct'!C129)</f>
        <v>hsa-miR-153-3p</v>
      </c>
      <c r="D129" s="7">
        <f>IFERROR(VLOOKUP($B129,'IPC Normalized Ct'!$B$3:$O$194,3,FALSE)-'IPC Normalized Ct'!S$11,'IPC Normalized Ct'!D129)</f>
        <v>25.396000000000001</v>
      </c>
      <c r="E129" s="7" t="str">
        <f>IFERROR(VLOOKUP($B129,'IPC Normalized Ct'!$B$3:$O$194,4,FALSE)-'IPC Normalized Ct'!T$11,'IPC Normalized Ct'!E129)</f>
        <v>No sample</v>
      </c>
      <c r="F129" s="7" t="str">
        <f>IFERROR(VLOOKUP($B129,'IPC Normalized Ct'!$B$3:$O$194,5,FALSE)-'IPC Normalized Ct'!U$11,'IPC Normalized Ct'!F129)</f>
        <v>No sample</v>
      </c>
      <c r="G129" s="7" t="str">
        <f>IFERROR(VLOOKUP($B129,'IPC Normalized Ct'!$B$3:$O$194,6,FALSE)-'IPC Normalized Ct'!V$11,'IPC Normalized Ct'!G129)</f>
        <v>No sample</v>
      </c>
      <c r="H129" s="7" t="str">
        <f>IFERROR(VLOOKUP($B129,'IPC Normalized Ct'!$B$3:$O$194,7,FALSE)-'IPC Normalized Ct'!W$11,'IPC Normalized Ct'!H129)</f>
        <v>No sample</v>
      </c>
      <c r="I129" s="7" t="str">
        <f>IFERROR(VLOOKUP($B129,'IPC Normalized Ct'!$B$3:$O$194,8,FALSE)-'IPC Normalized Ct'!X$11,'IPC Normalized Ct'!I129)</f>
        <v>No sample</v>
      </c>
      <c r="J129" s="7">
        <f>IFERROR(VLOOKUP($B129,'IPC Normalized Ct'!$B$3:$O$194,9,FALSE)-'IPC Normalized Ct'!Y$11,'IPC Normalized Ct'!J129)</f>
        <v>27.902999999999999</v>
      </c>
      <c r="K129" s="7" t="str">
        <f>IFERROR(VLOOKUP($B129,'IPC Normalized Ct'!$B$3:$O$194,10,FALSE)-'IPC Normalized Ct'!Z$11,'IPC Normalized Ct'!K129)</f>
        <v>No sample</v>
      </c>
      <c r="L129" s="7" t="str">
        <f>IFERROR(VLOOKUP($B129,'IPC Normalized Ct'!$B$3:$O$194,11,FALSE)-'IPC Normalized Ct'!AA$11,'IPC Normalized Ct'!L129)</f>
        <v>No sample</v>
      </c>
      <c r="M129" s="7" t="str">
        <f>IFERROR(VLOOKUP($B129,'IPC Normalized Ct'!$B$3:$O$194,12,FALSE)-'IPC Normalized Ct'!AB$11,'IPC Normalized Ct'!M129)</f>
        <v>No sample</v>
      </c>
      <c r="N129" s="7" t="str">
        <f>IFERROR(VLOOKUP($B129,'IPC Normalized Ct'!$B$3:$O$194,13,FALSE)-'IPC Normalized Ct'!AC$11,'IPC Normalized Ct'!N129)</f>
        <v>No sample</v>
      </c>
      <c r="O129" s="7" t="str">
        <f>IFERROR(VLOOKUP($B129,'IPC Normalized Ct'!$B$3:$O$194,14,FALSE)-'IPC Normalized Ct'!AD$11,'IPC Normalized Ct'!O129)</f>
        <v>No sample</v>
      </c>
      <c r="P129" s="43" t="str">
        <f t="shared" si="4"/>
        <v>N</v>
      </c>
      <c r="Q129" s="43"/>
    </row>
    <row r="130" spans="1:17" x14ac:dyDescent="0.25">
      <c r="A130" s="148"/>
      <c r="B130" s="13" t="s">
        <v>2421</v>
      </c>
      <c r="C130" s="6" t="str">
        <f>IFERROR(VLOOKUP($B130,'IPC Normalized Ct'!$B$3:$O$194,2,FALSE),'IPC Normalized Ct'!C130)</f>
        <v>hsa-miR-149-5p</v>
      </c>
      <c r="D130" s="7">
        <f>IFERROR(VLOOKUP($B130,'IPC Normalized Ct'!$B$3:$O$194,3,FALSE)-'IPC Normalized Ct'!S$11,'IPC Normalized Ct'!D130)</f>
        <v>29.895</v>
      </c>
      <c r="E130" s="7" t="str">
        <f>IFERROR(VLOOKUP($B130,'IPC Normalized Ct'!$B$3:$O$194,4,FALSE)-'IPC Normalized Ct'!T$11,'IPC Normalized Ct'!E130)</f>
        <v>No sample</v>
      </c>
      <c r="F130" s="7" t="str">
        <f>IFERROR(VLOOKUP($B130,'IPC Normalized Ct'!$B$3:$O$194,5,FALSE)-'IPC Normalized Ct'!U$11,'IPC Normalized Ct'!F130)</f>
        <v>No sample</v>
      </c>
      <c r="G130" s="7" t="str">
        <f>IFERROR(VLOOKUP($B130,'IPC Normalized Ct'!$B$3:$O$194,6,FALSE)-'IPC Normalized Ct'!V$11,'IPC Normalized Ct'!G130)</f>
        <v>No sample</v>
      </c>
      <c r="H130" s="7" t="str">
        <f>IFERROR(VLOOKUP($B130,'IPC Normalized Ct'!$B$3:$O$194,7,FALSE)-'IPC Normalized Ct'!W$11,'IPC Normalized Ct'!H130)</f>
        <v>No sample</v>
      </c>
      <c r="I130" s="7" t="str">
        <f>IFERROR(VLOOKUP($B130,'IPC Normalized Ct'!$B$3:$O$194,8,FALSE)-'IPC Normalized Ct'!X$11,'IPC Normalized Ct'!I130)</f>
        <v>No sample</v>
      </c>
      <c r="J130" s="7">
        <f>IFERROR(VLOOKUP($B130,'IPC Normalized Ct'!$B$3:$O$194,9,FALSE)-'IPC Normalized Ct'!Y$11,'IPC Normalized Ct'!J130)</f>
        <v>30.25</v>
      </c>
      <c r="K130" s="7" t="str">
        <f>IFERROR(VLOOKUP($B130,'IPC Normalized Ct'!$B$3:$O$194,10,FALSE)-'IPC Normalized Ct'!Z$11,'IPC Normalized Ct'!K130)</f>
        <v>No sample</v>
      </c>
      <c r="L130" s="7" t="str">
        <f>IFERROR(VLOOKUP($B130,'IPC Normalized Ct'!$B$3:$O$194,11,FALSE)-'IPC Normalized Ct'!AA$11,'IPC Normalized Ct'!L130)</f>
        <v>No sample</v>
      </c>
      <c r="M130" s="7" t="str">
        <f>IFERROR(VLOOKUP($B130,'IPC Normalized Ct'!$B$3:$O$194,12,FALSE)-'IPC Normalized Ct'!AB$11,'IPC Normalized Ct'!M130)</f>
        <v>No sample</v>
      </c>
      <c r="N130" s="7" t="str">
        <f>IFERROR(VLOOKUP($B130,'IPC Normalized Ct'!$B$3:$O$194,13,FALSE)-'IPC Normalized Ct'!AC$11,'IPC Normalized Ct'!N130)</f>
        <v>No sample</v>
      </c>
      <c r="O130" s="7" t="str">
        <f>IFERROR(VLOOKUP($B130,'IPC Normalized Ct'!$B$3:$O$194,14,FALSE)-'IPC Normalized Ct'!AD$11,'IPC Normalized Ct'!O130)</f>
        <v>No sample</v>
      </c>
      <c r="P130" s="43" t="str">
        <f t="shared" si="4"/>
        <v>N</v>
      </c>
      <c r="Q130" s="43"/>
    </row>
    <row r="131" spans="1:17" x14ac:dyDescent="0.25">
      <c r="A131" s="148"/>
      <c r="B131" s="13" t="s">
        <v>2422</v>
      </c>
      <c r="C131" s="6" t="str">
        <f>IFERROR(VLOOKUP($B131,'IPC Normalized Ct'!$B$3:$O$194,2,FALSE),'IPC Normalized Ct'!C131)</f>
        <v>hsa-miR-301a-3p</v>
      </c>
      <c r="D131" s="7" t="str">
        <f>IFERROR(VLOOKUP($B131,'IPC Normalized Ct'!$B$3:$O$194,3,FALSE)-'IPC Normalized Ct'!S$11,'IPC Normalized Ct'!D131)</f>
        <v>Excluded</v>
      </c>
      <c r="E131" s="7" t="str">
        <f>IFERROR(VLOOKUP($B131,'IPC Normalized Ct'!$B$3:$O$194,4,FALSE)-'IPC Normalized Ct'!T$11,'IPC Normalized Ct'!E131)</f>
        <v>No sample</v>
      </c>
      <c r="F131" s="7" t="str">
        <f>IFERROR(VLOOKUP($B131,'IPC Normalized Ct'!$B$3:$O$194,5,FALSE)-'IPC Normalized Ct'!U$11,'IPC Normalized Ct'!F131)</f>
        <v>No sample</v>
      </c>
      <c r="G131" s="7" t="str">
        <f>IFERROR(VLOOKUP($B131,'IPC Normalized Ct'!$B$3:$O$194,6,FALSE)-'IPC Normalized Ct'!V$11,'IPC Normalized Ct'!G131)</f>
        <v>No sample</v>
      </c>
      <c r="H131" s="7" t="str">
        <f>IFERROR(VLOOKUP($B131,'IPC Normalized Ct'!$B$3:$O$194,7,FALSE)-'IPC Normalized Ct'!W$11,'IPC Normalized Ct'!H131)</f>
        <v>No sample</v>
      </c>
      <c r="I131" s="7" t="str">
        <f>IFERROR(VLOOKUP($B131,'IPC Normalized Ct'!$B$3:$O$194,8,FALSE)-'IPC Normalized Ct'!X$11,'IPC Normalized Ct'!I131)</f>
        <v>No sample</v>
      </c>
      <c r="J131" s="7" t="str">
        <f>IFERROR(VLOOKUP($B131,'IPC Normalized Ct'!$B$3:$O$194,9,FALSE)-'IPC Normalized Ct'!Y$11,'IPC Normalized Ct'!J131)</f>
        <v>Excluded</v>
      </c>
      <c r="K131" s="7" t="str">
        <f>IFERROR(VLOOKUP($B131,'IPC Normalized Ct'!$B$3:$O$194,10,FALSE)-'IPC Normalized Ct'!Z$11,'IPC Normalized Ct'!K131)</f>
        <v>No sample</v>
      </c>
      <c r="L131" s="7" t="str">
        <f>IFERROR(VLOOKUP($B131,'IPC Normalized Ct'!$B$3:$O$194,11,FALSE)-'IPC Normalized Ct'!AA$11,'IPC Normalized Ct'!L131)</f>
        <v>No sample</v>
      </c>
      <c r="M131" s="7" t="str">
        <f>IFERROR(VLOOKUP($B131,'IPC Normalized Ct'!$B$3:$O$194,12,FALSE)-'IPC Normalized Ct'!AB$11,'IPC Normalized Ct'!M131)</f>
        <v>No sample</v>
      </c>
      <c r="N131" s="7" t="str">
        <f>IFERROR(VLOOKUP($B131,'IPC Normalized Ct'!$B$3:$O$194,13,FALSE)-'IPC Normalized Ct'!AC$11,'IPC Normalized Ct'!N131)</f>
        <v>No sample</v>
      </c>
      <c r="O131" s="7" t="str">
        <f>IFERROR(VLOOKUP($B131,'IPC Normalized Ct'!$B$3:$O$194,14,FALSE)-'IPC Normalized Ct'!AD$11,'IPC Normalized Ct'!O131)</f>
        <v>No sample</v>
      </c>
      <c r="P131" s="43" t="str">
        <f t="shared" si="4"/>
        <v>Y</v>
      </c>
      <c r="Q131" s="43"/>
    </row>
    <row r="132" spans="1:17" x14ac:dyDescent="0.25">
      <c r="A132" s="148"/>
      <c r="B132" s="13" t="s">
        <v>2423</v>
      </c>
      <c r="C132" s="6" t="str">
        <f>IFERROR(VLOOKUP($B132,'IPC Normalized Ct'!$B$3:$O$194,2,FALSE),'IPC Normalized Ct'!C132)</f>
        <v>hsa-miR-340-3p</v>
      </c>
      <c r="D132" s="7">
        <f>IFERROR(VLOOKUP($B132,'IPC Normalized Ct'!$B$3:$O$194,3,FALSE)-'IPC Normalized Ct'!S$11,'IPC Normalized Ct'!D132)</f>
        <v>31.856999999999999</v>
      </c>
      <c r="E132" s="7" t="str">
        <f>IFERROR(VLOOKUP($B132,'IPC Normalized Ct'!$B$3:$O$194,4,FALSE)-'IPC Normalized Ct'!T$11,'IPC Normalized Ct'!E132)</f>
        <v>No sample</v>
      </c>
      <c r="F132" s="7" t="str">
        <f>IFERROR(VLOOKUP($B132,'IPC Normalized Ct'!$B$3:$O$194,5,FALSE)-'IPC Normalized Ct'!U$11,'IPC Normalized Ct'!F132)</f>
        <v>No sample</v>
      </c>
      <c r="G132" s="7" t="str">
        <f>IFERROR(VLOOKUP($B132,'IPC Normalized Ct'!$B$3:$O$194,6,FALSE)-'IPC Normalized Ct'!V$11,'IPC Normalized Ct'!G132)</f>
        <v>No sample</v>
      </c>
      <c r="H132" s="7" t="str">
        <f>IFERROR(VLOOKUP($B132,'IPC Normalized Ct'!$B$3:$O$194,7,FALSE)-'IPC Normalized Ct'!W$11,'IPC Normalized Ct'!H132)</f>
        <v>No sample</v>
      </c>
      <c r="I132" s="7" t="str">
        <f>IFERROR(VLOOKUP($B132,'IPC Normalized Ct'!$B$3:$O$194,8,FALSE)-'IPC Normalized Ct'!X$11,'IPC Normalized Ct'!I132)</f>
        <v>No sample</v>
      </c>
      <c r="J132" s="7">
        <f>IFERROR(VLOOKUP($B132,'IPC Normalized Ct'!$B$3:$O$194,9,FALSE)-'IPC Normalized Ct'!Y$11,'IPC Normalized Ct'!J132)</f>
        <v>30.169</v>
      </c>
      <c r="K132" s="7" t="str">
        <f>IFERROR(VLOOKUP($B132,'IPC Normalized Ct'!$B$3:$O$194,10,FALSE)-'IPC Normalized Ct'!Z$11,'IPC Normalized Ct'!K132)</f>
        <v>No sample</v>
      </c>
      <c r="L132" s="7" t="str">
        <f>IFERROR(VLOOKUP($B132,'IPC Normalized Ct'!$B$3:$O$194,11,FALSE)-'IPC Normalized Ct'!AA$11,'IPC Normalized Ct'!L132)</f>
        <v>No sample</v>
      </c>
      <c r="M132" s="7" t="str">
        <f>IFERROR(VLOOKUP($B132,'IPC Normalized Ct'!$B$3:$O$194,12,FALSE)-'IPC Normalized Ct'!AB$11,'IPC Normalized Ct'!M132)</f>
        <v>No sample</v>
      </c>
      <c r="N132" s="7" t="str">
        <f>IFERROR(VLOOKUP($B132,'IPC Normalized Ct'!$B$3:$O$194,13,FALSE)-'IPC Normalized Ct'!AC$11,'IPC Normalized Ct'!N132)</f>
        <v>No sample</v>
      </c>
      <c r="O132" s="7" t="str">
        <f>IFERROR(VLOOKUP($B132,'IPC Normalized Ct'!$B$3:$O$194,14,FALSE)-'IPC Normalized Ct'!AD$11,'IPC Normalized Ct'!O132)</f>
        <v>No sample</v>
      </c>
      <c r="P132" s="43" t="str">
        <f t="shared" si="4"/>
        <v>Y</v>
      </c>
      <c r="Q132" s="43"/>
    </row>
    <row r="133" spans="1:17" x14ac:dyDescent="0.25">
      <c r="A133" s="148"/>
      <c r="B133" s="13" t="s">
        <v>2424</v>
      </c>
      <c r="C133" s="6" t="str">
        <f>IFERROR(VLOOKUP($B133,'IPC Normalized Ct'!$B$3:$O$194,2,FALSE),'IPC Normalized Ct'!C133)</f>
        <v>hsa-miR-429</v>
      </c>
      <c r="D133" s="7" t="str">
        <f>IFERROR(VLOOKUP($B133,'IPC Normalized Ct'!$B$3:$O$194,3,FALSE)-'IPC Normalized Ct'!S$11,'IPC Normalized Ct'!D133)</f>
        <v>Excluded</v>
      </c>
      <c r="E133" s="7" t="str">
        <f>IFERROR(VLOOKUP($B133,'IPC Normalized Ct'!$B$3:$O$194,4,FALSE)-'IPC Normalized Ct'!T$11,'IPC Normalized Ct'!E133)</f>
        <v>No sample</v>
      </c>
      <c r="F133" s="7" t="str">
        <f>IFERROR(VLOOKUP($B133,'IPC Normalized Ct'!$B$3:$O$194,5,FALSE)-'IPC Normalized Ct'!U$11,'IPC Normalized Ct'!F133)</f>
        <v>No sample</v>
      </c>
      <c r="G133" s="7" t="str">
        <f>IFERROR(VLOOKUP($B133,'IPC Normalized Ct'!$B$3:$O$194,6,FALSE)-'IPC Normalized Ct'!V$11,'IPC Normalized Ct'!G133)</f>
        <v>No sample</v>
      </c>
      <c r="H133" s="7" t="str">
        <f>IFERROR(VLOOKUP($B133,'IPC Normalized Ct'!$B$3:$O$194,7,FALSE)-'IPC Normalized Ct'!W$11,'IPC Normalized Ct'!H133)</f>
        <v>No sample</v>
      </c>
      <c r="I133" s="7" t="str">
        <f>IFERROR(VLOOKUP($B133,'IPC Normalized Ct'!$B$3:$O$194,8,FALSE)-'IPC Normalized Ct'!X$11,'IPC Normalized Ct'!I133)</f>
        <v>No sample</v>
      </c>
      <c r="J133" s="7" t="str">
        <f>IFERROR(VLOOKUP($B133,'IPC Normalized Ct'!$B$3:$O$194,9,FALSE)-'IPC Normalized Ct'!Y$11,'IPC Normalized Ct'!J133)</f>
        <v>Excluded</v>
      </c>
      <c r="K133" s="7" t="str">
        <f>IFERROR(VLOOKUP($B133,'IPC Normalized Ct'!$B$3:$O$194,10,FALSE)-'IPC Normalized Ct'!Z$11,'IPC Normalized Ct'!K133)</f>
        <v>No sample</v>
      </c>
      <c r="L133" s="7" t="str">
        <f>IFERROR(VLOOKUP($B133,'IPC Normalized Ct'!$B$3:$O$194,11,FALSE)-'IPC Normalized Ct'!AA$11,'IPC Normalized Ct'!L133)</f>
        <v>No sample</v>
      </c>
      <c r="M133" s="7" t="str">
        <f>IFERROR(VLOOKUP($B133,'IPC Normalized Ct'!$B$3:$O$194,12,FALSE)-'IPC Normalized Ct'!AB$11,'IPC Normalized Ct'!M133)</f>
        <v>No sample</v>
      </c>
      <c r="N133" s="7" t="str">
        <f>IFERROR(VLOOKUP($B133,'IPC Normalized Ct'!$B$3:$O$194,13,FALSE)-'IPC Normalized Ct'!AC$11,'IPC Normalized Ct'!N133)</f>
        <v>No sample</v>
      </c>
      <c r="O133" s="7" t="str">
        <f>IFERROR(VLOOKUP($B133,'IPC Normalized Ct'!$B$3:$O$194,14,FALSE)-'IPC Normalized Ct'!AD$11,'IPC Normalized Ct'!O133)</f>
        <v>No sample</v>
      </c>
      <c r="P133" s="43" t="str">
        <f t="shared" si="4"/>
        <v>Y</v>
      </c>
      <c r="Q133" s="43"/>
    </row>
    <row r="134" spans="1:17" x14ac:dyDescent="0.25">
      <c r="A134" s="148"/>
      <c r="B134" s="13" t="s">
        <v>2425</v>
      </c>
      <c r="C134" s="6" t="str">
        <f>IFERROR(VLOOKUP($B134,'IPC Normalized Ct'!$B$3:$O$194,2,FALSE),'IPC Normalized Ct'!C134)</f>
        <v>hsa-miR-582-5p</v>
      </c>
      <c r="D134" s="7">
        <f>IFERROR(VLOOKUP($B134,'IPC Normalized Ct'!$B$3:$O$194,3,FALSE)-'IPC Normalized Ct'!S$11,'IPC Normalized Ct'!D134)</f>
        <v>24.782</v>
      </c>
      <c r="E134" s="7" t="str">
        <f>IFERROR(VLOOKUP($B134,'IPC Normalized Ct'!$B$3:$O$194,4,FALSE)-'IPC Normalized Ct'!T$11,'IPC Normalized Ct'!E134)</f>
        <v>No sample</v>
      </c>
      <c r="F134" s="7" t="str">
        <f>IFERROR(VLOOKUP($B134,'IPC Normalized Ct'!$B$3:$O$194,5,FALSE)-'IPC Normalized Ct'!U$11,'IPC Normalized Ct'!F134)</f>
        <v>No sample</v>
      </c>
      <c r="G134" s="7" t="str">
        <f>IFERROR(VLOOKUP($B134,'IPC Normalized Ct'!$B$3:$O$194,6,FALSE)-'IPC Normalized Ct'!V$11,'IPC Normalized Ct'!G134)</f>
        <v>No sample</v>
      </c>
      <c r="H134" s="7" t="str">
        <f>IFERROR(VLOOKUP($B134,'IPC Normalized Ct'!$B$3:$O$194,7,FALSE)-'IPC Normalized Ct'!W$11,'IPC Normalized Ct'!H134)</f>
        <v>No sample</v>
      </c>
      <c r="I134" s="7" t="str">
        <f>IFERROR(VLOOKUP($B134,'IPC Normalized Ct'!$B$3:$O$194,8,FALSE)-'IPC Normalized Ct'!X$11,'IPC Normalized Ct'!I134)</f>
        <v>No sample</v>
      </c>
      <c r="J134" s="7">
        <f>IFERROR(VLOOKUP($B134,'IPC Normalized Ct'!$B$3:$O$194,9,FALSE)-'IPC Normalized Ct'!Y$11,'IPC Normalized Ct'!J134)</f>
        <v>25.280999999999999</v>
      </c>
      <c r="K134" s="7" t="str">
        <f>IFERROR(VLOOKUP($B134,'IPC Normalized Ct'!$B$3:$O$194,10,FALSE)-'IPC Normalized Ct'!Z$11,'IPC Normalized Ct'!K134)</f>
        <v>No sample</v>
      </c>
      <c r="L134" s="7" t="str">
        <f>IFERROR(VLOOKUP($B134,'IPC Normalized Ct'!$B$3:$O$194,11,FALSE)-'IPC Normalized Ct'!AA$11,'IPC Normalized Ct'!L134)</f>
        <v>No sample</v>
      </c>
      <c r="M134" s="7" t="str">
        <f>IFERROR(VLOOKUP($B134,'IPC Normalized Ct'!$B$3:$O$194,12,FALSE)-'IPC Normalized Ct'!AB$11,'IPC Normalized Ct'!M134)</f>
        <v>No sample</v>
      </c>
      <c r="N134" s="7" t="str">
        <f>IFERROR(VLOOKUP($B134,'IPC Normalized Ct'!$B$3:$O$194,13,FALSE)-'IPC Normalized Ct'!AC$11,'IPC Normalized Ct'!N134)</f>
        <v>No sample</v>
      </c>
      <c r="O134" s="7" t="str">
        <f>IFERROR(VLOOKUP($B134,'IPC Normalized Ct'!$B$3:$O$194,14,FALSE)-'IPC Normalized Ct'!AD$11,'IPC Normalized Ct'!O134)</f>
        <v>No sample</v>
      </c>
      <c r="P134" s="43" t="str">
        <f t="shared" si="4"/>
        <v>N</v>
      </c>
      <c r="Q134" s="43"/>
    </row>
    <row r="135" spans="1:17" x14ac:dyDescent="0.25">
      <c r="A135" s="148"/>
      <c r="B135" s="13" t="s">
        <v>2427</v>
      </c>
      <c r="C135" s="6" t="str">
        <f>IFERROR(VLOOKUP($B135,'IPC Normalized Ct'!$B$3:$O$194,2,FALSE),'IPC Normalized Ct'!C135)</f>
        <v>hsa-miR-22-3p</v>
      </c>
      <c r="D135" s="7">
        <f>IFERROR(VLOOKUP($B135,'IPC Normalized Ct'!$B$3:$O$194,3,FALSE)-'IPC Normalized Ct'!S$11,'IPC Normalized Ct'!D135)</f>
        <v>25.067</v>
      </c>
      <c r="E135" s="7" t="str">
        <f>IFERROR(VLOOKUP($B135,'IPC Normalized Ct'!$B$3:$O$194,4,FALSE)-'IPC Normalized Ct'!T$11,'IPC Normalized Ct'!E135)</f>
        <v>No sample</v>
      </c>
      <c r="F135" s="7" t="str">
        <f>IFERROR(VLOOKUP($B135,'IPC Normalized Ct'!$B$3:$O$194,5,FALSE)-'IPC Normalized Ct'!U$11,'IPC Normalized Ct'!F135)</f>
        <v>No sample</v>
      </c>
      <c r="G135" s="7" t="str">
        <f>IFERROR(VLOOKUP($B135,'IPC Normalized Ct'!$B$3:$O$194,6,FALSE)-'IPC Normalized Ct'!V$11,'IPC Normalized Ct'!G135)</f>
        <v>No sample</v>
      </c>
      <c r="H135" s="7" t="str">
        <f>IFERROR(VLOOKUP($B135,'IPC Normalized Ct'!$B$3:$O$194,7,FALSE)-'IPC Normalized Ct'!W$11,'IPC Normalized Ct'!H135)</f>
        <v>No sample</v>
      </c>
      <c r="I135" s="7" t="str">
        <f>IFERROR(VLOOKUP($B135,'IPC Normalized Ct'!$B$3:$O$194,8,FALSE)-'IPC Normalized Ct'!X$11,'IPC Normalized Ct'!I135)</f>
        <v>No sample</v>
      </c>
      <c r="J135" s="7">
        <f>IFERROR(VLOOKUP($B135,'IPC Normalized Ct'!$B$3:$O$194,9,FALSE)-'IPC Normalized Ct'!Y$11,'IPC Normalized Ct'!J135)</f>
        <v>27.196999999999999</v>
      </c>
      <c r="K135" s="7" t="str">
        <f>IFERROR(VLOOKUP($B135,'IPC Normalized Ct'!$B$3:$O$194,10,FALSE)-'IPC Normalized Ct'!Z$11,'IPC Normalized Ct'!K135)</f>
        <v>No sample</v>
      </c>
      <c r="L135" s="7" t="str">
        <f>IFERROR(VLOOKUP($B135,'IPC Normalized Ct'!$B$3:$O$194,11,FALSE)-'IPC Normalized Ct'!AA$11,'IPC Normalized Ct'!L135)</f>
        <v>No sample</v>
      </c>
      <c r="M135" s="7" t="str">
        <f>IFERROR(VLOOKUP($B135,'IPC Normalized Ct'!$B$3:$O$194,12,FALSE)-'IPC Normalized Ct'!AB$11,'IPC Normalized Ct'!M135)</f>
        <v>No sample</v>
      </c>
      <c r="N135" s="7" t="str">
        <f>IFERROR(VLOOKUP($B135,'IPC Normalized Ct'!$B$3:$O$194,13,FALSE)-'IPC Normalized Ct'!AC$11,'IPC Normalized Ct'!N135)</f>
        <v>No sample</v>
      </c>
      <c r="O135" s="7" t="str">
        <f>IFERROR(VLOOKUP($B135,'IPC Normalized Ct'!$B$3:$O$194,14,FALSE)-'IPC Normalized Ct'!AD$11,'IPC Normalized Ct'!O135)</f>
        <v>No sample</v>
      </c>
      <c r="P135" s="43" t="str">
        <f t="shared" si="4"/>
        <v>N</v>
      </c>
      <c r="Q135" s="43"/>
    </row>
    <row r="136" spans="1:17" x14ac:dyDescent="0.25">
      <c r="A136" s="148"/>
      <c r="B136" s="13" t="s">
        <v>2428</v>
      </c>
      <c r="C136" s="6" t="str">
        <f>IFERROR(VLOOKUP($B136,'IPC Normalized Ct'!$B$3:$O$194,2,FALSE),'IPC Normalized Ct'!C136)</f>
        <v>hsa-miR-148a-3p</v>
      </c>
      <c r="D136" s="7">
        <f>IFERROR(VLOOKUP($B136,'IPC Normalized Ct'!$B$3:$O$194,3,FALSE)-'IPC Normalized Ct'!S$11,'IPC Normalized Ct'!D136)</f>
        <v>31.683</v>
      </c>
      <c r="E136" s="7" t="str">
        <f>IFERROR(VLOOKUP($B136,'IPC Normalized Ct'!$B$3:$O$194,4,FALSE)-'IPC Normalized Ct'!T$11,'IPC Normalized Ct'!E136)</f>
        <v>No sample</v>
      </c>
      <c r="F136" s="7" t="str">
        <f>IFERROR(VLOOKUP($B136,'IPC Normalized Ct'!$B$3:$O$194,5,FALSE)-'IPC Normalized Ct'!U$11,'IPC Normalized Ct'!F136)</f>
        <v>No sample</v>
      </c>
      <c r="G136" s="7" t="str">
        <f>IFERROR(VLOOKUP($B136,'IPC Normalized Ct'!$B$3:$O$194,6,FALSE)-'IPC Normalized Ct'!V$11,'IPC Normalized Ct'!G136)</f>
        <v>No sample</v>
      </c>
      <c r="H136" s="7" t="str">
        <f>IFERROR(VLOOKUP($B136,'IPC Normalized Ct'!$B$3:$O$194,7,FALSE)-'IPC Normalized Ct'!W$11,'IPC Normalized Ct'!H136)</f>
        <v>No sample</v>
      </c>
      <c r="I136" s="7" t="str">
        <f>IFERROR(VLOOKUP($B136,'IPC Normalized Ct'!$B$3:$O$194,8,FALSE)-'IPC Normalized Ct'!X$11,'IPC Normalized Ct'!I136)</f>
        <v>No sample</v>
      </c>
      <c r="J136" s="7">
        <f>IFERROR(VLOOKUP($B136,'IPC Normalized Ct'!$B$3:$O$194,9,FALSE)-'IPC Normalized Ct'!Y$11,'IPC Normalized Ct'!J136)</f>
        <v>26.155999999999999</v>
      </c>
      <c r="K136" s="7" t="str">
        <f>IFERROR(VLOOKUP($B136,'IPC Normalized Ct'!$B$3:$O$194,10,FALSE)-'IPC Normalized Ct'!Z$11,'IPC Normalized Ct'!K136)</f>
        <v>No sample</v>
      </c>
      <c r="L136" s="7" t="str">
        <f>IFERROR(VLOOKUP($B136,'IPC Normalized Ct'!$B$3:$O$194,11,FALSE)-'IPC Normalized Ct'!AA$11,'IPC Normalized Ct'!L136)</f>
        <v>No sample</v>
      </c>
      <c r="M136" s="7" t="str">
        <f>IFERROR(VLOOKUP($B136,'IPC Normalized Ct'!$B$3:$O$194,12,FALSE)-'IPC Normalized Ct'!AB$11,'IPC Normalized Ct'!M136)</f>
        <v>No sample</v>
      </c>
      <c r="N136" s="7" t="str">
        <f>IFERROR(VLOOKUP($B136,'IPC Normalized Ct'!$B$3:$O$194,13,FALSE)-'IPC Normalized Ct'!AC$11,'IPC Normalized Ct'!N136)</f>
        <v>No sample</v>
      </c>
      <c r="O136" s="7" t="str">
        <f>IFERROR(VLOOKUP($B136,'IPC Normalized Ct'!$B$3:$O$194,14,FALSE)-'IPC Normalized Ct'!AD$11,'IPC Normalized Ct'!O136)</f>
        <v>No sample</v>
      </c>
      <c r="P136" s="43" t="str">
        <f t="shared" ref="P136:P178" si="5">IF(OR(MAX(D136:O136)&gt;$S$8, COUNTIF(D136:O136, "Excluded")),"Y", "N")</f>
        <v>Y</v>
      </c>
      <c r="Q136" s="43"/>
    </row>
    <row r="137" spans="1:17" x14ac:dyDescent="0.25">
      <c r="A137" s="148"/>
      <c r="B137" s="13" t="s">
        <v>2429</v>
      </c>
      <c r="C137" s="6" t="str">
        <f>IFERROR(VLOOKUP($B137,'IPC Normalized Ct'!$B$3:$O$194,2,FALSE),'IPC Normalized Ct'!C137)</f>
        <v>hsa-miR-183-5p</v>
      </c>
      <c r="D137" s="7">
        <f>IFERROR(VLOOKUP($B137,'IPC Normalized Ct'!$B$3:$O$194,3,FALSE)-'IPC Normalized Ct'!S$11,'IPC Normalized Ct'!D137)</f>
        <v>22.355</v>
      </c>
      <c r="E137" s="7" t="str">
        <f>IFERROR(VLOOKUP($B137,'IPC Normalized Ct'!$B$3:$O$194,4,FALSE)-'IPC Normalized Ct'!T$11,'IPC Normalized Ct'!E137)</f>
        <v>No sample</v>
      </c>
      <c r="F137" s="7" t="str">
        <f>IFERROR(VLOOKUP($B137,'IPC Normalized Ct'!$B$3:$O$194,5,FALSE)-'IPC Normalized Ct'!U$11,'IPC Normalized Ct'!F137)</f>
        <v>No sample</v>
      </c>
      <c r="G137" s="7" t="str">
        <f>IFERROR(VLOOKUP($B137,'IPC Normalized Ct'!$B$3:$O$194,6,FALSE)-'IPC Normalized Ct'!V$11,'IPC Normalized Ct'!G137)</f>
        <v>No sample</v>
      </c>
      <c r="H137" s="7" t="str">
        <f>IFERROR(VLOOKUP($B137,'IPC Normalized Ct'!$B$3:$O$194,7,FALSE)-'IPC Normalized Ct'!W$11,'IPC Normalized Ct'!H137)</f>
        <v>No sample</v>
      </c>
      <c r="I137" s="7" t="str">
        <f>IFERROR(VLOOKUP($B137,'IPC Normalized Ct'!$B$3:$O$194,8,FALSE)-'IPC Normalized Ct'!X$11,'IPC Normalized Ct'!I137)</f>
        <v>No sample</v>
      </c>
      <c r="J137" s="7">
        <f>IFERROR(VLOOKUP($B137,'IPC Normalized Ct'!$B$3:$O$194,9,FALSE)-'IPC Normalized Ct'!Y$11,'IPC Normalized Ct'!J137)</f>
        <v>23.047999999999998</v>
      </c>
      <c r="K137" s="7" t="str">
        <f>IFERROR(VLOOKUP($B137,'IPC Normalized Ct'!$B$3:$O$194,10,FALSE)-'IPC Normalized Ct'!Z$11,'IPC Normalized Ct'!K137)</f>
        <v>No sample</v>
      </c>
      <c r="L137" s="7" t="str">
        <f>IFERROR(VLOOKUP($B137,'IPC Normalized Ct'!$B$3:$O$194,11,FALSE)-'IPC Normalized Ct'!AA$11,'IPC Normalized Ct'!L137)</f>
        <v>No sample</v>
      </c>
      <c r="M137" s="7" t="str">
        <f>IFERROR(VLOOKUP($B137,'IPC Normalized Ct'!$B$3:$O$194,12,FALSE)-'IPC Normalized Ct'!AB$11,'IPC Normalized Ct'!M137)</f>
        <v>No sample</v>
      </c>
      <c r="N137" s="7" t="str">
        <f>IFERROR(VLOOKUP($B137,'IPC Normalized Ct'!$B$3:$O$194,13,FALSE)-'IPC Normalized Ct'!AC$11,'IPC Normalized Ct'!N137)</f>
        <v>No sample</v>
      </c>
      <c r="O137" s="7" t="str">
        <f>IFERROR(VLOOKUP($B137,'IPC Normalized Ct'!$B$3:$O$194,14,FALSE)-'IPC Normalized Ct'!AD$11,'IPC Normalized Ct'!O137)</f>
        <v>No sample</v>
      </c>
      <c r="P137" s="43" t="str">
        <f t="shared" si="5"/>
        <v>N</v>
      </c>
      <c r="Q137" s="43"/>
    </row>
    <row r="138" spans="1:17" x14ac:dyDescent="0.25">
      <c r="A138" s="148"/>
      <c r="B138" s="13" t="s">
        <v>2430</v>
      </c>
      <c r="C138" s="6" t="str">
        <f>IFERROR(VLOOKUP($B138,'IPC Normalized Ct'!$B$3:$O$194,2,FALSE),'IPC Normalized Ct'!C138)</f>
        <v>hsa-miR-219a-5p</v>
      </c>
      <c r="D138" s="7">
        <f>IFERROR(VLOOKUP($B138,'IPC Normalized Ct'!$B$3:$O$194,3,FALSE)-'IPC Normalized Ct'!S$11,'IPC Normalized Ct'!D138)</f>
        <v>22.995999999999999</v>
      </c>
      <c r="E138" s="7" t="str">
        <f>IFERROR(VLOOKUP($B138,'IPC Normalized Ct'!$B$3:$O$194,4,FALSE)-'IPC Normalized Ct'!T$11,'IPC Normalized Ct'!E138)</f>
        <v>No sample</v>
      </c>
      <c r="F138" s="7" t="str">
        <f>IFERROR(VLOOKUP($B138,'IPC Normalized Ct'!$B$3:$O$194,5,FALSE)-'IPC Normalized Ct'!U$11,'IPC Normalized Ct'!F138)</f>
        <v>No sample</v>
      </c>
      <c r="G138" s="7" t="str">
        <f>IFERROR(VLOOKUP($B138,'IPC Normalized Ct'!$B$3:$O$194,6,FALSE)-'IPC Normalized Ct'!V$11,'IPC Normalized Ct'!G138)</f>
        <v>No sample</v>
      </c>
      <c r="H138" s="7" t="str">
        <f>IFERROR(VLOOKUP($B138,'IPC Normalized Ct'!$B$3:$O$194,7,FALSE)-'IPC Normalized Ct'!W$11,'IPC Normalized Ct'!H138)</f>
        <v>No sample</v>
      </c>
      <c r="I138" s="7" t="str">
        <f>IFERROR(VLOOKUP($B138,'IPC Normalized Ct'!$B$3:$O$194,8,FALSE)-'IPC Normalized Ct'!X$11,'IPC Normalized Ct'!I138)</f>
        <v>No sample</v>
      </c>
      <c r="J138" s="7">
        <f>IFERROR(VLOOKUP($B138,'IPC Normalized Ct'!$B$3:$O$194,9,FALSE)-'IPC Normalized Ct'!Y$11,'IPC Normalized Ct'!J138)</f>
        <v>22.92</v>
      </c>
      <c r="K138" s="7" t="str">
        <f>IFERROR(VLOOKUP($B138,'IPC Normalized Ct'!$B$3:$O$194,10,FALSE)-'IPC Normalized Ct'!Z$11,'IPC Normalized Ct'!K138)</f>
        <v>No sample</v>
      </c>
      <c r="L138" s="7" t="str">
        <f>IFERROR(VLOOKUP($B138,'IPC Normalized Ct'!$B$3:$O$194,11,FALSE)-'IPC Normalized Ct'!AA$11,'IPC Normalized Ct'!L138)</f>
        <v>No sample</v>
      </c>
      <c r="M138" s="7" t="str">
        <f>IFERROR(VLOOKUP($B138,'IPC Normalized Ct'!$B$3:$O$194,12,FALSE)-'IPC Normalized Ct'!AB$11,'IPC Normalized Ct'!M138)</f>
        <v>No sample</v>
      </c>
      <c r="N138" s="7" t="str">
        <f>IFERROR(VLOOKUP($B138,'IPC Normalized Ct'!$B$3:$O$194,13,FALSE)-'IPC Normalized Ct'!AC$11,'IPC Normalized Ct'!N138)</f>
        <v>No sample</v>
      </c>
      <c r="O138" s="7" t="str">
        <f>IFERROR(VLOOKUP($B138,'IPC Normalized Ct'!$B$3:$O$194,14,FALSE)-'IPC Normalized Ct'!AD$11,'IPC Normalized Ct'!O138)</f>
        <v>No sample</v>
      </c>
      <c r="P138" s="43" t="str">
        <f t="shared" si="5"/>
        <v>N</v>
      </c>
      <c r="Q138" s="43"/>
    </row>
    <row r="139" spans="1:17" x14ac:dyDescent="0.25">
      <c r="A139" s="148"/>
      <c r="B139" s="13" t="s">
        <v>2431</v>
      </c>
      <c r="C139" s="6" t="str">
        <f>IFERROR(VLOOKUP($B139,'IPC Normalized Ct'!$B$3:$O$194,2,FALSE),'IPC Normalized Ct'!C139)</f>
        <v>hsa-miR-124-3p</v>
      </c>
      <c r="D139" s="7">
        <f>IFERROR(VLOOKUP($B139,'IPC Normalized Ct'!$B$3:$O$194,3,FALSE)-'IPC Normalized Ct'!S$11,'IPC Normalized Ct'!D139)</f>
        <v>24.812000000000001</v>
      </c>
      <c r="E139" s="7" t="str">
        <f>IFERROR(VLOOKUP($B139,'IPC Normalized Ct'!$B$3:$O$194,4,FALSE)-'IPC Normalized Ct'!T$11,'IPC Normalized Ct'!E139)</f>
        <v>No sample</v>
      </c>
      <c r="F139" s="7" t="str">
        <f>IFERROR(VLOOKUP($B139,'IPC Normalized Ct'!$B$3:$O$194,5,FALSE)-'IPC Normalized Ct'!U$11,'IPC Normalized Ct'!F139)</f>
        <v>No sample</v>
      </c>
      <c r="G139" s="7" t="str">
        <f>IFERROR(VLOOKUP($B139,'IPC Normalized Ct'!$B$3:$O$194,6,FALSE)-'IPC Normalized Ct'!V$11,'IPC Normalized Ct'!G139)</f>
        <v>No sample</v>
      </c>
      <c r="H139" s="7" t="str">
        <f>IFERROR(VLOOKUP($B139,'IPC Normalized Ct'!$B$3:$O$194,7,FALSE)-'IPC Normalized Ct'!W$11,'IPC Normalized Ct'!H139)</f>
        <v>No sample</v>
      </c>
      <c r="I139" s="7" t="str">
        <f>IFERROR(VLOOKUP($B139,'IPC Normalized Ct'!$B$3:$O$194,8,FALSE)-'IPC Normalized Ct'!X$11,'IPC Normalized Ct'!I139)</f>
        <v>No sample</v>
      </c>
      <c r="J139" s="7">
        <f>IFERROR(VLOOKUP($B139,'IPC Normalized Ct'!$B$3:$O$194,9,FALSE)-'IPC Normalized Ct'!Y$11,'IPC Normalized Ct'!J139)</f>
        <v>23.693000000000001</v>
      </c>
      <c r="K139" s="7" t="str">
        <f>IFERROR(VLOOKUP($B139,'IPC Normalized Ct'!$B$3:$O$194,10,FALSE)-'IPC Normalized Ct'!Z$11,'IPC Normalized Ct'!K139)</f>
        <v>No sample</v>
      </c>
      <c r="L139" s="7" t="str">
        <f>IFERROR(VLOOKUP($B139,'IPC Normalized Ct'!$B$3:$O$194,11,FALSE)-'IPC Normalized Ct'!AA$11,'IPC Normalized Ct'!L139)</f>
        <v>No sample</v>
      </c>
      <c r="M139" s="7" t="str">
        <f>IFERROR(VLOOKUP($B139,'IPC Normalized Ct'!$B$3:$O$194,12,FALSE)-'IPC Normalized Ct'!AB$11,'IPC Normalized Ct'!M139)</f>
        <v>No sample</v>
      </c>
      <c r="N139" s="7" t="str">
        <f>IFERROR(VLOOKUP($B139,'IPC Normalized Ct'!$B$3:$O$194,13,FALSE)-'IPC Normalized Ct'!AC$11,'IPC Normalized Ct'!N139)</f>
        <v>No sample</v>
      </c>
      <c r="O139" s="7" t="str">
        <f>IFERROR(VLOOKUP($B139,'IPC Normalized Ct'!$B$3:$O$194,14,FALSE)-'IPC Normalized Ct'!AD$11,'IPC Normalized Ct'!O139)</f>
        <v>No sample</v>
      </c>
      <c r="P139" s="43" t="str">
        <f t="shared" si="5"/>
        <v>N</v>
      </c>
      <c r="Q139" s="43"/>
    </row>
    <row r="140" spans="1:17" x14ac:dyDescent="0.25">
      <c r="A140" s="148"/>
      <c r="B140" s="13" t="s">
        <v>2432</v>
      </c>
      <c r="C140" s="6" t="str">
        <f>IFERROR(VLOOKUP($B140,'IPC Normalized Ct'!$B$3:$O$194,2,FALSE),'IPC Normalized Ct'!C140)</f>
        <v>hsa-miR-191-5p</v>
      </c>
      <c r="D140" s="7">
        <f>IFERROR(VLOOKUP($B140,'IPC Normalized Ct'!$B$3:$O$194,3,FALSE)-'IPC Normalized Ct'!S$11,'IPC Normalized Ct'!D140)</f>
        <v>26.207999999999998</v>
      </c>
      <c r="E140" s="7" t="str">
        <f>IFERROR(VLOOKUP($B140,'IPC Normalized Ct'!$B$3:$O$194,4,FALSE)-'IPC Normalized Ct'!T$11,'IPC Normalized Ct'!E140)</f>
        <v>No sample</v>
      </c>
      <c r="F140" s="7" t="str">
        <f>IFERROR(VLOOKUP($B140,'IPC Normalized Ct'!$B$3:$O$194,5,FALSE)-'IPC Normalized Ct'!U$11,'IPC Normalized Ct'!F140)</f>
        <v>No sample</v>
      </c>
      <c r="G140" s="7" t="str">
        <f>IFERROR(VLOOKUP($B140,'IPC Normalized Ct'!$B$3:$O$194,6,FALSE)-'IPC Normalized Ct'!V$11,'IPC Normalized Ct'!G140)</f>
        <v>No sample</v>
      </c>
      <c r="H140" s="7" t="str">
        <f>IFERROR(VLOOKUP($B140,'IPC Normalized Ct'!$B$3:$O$194,7,FALSE)-'IPC Normalized Ct'!W$11,'IPC Normalized Ct'!H140)</f>
        <v>No sample</v>
      </c>
      <c r="I140" s="7" t="str">
        <f>IFERROR(VLOOKUP($B140,'IPC Normalized Ct'!$B$3:$O$194,8,FALSE)-'IPC Normalized Ct'!X$11,'IPC Normalized Ct'!I140)</f>
        <v>No sample</v>
      </c>
      <c r="J140" s="7">
        <f>IFERROR(VLOOKUP($B140,'IPC Normalized Ct'!$B$3:$O$194,9,FALSE)-'IPC Normalized Ct'!Y$11,'IPC Normalized Ct'!J140)</f>
        <v>25.96</v>
      </c>
      <c r="K140" s="7" t="str">
        <f>IFERROR(VLOOKUP($B140,'IPC Normalized Ct'!$B$3:$O$194,10,FALSE)-'IPC Normalized Ct'!Z$11,'IPC Normalized Ct'!K140)</f>
        <v>No sample</v>
      </c>
      <c r="L140" s="7" t="str">
        <f>IFERROR(VLOOKUP($B140,'IPC Normalized Ct'!$B$3:$O$194,11,FALSE)-'IPC Normalized Ct'!AA$11,'IPC Normalized Ct'!L140)</f>
        <v>No sample</v>
      </c>
      <c r="M140" s="7" t="str">
        <f>IFERROR(VLOOKUP($B140,'IPC Normalized Ct'!$B$3:$O$194,12,FALSE)-'IPC Normalized Ct'!AB$11,'IPC Normalized Ct'!M140)</f>
        <v>No sample</v>
      </c>
      <c r="N140" s="7" t="str">
        <f>IFERROR(VLOOKUP($B140,'IPC Normalized Ct'!$B$3:$O$194,13,FALSE)-'IPC Normalized Ct'!AC$11,'IPC Normalized Ct'!N140)</f>
        <v>No sample</v>
      </c>
      <c r="O140" s="7" t="str">
        <f>IFERROR(VLOOKUP($B140,'IPC Normalized Ct'!$B$3:$O$194,14,FALSE)-'IPC Normalized Ct'!AD$11,'IPC Normalized Ct'!O140)</f>
        <v>No sample</v>
      </c>
      <c r="P140" s="43" t="str">
        <f t="shared" si="5"/>
        <v>N</v>
      </c>
      <c r="Q140" s="43"/>
    </row>
    <row r="141" spans="1:17" x14ac:dyDescent="0.25">
      <c r="A141" s="148"/>
      <c r="B141" s="13" t="s">
        <v>2433</v>
      </c>
      <c r="C141" s="6" t="str">
        <f>IFERROR(VLOOKUP($B141,'IPC Normalized Ct'!$B$3:$O$194,2,FALSE),'IPC Normalized Ct'!C141)</f>
        <v>hsa-miR-185-5p</v>
      </c>
      <c r="D141" s="7">
        <f>IFERROR(VLOOKUP($B141,'IPC Normalized Ct'!$B$3:$O$194,3,FALSE)-'IPC Normalized Ct'!S$11,'IPC Normalized Ct'!D141)</f>
        <v>29.367999999999999</v>
      </c>
      <c r="E141" s="7" t="str">
        <f>IFERROR(VLOOKUP($B141,'IPC Normalized Ct'!$B$3:$O$194,4,FALSE)-'IPC Normalized Ct'!T$11,'IPC Normalized Ct'!E141)</f>
        <v>No sample</v>
      </c>
      <c r="F141" s="7" t="str">
        <f>IFERROR(VLOOKUP($B141,'IPC Normalized Ct'!$B$3:$O$194,5,FALSE)-'IPC Normalized Ct'!U$11,'IPC Normalized Ct'!F141)</f>
        <v>No sample</v>
      </c>
      <c r="G141" s="7" t="str">
        <f>IFERROR(VLOOKUP($B141,'IPC Normalized Ct'!$B$3:$O$194,6,FALSE)-'IPC Normalized Ct'!V$11,'IPC Normalized Ct'!G141)</f>
        <v>No sample</v>
      </c>
      <c r="H141" s="7" t="str">
        <f>IFERROR(VLOOKUP($B141,'IPC Normalized Ct'!$B$3:$O$194,7,FALSE)-'IPC Normalized Ct'!W$11,'IPC Normalized Ct'!H141)</f>
        <v>No sample</v>
      </c>
      <c r="I141" s="7" t="str">
        <f>IFERROR(VLOOKUP($B141,'IPC Normalized Ct'!$B$3:$O$194,8,FALSE)-'IPC Normalized Ct'!X$11,'IPC Normalized Ct'!I141)</f>
        <v>No sample</v>
      </c>
      <c r="J141" s="7">
        <f>IFERROR(VLOOKUP($B141,'IPC Normalized Ct'!$B$3:$O$194,9,FALSE)-'IPC Normalized Ct'!Y$11,'IPC Normalized Ct'!J141)</f>
        <v>29.027999999999999</v>
      </c>
      <c r="K141" s="7" t="str">
        <f>IFERROR(VLOOKUP($B141,'IPC Normalized Ct'!$B$3:$O$194,10,FALSE)-'IPC Normalized Ct'!Z$11,'IPC Normalized Ct'!K141)</f>
        <v>No sample</v>
      </c>
      <c r="L141" s="7" t="str">
        <f>IFERROR(VLOOKUP($B141,'IPC Normalized Ct'!$B$3:$O$194,11,FALSE)-'IPC Normalized Ct'!AA$11,'IPC Normalized Ct'!L141)</f>
        <v>No sample</v>
      </c>
      <c r="M141" s="7" t="str">
        <f>IFERROR(VLOOKUP($B141,'IPC Normalized Ct'!$B$3:$O$194,12,FALSE)-'IPC Normalized Ct'!AB$11,'IPC Normalized Ct'!M141)</f>
        <v>No sample</v>
      </c>
      <c r="N141" s="7" t="str">
        <f>IFERROR(VLOOKUP($B141,'IPC Normalized Ct'!$B$3:$O$194,13,FALSE)-'IPC Normalized Ct'!AC$11,'IPC Normalized Ct'!N141)</f>
        <v>No sample</v>
      </c>
      <c r="O141" s="7" t="str">
        <f>IFERROR(VLOOKUP($B141,'IPC Normalized Ct'!$B$3:$O$194,14,FALSE)-'IPC Normalized Ct'!AD$11,'IPC Normalized Ct'!O141)</f>
        <v>No sample</v>
      </c>
      <c r="P141" s="43" t="str">
        <f t="shared" si="5"/>
        <v>N</v>
      </c>
      <c r="Q141" s="43"/>
    </row>
    <row r="142" spans="1:17" x14ac:dyDescent="0.25">
      <c r="A142" s="148"/>
      <c r="B142" s="13" t="s">
        <v>2434</v>
      </c>
      <c r="C142" s="6" t="str">
        <f>IFERROR(VLOOKUP($B142,'IPC Normalized Ct'!$B$3:$O$194,2,FALSE),'IPC Normalized Ct'!C142)</f>
        <v>hsa-miR-99b-5p</v>
      </c>
      <c r="D142" s="7" t="str">
        <f>IFERROR(VLOOKUP($B142,'IPC Normalized Ct'!$B$3:$O$194,3,FALSE)-'IPC Normalized Ct'!S$11,'IPC Normalized Ct'!D142)</f>
        <v>Excluded</v>
      </c>
      <c r="E142" s="7" t="str">
        <f>IFERROR(VLOOKUP($B142,'IPC Normalized Ct'!$B$3:$O$194,4,FALSE)-'IPC Normalized Ct'!T$11,'IPC Normalized Ct'!E142)</f>
        <v>No sample</v>
      </c>
      <c r="F142" s="7" t="str">
        <f>IFERROR(VLOOKUP($B142,'IPC Normalized Ct'!$B$3:$O$194,5,FALSE)-'IPC Normalized Ct'!U$11,'IPC Normalized Ct'!F142)</f>
        <v>No sample</v>
      </c>
      <c r="G142" s="7" t="str">
        <f>IFERROR(VLOOKUP($B142,'IPC Normalized Ct'!$B$3:$O$194,6,FALSE)-'IPC Normalized Ct'!V$11,'IPC Normalized Ct'!G142)</f>
        <v>No sample</v>
      </c>
      <c r="H142" s="7" t="str">
        <f>IFERROR(VLOOKUP($B142,'IPC Normalized Ct'!$B$3:$O$194,7,FALSE)-'IPC Normalized Ct'!W$11,'IPC Normalized Ct'!H142)</f>
        <v>No sample</v>
      </c>
      <c r="I142" s="7" t="str">
        <f>IFERROR(VLOOKUP($B142,'IPC Normalized Ct'!$B$3:$O$194,8,FALSE)-'IPC Normalized Ct'!X$11,'IPC Normalized Ct'!I142)</f>
        <v>No sample</v>
      </c>
      <c r="J142" s="7" t="str">
        <f>IFERROR(VLOOKUP($B142,'IPC Normalized Ct'!$B$3:$O$194,9,FALSE)-'IPC Normalized Ct'!Y$11,'IPC Normalized Ct'!J142)</f>
        <v>Excluded</v>
      </c>
      <c r="K142" s="7" t="str">
        <f>IFERROR(VLOOKUP($B142,'IPC Normalized Ct'!$B$3:$O$194,10,FALSE)-'IPC Normalized Ct'!Z$11,'IPC Normalized Ct'!K142)</f>
        <v>No sample</v>
      </c>
      <c r="L142" s="7" t="str">
        <f>IFERROR(VLOOKUP($B142,'IPC Normalized Ct'!$B$3:$O$194,11,FALSE)-'IPC Normalized Ct'!AA$11,'IPC Normalized Ct'!L142)</f>
        <v>No sample</v>
      </c>
      <c r="M142" s="7" t="str">
        <f>IFERROR(VLOOKUP($B142,'IPC Normalized Ct'!$B$3:$O$194,12,FALSE)-'IPC Normalized Ct'!AB$11,'IPC Normalized Ct'!M142)</f>
        <v>No sample</v>
      </c>
      <c r="N142" s="7" t="str">
        <f>IFERROR(VLOOKUP($B142,'IPC Normalized Ct'!$B$3:$O$194,13,FALSE)-'IPC Normalized Ct'!AC$11,'IPC Normalized Ct'!N142)</f>
        <v>No sample</v>
      </c>
      <c r="O142" s="7" t="str">
        <f>IFERROR(VLOOKUP($B142,'IPC Normalized Ct'!$B$3:$O$194,14,FALSE)-'IPC Normalized Ct'!AD$11,'IPC Normalized Ct'!O142)</f>
        <v>No sample</v>
      </c>
      <c r="P142" s="43" t="str">
        <f t="shared" si="5"/>
        <v>Y</v>
      </c>
      <c r="Q142" s="43"/>
    </row>
    <row r="143" spans="1:17" x14ac:dyDescent="0.25">
      <c r="A143" s="148"/>
      <c r="B143" s="13" t="s">
        <v>2435</v>
      </c>
      <c r="C143" s="6" t="str">
        <f>IFERROR(VLOOKUP($B143,'IPC Normalized Ct'!$B$3:$O$194,2,FALSE),'IPC Normalized Ct'!C143)</f>
        <v>hsa-miR-151a-3p</v>
      </c>
      <c r="D143" s="7">
        <f>IFERROR(VLOOKUP($B143,'IPC Normalized Ct'!$B$3:$O$194,3,FALSE)-'IPC Normalized Ct'!S$11,'IPC Normalized Ct'!D143)</f>
        <v>31.856999999999999</v>
      </c>
      <c r="E143" s="7" t="str">
        <f>IFERROR(VLOOKUP($B143,'IPC Normalized Ct'!$B$3:$O$194,4,FALSE)-'IPC Normalized Ct'!T$11,'IPC Normalized Ct'!E143)</f>
        <v>No sample</v>
      </c>
      <c r="F143" s="7" t="str">
        <f>IFERROR(VLOOKUP($B143,'IPC Normalized Ct'!$B$3:$O$194,5,FALSE)-'IPC Normalized Ct'!U$11,'IPC Normalized Ct'!F143)</f>
        <v>No sample</v>
      </c>
      <c r="G143" s="7" t="str">
        <f>IFERROR(VLOOKUP($B143,'IPC Normalized Ct'!$B$3:$O$194,6,FALSE)-'IPC Normalized Ct'!V$11,'IPC Normalized Ct'!G143)</f>
        <v>No sample</v>
      </c>
      <c r="H143" s="7" t="str">
        <f>IFERROR(VLOOKUP($B143,'IPC Normalized Ct'!$B$3:$O$194,7,FALSE)-'IPC Normalized Ct'!W$11,'IPC Normalized Ct'!H143)</f>
        <v>No sample</v>
      </c>
      <c r="I143" s="7" t="str">
        <f>IFERROR(VLOOKUP($B143,'IPC Normalized Ct'!$B$3:$O$194,8,FALSE)-'IPC Normalized Ct'!X$11,'IPC Normalized Ct'!I143)</f>
        <v>No sample</v>
      </c>
      <c r="J143" s="7">
        <f>IFERROR(VLOOKUP($B143,'IPC Normalized Ct'!$B$3:$O$194,9,FALSE)-'IPC Normalized Ct'!Y$11,'IPC Normalized Ct'!J143)</f>
        <v>30.169</v>
      </c>
      <c r="K143" s="7" t="str">
        <f>IFERROR(VLOOKUP($B143,'IPC Normalized Ct'!$B$3:$O$194,10,FALSE)-'IPC Normalized Ct'!Z$11,'IPC Normalized Ct'!K143)</f>
        <v>No sample</v>
      </c>
      <c r="L143" s="7" t="str">
        <f>IFERROR(VLOOKUP($B143,'IPC Normalized Ct'!$B$3:$O$194,11,FALSE)-'IPC Normalized Ct'!AA$11,'IPC Normalized Ct'!L143)</f>
        <v>No sample</v>
      </c>
      <c r="M143" s="7" t="str">
        <f>IFERROR(VLOOKUP($B143,'IPC Normalized Ct'!$B$3:$O$194,12,FALSE)-'IPC Normalized Ct'!AB$11,'IPC Normalized Ct'!M143)</f>
        <v>No sample</v>
      </c>
      <c r="N143" s="7" t="str">
        <f>IFERROR(VLOOKUP($B143,'IPC Normalized Ct'!$B$3:$O$194,13,FALSE)-'IPC Normalized Ct'!AC$11,'IPC Normalized Ct'!N143)</f>
        <v>No sample</v>
      </c>
      <c r="O143" s="7" t="str">
        <f>IFERROR(VLOOKUP($B143,'IPC Normalized Ct'!$B$3:$O$194,14,FALSE)-'IPC Normalized Ct'!AD$11,'IPC Normalized Ct'!O143)</f>
        <v>No sample</v>
      </c>
      <c r="P143" s="43" t="str">
        <f t="shared" si="5"/>
        <v>Y</v>
      </c>
      <c r="Q143" s="43"/>
    </row>
    <row r="144" spans="1:17" x14ac:dyDescent="0.25">
      <c r="A144" s="148"/>
      <c r="B144" s="13" t="s">
        <v>2436</v>
      </c>
      <c r="C144" s="6" t="str">
        <f>IFERROR(VLOOKUP($B144,'IPC Normalized Ct'!$B$3:$O$194,2,FALSE),'IPC Normalized Ct'!C144)</f>
        <v>hsa-miR-449a</v>
      </c>
      <c r="D144" s="7">
        <f>IFERROR(VLOOKUP($B144,'IPC Normalized Ct'!$B$3:$O$194,3,FALSE)-'IPC Normalized Ct'!S$11,'IPC Normalized Ct'!D144)</f>
        <v>28.641999999999999</v>
      </c>
      <c r="E144" s="7" t="str">
        <f>IFERROR(VLOOKUP($B144,'IPC Normalized Ct'!$B$3:$O$194,4,FALSE)-'IPC Normalized Ct'!T$11,'IPC Normalized Ct'!E144)</f>
        <v>No sample</v>
      </c>
      <c r="F144" s="7" t="str">
        <f>IFERROR(VLOOKUP($B144,'IPC Normalized Ct'!$B$3:$O$194,5,FALSE)-'IPC Normalized Ct'!U$11,'IPC Normalized Ct'!F144)</f>
        <v>No sample</v>
      </c>
      <c r="G144" s="7" t="str">
        <f>IFERROR(VLOOKUP($B144,'IPC Normalized Ct'!$B$3:$O$194,6,FALSE)-'IPC Normalized Ct'!V$11,'IPC Normalized Ct'!G144)</f>
        <v>No sample</v>
      </c>
      <c r="H144" s="7" t="str">
        <f>IFERROR(VLOOKUP($B144,'IPC Normalized Ct'!$B$3:$O$194,7,FALSE)-'IPC Normalized Ct'!W$11,'IPC Normalized Ct'!H144)</f>
        <v>No sample</v>
      </c>
      <c r="I144" s="7" t="str">
        <f>IFERROR(VLOOKUP($B144,'IPC Normalized Ct'!$B$3:$O$194,8,FALSE)-'IPC Normalized Ct'!X$11,'IPC Normalized Ct'!I144)</f>
        <v>No sample</v>
      </c>
      <c r="J144" s="7">
        <f>IFERROR(VLOOKUP($B144,'IPC Normalized Ct'!$B$3:$O$194,9,FALSE)-'IPC Normalized Ct'!Y$11,'IPC Normalized Ct'!J144)</f>
        <v>28.731999999999999</v>
      </c>
      <c r="K144" s="7" t="str">
        <f>IFERROR(VLOOKUP($B144,'IPC Normalized Ct'!$B$3:$O$194,10,FALSE)-'IPC Normalized Ct'!Z$11,'IPC Normalized Ct'!K144)</f>
        <v>No sample</v>
      </c>
      <c r="L144" s="7" t="str">
        <f>IFERROR(VLOOKUP($B144,'IPC Normalized Ct'!$B$3:$O$194,11,FALSE)-'IPC Normalized Ct'!AA$11,'IPC Normalized Ct'!L144)</f>
        <v>No sample</v>
      </c>
      <c r="M144" s="7" t="str">
        <f>IFERROR(VLOOKUP($B144,'IPC Normalized Ct'!$B$3:$O$194,12,FALSE)-'IPC Normalized Ct'!AB$11,'IPC Normalized Ct'!M144)</f>
        <v>No sample</v>
      </c>
      <c r="N144" s="7" t="str">
        <f>IFERROR(VLOOKUP($B144,'IPC Normalized Ct'!$B$3:$O$194,13,FALSE)-'IPC Normalized Ct'!AC$11,'IPC Normalized Ct'!N144)</f>
        <v>No sample</v>
      </c>
      <c r="O144" s="7" t="str">
        <f>IFERROR(VLOOKUP($B144,'IPC Normalized Ct'!$B$3:$O$194,14,FALSE)-'IPC Normalized Ct'!AD$11,'IPC Normalized Ct'!O144)</f>
        <v>No sample</v>
      </c>
      <c r="P144" s="43" t="str">
        <f t="shared" si="5"/>
        <v>N</v>
      </c>
      <c r="Q144" s="43"/>
    </row>
    <row r="145" spans="1:17" x14ac:dyDescent="0.25">
      <c r="A145" s="148"/>
      <c r="B145" s="13" t="s">
        <v>2437</v>
      </c>
      <c r="C145" s="6" t="str">
        <f>IFERROR(VLOOKUP($B145,'IPC Normalized Ct'!$B$3:$O$194,2,FALSE),'IPC Normalized Ct'!C145)</f>
        <v>hsa-miR-150-5p</v>
      </c>
      <c r="D145" s="7">
        <f>IFERROR(VLOOKUP($B145,'IPC Normalized Ct'!$B$3:$O$194,3,FALSE)-'IPC Normalized Ct'!S$11,'IPC Normalized Ct'!D145)</f>
        <v>31.231999999999999</v>
      </c>
      <c r="E145" s="7" t="str">
        <f>IFERROR(VLOOKUP($B145,'IPC Normalized Ct'!$B$3:$O$194,4,FALSE)-'IPC Normalized Ct'!T$11,'IPC Normalized Ct'!E145)</f>
        <v>No sample</v>
      </c>
      <c r="F145" s="7" t="str">
        <f>IFERROR(VLOOKUP($B145,'IPC Normalized Ct'!$B$3:$O$194,5,FALSE)-'IPC Normalized Ct'!U$11,'IPC Normalized Ct'!F145)</f>
        <v>No sample</v>
      </c>
      <c r="G145" s="7" t="str">
        <f>IFERROR(VLOOKUP($B145,'IPC Normalized Ct'!$B$3:$O$194,6,FALSE)-'IPC Normalized Ct'!V$11,'IPC Normalized Ct'!G145)</f>
        <v>No sample</v>
      </c>
      <c r="H145" s="7" t="str">
        <f>IFERROR(VLOOKUP($B145,'IPC Normalized Ct'!$B$3:$O$194,7,FALSE)-'IPC Normalized Ct'!W$11,'IPC Normalized Ct'!H145)</f>
        <v>No sample</v>
      </c>
      <c r="I145" s="7" t="str">
        <f>IFERROR(VLOOKUP($B145,'IPC Normalized Ct'!$B$3:$O$194,8,FALSE)-'IPC Normalized Ct'!X$11,'IPC Normalized Ct'!I145)</f>
        <v>No sample</v>
      </c>
      <c r="J145" s="7">
        <f>IFERROR(VLOOKUP($B145,'IPC Normalized Ct'!$B$3:$O$194,9,FALSE)-'IPC Normalized Ct'!Y$11,'IPC Normalized Ct'!J145)</f>
        <v>25.280999999999999</v>
      </c>
      <c r="K145" s="7" t="str">
        <f>IFERROR(VLOOKUP($B145,'IPC Normalized Ct'!$B$3:$O$194,10,FALSE)-'IPC Normalized Ct'!Z$11,'IPC Normalized Ct'!K145)</f>
        <v>No sample</v>
      </c>
      <c r="L145" s="7" t="str">
        <f>IFERROR(VLOOKUP($B145,'IPC Normalized Ct'!$B$3:$O$194,11,FALSE)-'IPC Normalized Ct'!AA$11,'IPC Normalized Ct'!L145)</f>
        <v>No sample</v>
      </c>
      <c r="M145" s="7" t="str">
        <f>IFERROR(VLOOKUP($B145,'IPC Normalized Ct'!$B$3:$O$194,12,FALSE)-'IPC Normalized Ct'!AB$11,'IPC Normalized Ct'!M145)</f>
        <v>No sample</v>
      </c>
      <c r="N145" s="7" t="str">
        <f>IFERROR(VLOOKUP($B145,'IPC Normalized Ct'!$B$3:$O$194,13,FALSE)-'IPC Normalized Ct'!AC$11,'IPC Normalized Ct'!N145)</f>
        <v>No sample</v>
      </c>
      <c r="O145" s="7" t="str">
        <f>IFERROR(VLOOKUP($B145,'IPC Normalized Ct'!$B$3:$O$194,14,FALSE)-'IPC Normalized Ct'!AD$11,'IPC Normalized Ct'!O145)</f>
        <v>No sample</v>
      </c>
      <c r="P145" s="43" t="str">
        <f t="shared" si="5"/>
        <v>Y</v>
      </c>
      <c r="Q145" s="43"/>
    </row>
    <row r="146" spans="1:17" x14ac:dyDescent="0.25">
      <c r="A146" s="148"/>
      <c r="B146" s="13" t="s">
        <v>2439</v>
      </c>
      <c r="C146" s="6" t="str">
        <f>IFERROR(VLOOKUP($B146,'IPC Normalized Ct'!$B$3:$O$194,2,FALSE),'IPC Normalized Ct'!C146)</f>
        <v>hsa-miR-26a-5p</v>
      </c>
      <c r="D146" s="7">
        <f>IFERROR(VLOOKUP($B146,'IPC Normalized Ct'!$B$3:$O$194,3,FALSE)-'IPC Normalized Ct'!S$11,'IPC Normalized Ct'!D146)</f>
        <v>28.853000000000002</v>
      </c>
      <c r="E146" s="7" t="str">
        <f>IFERROR(VLOOKUP($B146,'IPC Normalized Ct'!$B$3:$O$194,4,FALSE)-'IPC Normalized Ct'!T$11,'IPC Normalized Ct'!E146)</f>
        <v>No sample</v>
      </c>
      <c r="F146" s="7" t="str">
        <f>IFERROR(VLOOKUP($B146,'IPC Normalized Ct'!$B$3:$O$194,5,FALSE)-'IPC Normalized Ct'!U$11,'IPC Normalized Ct'!F146)</f>
        <v>No sample</v>
      </c>
      <c r="G146" s="7" t="str">
        <f>IFERROR(VLOOKUP($B146,'IPC Normalized Ct'!$B$3:$O$194,6,FALSE)-'IPC Normalized Ct'!V$11,'IPC Normalized Ct'!G146)</f>
        <v>No sample</v>
      </c>
      <c r="H146" s="7" t="str">
        <f>IFERROR(VLOOKUP($B146,'IPC Normalized Ct'!$B$3:$O$194,7,FALSE)-'IPC Normalized Ct'!W$11,'IPC Normalized Ct'!H146)</f>
        <v>No sample</v>
      </c>
      <c r="I146" s="7" t="str">
        <f>IFERROR(VLOOKUP($B146,'IPC Normalized Ct'!$B$3:$O$194,8,FALSE)-'IPC Normalized Ct'!X$11,'IPC Normalized Ct'!I146)</f>
        <v>No sample</v>
      </c>
      <c r="J146" s="7">
        <f>IFERROR(VLOOKUP($B146,'IPC Normalized Ct'!$B$3:$O$194,9,FALSE)-'IPC Normalized Ct'!Y$11,'IPC Normalized Ct'!J146)</f>
        <v>20.745000000000001</v>
      </c>
      <c r="K146" s="7" t="str">
        <f>IFERROR(VLOOKUP($B146,'IPC Normalized Ct'!$B$3:$O$194,10,FALSE)-'IPC Normalized Ct'!Z$11,'IPC Normalized Ct'!K146)</f>
        <v>No sample</v>
      </c>
      <c r="L146" s="7" t="str">
        <f>IFERROR(VLOOKUP($B146,'IPC Normalized Ct'!$B$3:$O$194,11,FALSE)-'IPC Normalized Ct'!AA$11,'IPC Normalized Ct'!L146)</f>
        <v>No sample</v>
      </c>
      <c r="M146" s="7" t="str">
        <f>IFERROR(VLOOKUP($B146,'IPC Normalized Ct'!$B$3:$O$194,12,FALSE)-'IPC Normalized Ct'!AB$11,'IPC Normalized Ct'!M146)</f>
        <v>No sample</v>
      </c>
      <c r="N146" s="7" t="str">
        <f>IFERROR(VLOOKUP($B146,'IPC Normalized Ct'!$B$3:$O$194,13,FALSE)-'IPC Normalized Ct'!AC$11,'IPC Normalized Ct'!N146)</f>
        <v>No sample</v>
      </c>
      <c r="O146" s="7" t="str">
        <f>IFERROR(VLOOKUP($B146,'IPC Normalized Ct'!$B$3:$O$194,14,FALSE)-'IPC Normalized Ct'!AD$11,'IPC Normalized Ct'!O146)</f>
        <v>No sample</v>
      </c>
      <c r="P146" s="43" t="str">
        <f t="shared" si="5"/>
        <v>N</v>
      </c>
      <c r="Q146" s="43"/>
    </row>
    <row r="147" spans="1:17" x14ac:dyDescent="0.25">
      <c r="A147" s="148"/>
      <c r="B147" s="13" t="s">
        <v>2440</v>
      </c>
      <c r="C147" s="6" t="str">
        <f>IFERROR(VLOOKUP($B147,'IPC Normalized Ct'!$B$3:$O$194,2,FALSE),'IPC Normalized Ct'!C147)</f>
        <v>hsa-miR-30c-5p</v>
      </c>
      <c r="D147" s="7">
        <f>IFERROR(VLOOKUP($B147,'IPC Normalized Ct'!$B$3:$O$194,3,FALSE)-'IPC Normalized Ct'!S$11,'IPC Normalized Ct'!D147)</f>
        <v>27.774999999999999</v>
      </c>
      <c r="E147" s="7" t="str">
        <f>IFERROR(VLOOKUP($B147,'IPC Normalized Ct'!$B$3:$O$194,4,FALSE)-'IPC Normalized Ct'!T$11,'IPC Normalized Ct'!E147)</f>
        <v>No sample</v>
      </c>
      <c r="F147" s="7" t="str">
        <f>IFERROR(VLOOKUP($B147,'IPC Normalized Ct'!$B$3:$O$194,5,FALSE)-'IPC Normalized Ct'!U$11,'IPC Normalized Ct'!F147)</f>
        <v>No sample</v>
      </c>
      <c r="G147" s="7" t="str">
        <f>IFERROR(VLOOKUP($B147,'IPC Normalized Ct'!$B$3:$O$194,6,FALSE)-'IPC Normalized Ct'!V$11,'IPC Normalized Ct'!G147)</f>
        <v>No sample</v>
      </c>
      <c r="H147" s="7" t="str">
        <f>IFERROR(VLOOKUP($B147,'IPC Normalized Ct'!$B$3:$O$194,7,FALSE)-'IPC Normalized Ct'!W$11,'IPC Normalized Ct'!H147)</f>
        <v>No sample</v>
      </c>
      <c r="I147" s="7" t="str">
        <f>IFERROR(VLOOKUP($B147,'IPC Normalized Ct'!$B$3:$O$194,8,FALSE)-'IPC Normalized Ct'!X$11,'IPC Normalized Ct'!I147)</f>
        <v>No sample</v>
      </c>
      <c r="J147" s="7">
        <f>IFERROR(VLOOKUP($B147,'IPC Normalized Ct'!$B$3:$O$194,9,FALSE)-'IPC Normalized Ct'!Y$11,'IPC Normalized Ct'!J147)</f>
        <v>27.196999999999999</v>
      </c>
      <c r="K147" s="7" t="str">
        <f>IFERROR(VLOOKUP($B147,'IPC Normalized Ct'!$B$3:$O$194,10,FALSE)-'IPC Normalized Ct'!Z$11,'IPC Normalized Ct'!K147)</f>
        <v>No sample</v>
      </c>
      <c r="L147" s="7" t="str">
        <f>IFERROR(VLOOKUP($B147,'IPC Normalized Ct'!$B$3:$O$194,11,FALSE)-'IPC Normalized Ct'!AA$11,'IPC Normalized Ct'!L147)</f>
        <v>No sample</v>
      </c>
      <c r="M147" s="7" t="str">
        <f>IFERROR(VLOOKUP($B147,'IPC Normalized Ct'!$B$3:$O$194,12,FALSE)-'IPC Normalized Ct'!AB$11,'IPC Normalized Ct'!M147)</f>
        <v>No sample</v>
      </c>
      <c r="N147" s="7" t="str">
        <f>IFERROR(VLOOKUP($B147,'IPC Normalized Ct'!$B$3:$O$194,13,FALSE)-'IPC Normalized Ct'!AC$11,'IPC Normalized Ct'!N147)</f>
        <v>No sample</v>
      </c>
      <c r="O147" s="7" t="str">
        <f>IFERROR(VLOOKUP($B147,'IPC Normalized Ct'!$B$3:$O$194,14,FALSE)-'IPC Normalized Ct'!AD$11,'IPC Normalized Ct'!O147)</f>
        <v>No sample</v>
      </c>
      <c r="P147" s="43" t="str">
        <f t="shared" si="5"/>
        <v>N</v>
      </c>
      <c r="Q147" s="43"/>
    </row>
    <row r="148" spans="1:17" x14ac:dyDescent="0.25">
      <c r="A148" s="148"/>
      <c r="B148" s="13" t="s">
        <v>2441</v>
      </c>
      <c r="C148" s="6" t="str">
        <f>IFERROR(VLOOKUP($B148,'IPC Normalized Ct'!$B$3:$O$194,2,FALSE),'IPC Normalized Ct'!C148)</f>
        <v>hsa-miR-199b-5p</v>
      </c>
      <c r="D148" s="7">
        <f>IFERROR(VLOOKUP($B148,'IPC Normalized Ct'!$B$3:$O$194,3,FALSE)-'IPC Normalized Ct'!S$11,'IPC Normalized Ct'!D148)</f>
        <v>28.373999999999999</v>
      </c>
      <c r="E148" s="7" t="str">
        <f>IFERROR(VLOOKUP($B148,'IPC Normalized Ct'!$B$3:$O$194,4,FALSE)-'IPC Normalized Ct'!T$11,'IPC Normalized Ct'!E148)</f>
        <v>No sample</v>
      </c>
      <c r="F148" s="7" t="str">
        <f>IFERROR(VLOOKUP($B148,'IPC Normalized Ct'!$B$3:$O$194,5,FALSE)-'IPC Normalized Ct'!U$11,'IPC Normalized Ct'!F148)</f>
        <v>No sample</v>
      </c>
      <c r="G148" s="7" t="str">
        <f>IFERROR(VLOOKUP($B148,'IPC Normalized Ct'!$B$3:$O$194,6,FALSE)-'IPC Normalized Ct'!V$11,'IPC Normalized Ct'!G148)</f>
        <v>No sample</v>
      </c>
      <c r="H148" s="7" t="str">
        <f>IFERROR(VLOOKUP($B148,'IPC Normalized Ct'!$B$3:$O$194,7,FALSE)-'IPC Normalized Ct'!W$11,'IPC Normalized Ct'!H148)</f>
        <v>No sample</v>
      </c>
      <c r="I148" s="7" t="str">
        <f>IFERROR(VLOOKUP($B148,'IPC Normalized Ct'!$B$3:$O$194,8,FALSE)-'IPC Normalized Ct'!X$11,'IPC Normalized Ct'!I148)</f>
        <v>No sample</v>
      </c>
      <c r="J148" s="7">
        <f>IFERROR(VLOOKUP($B148,'IPC Normalized Ct'!$B$3:$O$194,9,FALSE)-'IPC Normalized Ct'!Y$11,'IPC Normalized Ct'!J148)</f>
        <v>31.018000000000001</v>
      </c>
      <c r="K148" s="7" t="str">
        <f>IFERROR(VLOOKUP($B148,'IPC Normalized Ct'!$B$3:$O$194,10,FALSE)-'IPC Normalized Ct'!Z$11,'IPC Normalized Ct'!K148)</f>
        <v>No sample</v>
      </c>
      <c r="L148" s="7" t="str">
        <f>IFERROR(VLOOKUP($B148,'IPC Normalized Ct'!$B$3:$O$194,11,FALSE)-'IPC Normalized Ct'!AA$11,'IPC Normalized Ct'!L148)</f>
        <v>No sample</v>
      </c>
      <c r="M148" s="7" t="str">
        <f>IFERROR(VLOOKUP($B148,'IPC Normalized Ct'!$B$3:$O$194,12,FALSE)-'IPC Normalized Ct'!AB$11,'IPC Normalized Ct'!M148)</f>
        <v>No sample</v>
      </c>
      <c r="N148" s="7" t="str">
        <f>IFERROR(VLOOKUP($B148,'IPC Normalized Ct'!$B$3:$O$194,13,FALSE)-'IPC Normalized Ct'!AC$11,'IPC Normalized Ct'!N148)</f>
        <v>No sample</v>
      </c>
      <c r="O148" s="7" t="str">
        <f>IFERROR(VLOOKUP($B148,'IPC Normalized Ct'!$B$3:$O$194,14,FALSE)-'IPC Normalized Ct'!AD$11,'IPC Normalized Ct'!O148)</f>
        <v>No sample</v>
      </c>
      <c r="P148" s="43" t="str">
        <f t="shared" si="5"/>
        <v>Y</v>
      </c>
      <c r="Q148" s="43"/>
    </row>
    <row r="149" spans="1:17" x14ac:dyDescent="0.25">
      <c r="A149" s="148"/>
      <c r="B149" s="13" t="s">
        <v>2442</v>
      </c>
      <c r="C149" s="6" t="str">
        <f>IFERROR(VLOOKUP($B149,'IPC Normalized Ct'!$B$3:$O$194,2,FALSE),'IPC Normalized Ct'!C149)</f>
        <v>hsa-miR-21-5p</v>
      </c>
      <c r="D149" s="7">
        <f>IFERROR(VLOOKUP($B149,'IPC Normalized Ct'!$B$3:$O$194,3,FALSE)-'IPC Normalized Ct'!S$11,'IPC Normalized Ct'!D149)</f>
        <v>22.824000000000002</v>
      </c>
      <c r="E149" s="7" t="str">
        <f>IFERROR(VLOOKUP($B149,'IPC Normalized Ct'!$B$3:$O$194,4,FALSE)-'IPC Normalized Ct'!T$11,'IPC Normalized Ct'!E149)</f>
        <v>No sample</v>
      </c>
      <c r="F149" s="7" t="str">
        <f>IFERROR(VLOOKUP($B149,'IPC Normalized Ct'!$B$3:$O$194,5,FALSE)-'IPC Normalized Ct'!U$11,'IPC Normalized Ct'!F149)</f>
        <v>No sample</v>
      </c>
      <c r="G149" s="7" t="str">
        <f>IFERROR(VLOOKUP($B149,'IPC Normalized Ct'!$B$3:$O$194,6,FALSE)-'IPC Normalized Ct'!V$11,'IPC Normalized Ct'!G149)</f>
        <v>No sample</v>
      </c>
      <c r="H149" s="7" t="str">
        <f>IFERROR(VLOOKUP($B149,'IPC Normalized Ct'!$B$3:$O$194,7,FALSE)-'IPC Normalized Ct'!W$11,'IPC Normalized Ct'!H149)</f>
        <v>No sample</v>
      </c>
      <c r="I149" s="7" t="str">
        <f>IFERROR(VLOOKUP($B149,'IPC Normalized Ct'!$B$3:$O$194,8,FALSE)-'IPC Normalized Ct'!X$11,'IPC Normalized Ct'!I149)</f>
        <v>No sample</v>
      </c>
      <c r="J149" s="7">
        <f>IFERROR(VLOOKUP($B149,'IPC Normalized Ct'!$B$3:$O$194,9,FALSE)-'IPC Normalized Ct'!Y$11,'IPC Normalized Ct'!J149)</f>
        <v>24.582999999999998</v>
      </c>
      <c r="K149" s="7" t="str">
        <f>IFERROR(VLOOKUP($B149,'IPC Normalized Ct'!$B$3:$O$194,10,FALSE)-'IPC Normalized Ct'!Z$11,'IPC Normalized Ct'!K149)</f>
        <v>No sample</v>
      </c>
      <c r="L149" s="7" t="str">
        <f>IFERROR(VLOOKUP($B149,'IPC Normalized Ct'!$B$3:$O$194,11,FALSE)-'IPC Normalized Ct'!AA$11,'IPC Normalized Ct'!L149)</f>
        <v>No sample</v>
      </c>
      <c r="M149" s="7" t="str">
        <f>IFERROR(VLOOKUP($B149,'IPC Normalized Ct'!$B$3:$O$194,12,FALSE)-'IPC Normalized Ct'!AB$11,'IPC Normalized Ct'!M149)</f>
        <v>No sample</v>
      </c>
      <c r="N149" s="7" t="str">
        <f>IFERROR(VLOOKUP($B149,'IPC Normalized Ct'!$B$3:$O$194,13,FALSE)-'IPC Normalized Ct'!AC$11,'IPC Normalized Ct'!N149)</f>
        <v>No sample</v>
      </c>
      <c r="O149" s="7" t="str">
        <f>IFERROR(VLOOKUP($B149,'IPC Normalized Ct'!$B$3:$O$194,14,FALSE)-'IPC Normalized Ct'!AD$11,'IPC Normalized Ct'!O149)</f>
        <v>No sample</v>
      </c>
      <c r="P149" s="43" t="str">
        <f t="shared" si="5"/>
        <v>N</v>
      </c>
      <c r="Q149" s="43"/>
    </row>
    <row r="150" spans="1:17" x14ac:dyDescent="0.25">
      <c r="A150" s="148"/>
      <c r="B150" s="13" t="s">
        <v>2443</v>
      </c>
      <c r="C150" s="6" t="str">
        <f>IFERROR(VLOOKUP($B150,'IPC Normalized Ct'!$B$3:$O$194,2,FALSE),'IPC Normalized Ct'!C150)</f>
        <v>hsa-miR-128-3p</v>
      </c>
      <c r="D150" s="7">
        <f>IFERROR(VLOOKUP($B150,'IPC Normalized Ct'!$B$3:$O$194,3,FALSE)-'IPC Normalized Ct'!S$11,'IPC Normalized Ct'!D150)</f>
        <v>22.995999999999999</v>
      </c>
      <c r="E150" s="7" t="str">
        <f>IFERROR(VLOOKUP($B150,'IPC Normalized Ct'!$B$3:$O$194,4,FALSE)-'IPC Normalized Ct'!T$11,'IPC Normalized Ct'!E150)</f>
        <v>No sample</v>
      </c>
      <c r="F150" s="7" t="str">
        <f>IFERROR(VLOOKUP($B150,'IPC Normalized Ct'!$B$3:$O$194,5,FALSE)-'IPC Normalized Ct'!U$11,'IPC Normalized Ct'!F150)</f>
        <v>No sample</v>
      </c>
      <c r="G150" s="7" t="str">
        <f>IFERROR(VLOOKUP($B150,'IPC Normalized Ct'!$B$3:$O$194,6,FALSE)-'IPC Normalized Ct'!V$11,'IPC Normalized Ct'!G150)</f>
        <v>No sample</v>
      </c>
      <c r="H150" s="7" t="str">
        <f>IFERROR(VLOOKUP($B150,'IPC Normalized Ct'!$B$3:$O$194,7,FALSE)-'IPC Normalized Ct'!W$11,'IPC Normalized Ct'!H150)</f>
        <v>No sample</v>
      </c>
      <c r="I150" s="7" t="str">
        <f>IFERROR(VLOOKUP($B150,'IPC Normalized Ct'!$B$3:$O$194,8,FALSE)-'IPC Normalized Ct'!X$11,'IPC Normalized Ct'!I150)</f>
        <v>No sample</v>
      </c>
      <c r="J150" s="7">
        <f>IFERROR(VLOOKUP($B150,'IPC Normalized Ct'!$B$3:$O$194,9,FALSE)-'IPC Normalized Ct'!Y$11,'IPC Normalized Ct'!J150)</f>
        <v>22.92</v>
      </c>
      <c r="K150" s="7" t="str">
        <f>IFERROR(VLOOKUP($B150,'IPC Normalized Ct'!$B$3:$O$194,10,FALSE)-'IPC Normalized Ct'!Z$11,'IPC Normalized Ct'!K150)</f>
        <v>No sample</v>
      </c>
      <c r="L150" s="7" t="str">
        <f>IFERROR(VLOOKUP($B150,'IPC Normalized Ct'!$B$3:$O$194,11,FALSE)-'IPC Normalized Ct'!AA$11,'IPC Normalized Ct'!L150)</f>
        <v>No sample</v>
      </c>
      <c r="M150" s="7" t="str">
        <f>IFERROR(VLOOKUP($B150,'IPC Normalized Ct'!$B$3:$O$194,12,FALSE)-'IPC Normalized Ct'!AB$11,'IPC Normalized Ct'!M150)</f>
        <v>No sample</v>
      </c>
      <c r="N150" s="7" t="str">
        <f>IFERROR(VLOOKUP($B150,'IPC Normalized Ct'!$B$3:$O$194,13,FALSE)-'IPC Normalized Ct'!AC$11,'IPC Normalized Ct'!N150)</f>
        <v>No sample</v>
      </c>
      <c r="O150" s="7" t="str">
        <f>IFERROR(VLOOKUP($B150,'IPC Normalized Ct'!$B$3:$O$194,14,FALSE)-'IPC Normalized Ct'!AD$11,'IPC Normalized Ct'!O150)</f>
        <v>No sample</v>
      </c>
      <c r="P150" s="43" t="str">
        <f t="shared" si="5"/>
        <v>N</v>
      </c>
      <c r="Q150" s="43"/>
    </row>
    <row r="151" spans="1:17" x14ac:dyDescent="0.25">
      <c r="A151" s="148"/>
      <c r="B151" s="13" t="s">
        <v>2444</v>
      </c>
      <c r="C151" s="6" t="str">
        <f>IFERROR(VLOOKUP($B151,'IPC Normalized Ct'!$B$3:$O$194,2,FALSE),'IPC Normalized Ct'!C151)</f>
        <v>hsa-miR-23a-3p</v>
      </c>
      <c r="D151" s="7">
        <f>IFERROR(VLOOKUP($B151,'IPC Normalized Ct'!$B$3:$O$194,3,FALSE)-'IPC Normalized Ct'!S$11,'IPC Normalized Ct'!D151)</f>
        <v>24.812000000000001</v>
      </c>
      <c r="E151" s="7" t="str">
        <f>IFERROR(VLOOKUP($B151,'IPC Normalized Ct'!$B$3:$O$194,4,FALSE)-'IPC Normalized Ct'!T$11,'IPC Normalized Ct'!E151)</f>
        <v>No sample</v>
      </c>
      <c r="F151" s="7" t="str">
        <f>IFERROR(VLOOKUP($B151,'IPC Normalized Ct'!$B$3:$O$194,5,FALSE)-'IPC Normalized Ct'!U$11,'IPC Normalized Ct'!F151)</f>
        <v>No sample</v>
      </c>
      <c r="G151" s="7" t="str">
        <f>IFERROR(VLOOKUP($B151,'IPC Normalized Ct'!$B$3:$O$194,6,FALSE)-'IPC Normalized Ct'!V$11,'IPC Normalized Ct'!G151)</f>
        <v>No sample</v>
      </c>
      <c r="H151" s="7" t="str">
        <f>IFERROR(VLOOKUP($B151,'IPC Normalized Ct'!$B$3:$O$194,7,FALSE)-'IPC Normalized Ct'!W$11,'IPC Normalized Ct'!H151)</f>
        <v>No sample</v>
      </c>
      <c r="I151" s="7" t="str">
        <f>IFERROR(VLOOKUP($B151,'IPC Normalized Ct'!$B$3:$O$194,8,FALSE)-'IPC Normalized Ct'!X$11,'IPC Normalized Ct'!I151)</f>
        <v>No sample</v>
      </c>
      <c r="J151" s="7">
        <f>IFERROR(VLOOKUP($B151,'IPC Normalized Ct'!$B$3:$O$194,9,FALSE)-'IPC Normalized Ct'!Y$11,'IPC Normalized Ct'!J151)</f>
        <v>23.693000000000001</v>
      </c>
      <c r="K151" s="7" t="str">
        <f>IFERROR(VLOOKUP($B151,'IPC Normalized Ct'!$B$3:$O$194,10,FALSE)-'IPC Normalized Ct'!Z$11,'IPC Normalized Ct'!K151)</f>
        <v>No sample</v>
      </c>
      <c r="L151" s="7" t="str">
        <f>IFERROR(VLOOKUP($B151,'IPC Normalized Ct'!$B$3:$O$194,11,FALSE)-'IPC Normalized Ct'!AA$11,'IPC Normalized Ct'!L151)</f>
        <v>No sample</v>
      </c>
      <c r="M151" s="7" t="str">
        <f>IFERROR(VLOOKUP($B151,'IPC Normalized Ct'!$B$3:$O$194,12,FALSE)-'IPC Normalized Ct'!AB$11,'IPC Normalized Ct'!M151)</f>
        <v>No sample</v>
      </c>
      <c r="N151" s="7" t="str">
        <f>IFERROR(VLOOKUP($B151,'IPC Normalized Ct'!$B$3:$O$194,13,FALSE)-'IPC Normalized Ct'!AC$11,'IPC Normalized Ct'!N151)</f>
        <v>No sample</v>
      </c>
      <c r="O151" s="7" t="str">
        <f>IFERROR(VLOOKUP($B151,'IPC Normalized Ct'!$B$3:$O$194,14,FALSE)-'IPC Normalized Ct'!AD$11,'IPC Normalized Ct'!O151)</f>
        <v>No sample</v>
      </c>
      <c r="P151" s="43" t="str">
        <f t="shared" si="5"/>
        <v>N</v>
      </c>
      <c r="Q151" s="43"/>
    </row>
    <row r="152" spans="1:17" x14ac:dyDescent="0.25">
      <c r="A152" s="148"/>
      <c r="B152" s="13" t="s">
        <v>2445</v>
      </c>
      <c r="C152" s="6" t="str">
        <f>IFERROR(VLOOKUP($B152,'IPC Normalized Ct'!$B$3:$O$194,2,FALSE),'IPC Normalized Ct'!C152)</f>
        <v>hsa-miR-186-5p</v>
      </c>
      <c r="D152" s="7">
        <f>IFERROR(VLOOKUP($B152,'IPC Normalized Ct'!$B$3:$O$194,3,FALSE)-'IPC Normalized Ct'!S$11,'IPC Normalized Ct'!D152)</f>
        <v>26.207999999999998</v>
      </c>
      <c r="E152" s="7" t="str">
        <f>IFERROR(VLOOKUP($B152,'IPC Normalized Ct'!$B$3:$O$194,4,FALSE)-'IPC Normalized Ct'!T$11,'IPC Normalized Ct'!E152)</f>
        <v>No sample</v>
      </c>
      <c r="F152" s="7" t="str">
        <f>IFERROR(VLOOKUP($B152,'IPC Normalized Ct'!$B$3:$O$194,5,FALSE)-'IPC Normalized Ct'!U$11,'IPC Normalized Ct'!F152)</f>
        <v>No sample</v>
      </c>
      <c r="G152" s="7" t="str">
        <f>IFERROR(VLOOKUP($B152,'IPC Normalized Ct'!$B$3:$O$194,6,FALSE)-'IPC Normalized Ct'!V$11,'IPC Normalized Ct'!G152)</f>
        <v>No sample</v>
      </c>
      <c r="H152" s="7" t="str">
        <f>IFERROR(VLOOKUP($B152,'IPC Normalized Ct'!$B$3:$O$194,7,FALSE)-'IPC Normalized Ct'!W$11,'IPC Normalized Ct'!H152)</f>
        <v>No sample</v>
      </c>
      <c r="I152" s="7" t="str">
        <f>IFERROR(VLOOKUP($B152,'IPC Normalized Ct'!$B$3:$O$194,8,FALSE)-'IPC Normalized Ct'!X$11,'IPC Normalized Ct'!I152)</f>
        <v>No sample</v>
      </c>
      <c r="J152" s="7">
        <f>IFERROR(VLOOKUP($B152,'IPC Normalized Ct'!$B$3:$O$194,9,FALSE)-'IPC Normalized Ct'!Y$11,'IPC Normalized Ct'!J152)</f>
        <v>25.96</v>
      </c>
      <c r="K152" s="7" t="str">
        <f>IFERROR(VLOOKUP($B152,'IPC Normalized Ct'!$B$3:$O$194,10,FALSE)-'IPC Normalized Ct'!Z$11,'IPC Normalized Ct'!K152)</f>
        <v>No sample</v>
      </c>
      <c r="L152" s="7" t="str">
        <f>IFERROR(VLOOKUP($B152,'IPC Normalized Ct'!$B$3:$O$194,11,FALSE)-'IPC Normalized Ct'!AA$11,'IPC Normalized Ct'!L152)</f>
        <v>No sample</v>
      </c>
      <c r="M152" s="7" t="str">
        <f>IFERROR(VLOOKUP($B152,'IPC Normalized Ct'!$B$3:$O$194,12,FALSE)-'IPC Normalized Ct'!AB$11,'IPC Normalized Ct'!M152)</f>
        <v>No sample</v>
      </c>
      <c r="N152" s="7" t="str">
        <f>IFERROR(VLOOKUP($B152,'IPC Normalized Ct'!$B$3:$O$194,13,FALSE)-'IPC Normalized Ct'!AC$11,'IPC Normalized Ct'!N152)</f>
        <v>No sample</v>
      </c>
      <c r="O152" s="7" t="str">
        <f>IFERROR(VLOOKUP($B152,'IPC Normalized Ct'!$B$3:$O$194,14,FALSE)-'IPC Normalized Ct'!AD$11,'IPC Normalized Ct'!O152)</f>
        <v>No sample</v>
      </c>
      <c r="P152" s="43" t="str">
        <f t="shared" si="5"/>
        <v>N</v>
      </c>
      <c r="Q152" s="43"/>
    </row>
    <row r="153" spans="1:17" x14ac:dyDescent="0.25">
      <c r="A153" s="148"/>
      <c r="B153" s="13" t="s">
        <v>2446</v>
      </c>
      <c r="C153" s="6" t="str">
        <f>IFERROR(VLOOKUP($B153,'IPC Normalized Ct'!$B$3:$O$194,2,FALSE),'IPC Normalized Ct'!C153)</f>
        <v>hsa-miR-296-5p</v>
      </c>
      <c r="D153" s="7">
        <f>IFERROR(VLOOKUP($B153,'IPC Normalized Ct'!$B$3:$O$194,3,FALSE)-'IPC Normalized Ct'!S$11,'IPC Normalized Ct'!D153)</f>
        <v>26.123999999999999</v>
      </c>
      <c r="E153" s="7" t="str">
        <f>IFERROR(VLOOKUP($B153,'IPC Normalized Ct'!$B$3:$O$194,4,FALSE)-'IPC Normalized Ct'!T$11,'IPC Normalized Ct'!E153)</f>
        <v>No sample</v>
      </c>
      <c r="F153" s="7" t="str">
        <f>IFERROR(VLOOKUP($B153,'IPC Normalized Ct'!$B$3:$O$194,5,FALSE)-'IPC Normalized Ct'!U$11,'IPC Normalized Ct'!F153)</f>
        <v>No sample</v>
      </c>
      <c r="G153" s="7" t="str">
        <f>IFERROR(VLOOKUP($B153,'IPC Normalized Ct'!$B$3:$O$194,6,FALSE)-'IPC Normalized Ct'!V$11,'IPC Normalized Ct'!G153)</f>
        <v>No sample</v>
      </c>
      <c r="H153" s="7" t="str">
        <f>IFERROR(VLOOKUP($B153,'IPC Normalized Ct'!$B$3:$O$194,7,FALSE)-'IPC Normalized Ct'!W$11,'IPC Normalized Ct'!H153)</f>
        <v>No sample</v>
      </c>
      <c r="I153" s="7" t="str">
        <f>IFERROR(VLOOKUP($B153,'IPC Normalized Ct'!$B$3:$O$194,8,FALSE)-'IPC Normalized Ct'!X$11,'IPC Normalized Ct'!I153)</f>
        <v>No sample</v>
      </c>
      <c r="J153" s="7">
        <f>IFERROR(VLOOKUP($B153,'IPC Normalized Ct'!$B$3:$O$194,9,FALSE)-'IPC Normalized Ct'!Y$11,'IPC Normalized Ct'!J153)</f>
        <v>26.035</v>
      </c>
      <c r="K153" s="7" t="str">
        <f>IFERROR(VLOOKUP($B153,'IPC Normalized Ct'!$B$3:$O$194,10,FALSE)-'IPC Normalized Ct'!Z$11,'IPC Normalized Ct'!K153)</f>
        <v>No sample</v>
      </c>
      <c r="L153" s="7" t="str">
        <f>IFERROR(VLOOKUP($B153,'IPC Normalized Ct'!$B$3:$O$194,11,FALSE)-'IPC Normalized Ct'!AA$11,'IPC Normalized Ct'!L153)</f>
        <v>No sample</v>
      </c>
      <c r="M153" s="7" t="str">
        <f>IFERROR(VLOOKUP($B153,'IPC Normalized Ct'!$B$3:$O$194,12,FALSE)-'IPC Normalized Ct'!AB$11,'IPC Normalized Ct'!M153)</f>
        <v>No sample</v>
      </c>
      <c r="N153" s="7" t="str">
        <f>IFERROR(VLOOKUP($B153,'IPC Normalized Ct'!$B$3:$O$194,13,FALSE)-'IPC Normalized Ct'!AC$11,'IPC Normalized Ct'!N153)</f>
        <v>No sample</v>
      </c>
      <c r="O153" s="7" t="str">
        <f>IFERROR(VLOOKUP($B153,'IPC Normalized Ct'!$B$3:$O$194,14,FALSE)-'IPC Normalized Ct'!AD$11,'IPC Normalized Ct'!O153)</f>
        <v>No sample</v>
      </c>
      <c r="P153" s="43" t="str">
        <f t="shared" si="5"/>
        <v>N</v>
      </c>
      <c r="Q153" s="43"/>
    </row>
    <row r="154" spans="1:17" x14ac:dyDescent="0.25">
      <c r="A154" s="148"/>
      <c r="B154" s="13" t="s">
        <v>2447</v>
      </c>
      <c r="C154" s="6" t="str">
        <f>IFERROR(VLOOKUP($B154,'IPC Normalized Ct'!$B$3:$O$194,2,FALSE),'IPC Normalized Ct'!C154)</f>
        <v>hsa-miR-339-5p</v>
      </c>
      <c r="D154" s="7">
        <f>IFERROR(VLOOKUP($B154,'IPC Normalized Ct'!$B$3:$O$194,3,FALSE)-'IPC Normalized Ct'!S$11,'IPC Normalized Ct'!D154)</f>
        <v>26.786999999999999</v>
      </c>
      <c r="E154" s="7" t="str">
        <f>IFERROR(VLOOKUP($B154,'IPC Normalized Ct'!$B$3:$O$194,4,FALSE)-'IPC Normalized Ct'!T$11,'IPC Normalized Ct'!E154)</f>
        <v>No sample</v>
      </c>
      <c r="F154" s="7" t="str">
        <f>IFERROR(VLOOKUP($B154,'IPC Normalized Ct'!$B$3:$O$194,5,FALSE)-'IPC Normalized Ct'!U$11,'IPC Normalized Ct'!F154)</f>
        <v>No sample</v>
      </c>
      <c r="G154" s="7" t="str">
        <f>IFERROR(VLOOKUP($B154,'IPC Normalized Ct'!$B$3:$O$194,6,FALSE)-'IPC Normalized Ct'!V$11,'IPC Normalized Ct'!G154)</f>
        <v>No sample</v>
      </c>
      <c r="H154" s="7" t="str">
        <f>IFERROR(VLOOKUP($B154,'IPC Normalized Ct'!$B$3:$O$194,7,FALSE)-'IPC Normalized Ct'!W$11,'IPC Normalized Ct'!H154)</f>
        <v>No sample</v>
      </c>
      <c r="I154" s="7" t="str">
        <f>IFERROR(VLOOKUP($B154,'IPC Normalized Ct'!$B$3:$O$194,8,FALSE)-'IPC Normalized Ct'!X$11,'IPC Normalized Ct'!I154)</f>
        <v>No sample</v>
      </c>
      <c r="J154" s="7" t="str">
        <f>IFERROR(VLOOKUP($B154,'IPC Normalized Ct'!$B$3:$O$194,9,FALSE)-'IPC Normalized Ct'!Y$11,'IPC Normalized Ct'!J154)</f>
        <v>Excluded</v>
      </c>
      <c r="K154" s="7" t="str">
        <f>IFERROR(VLOOKUP($B154,'IPC Normalized Ct'!$B$3:$O$194,10,FALSE)-'IPC Normalized Ct'!Z$11,'IPC Normalized Ct'!K154)</f>
        <v>No sample</v>
      </c>
      <c r="L154" s="7" t="str">
        <f>IFERROR(VLOOKUP($B154,'IPC Normalized Ct'!$B$3:$O$194,11,FALSE)-'IPC Normalized Ct'!AA$11,'IPC Normalized Ct'!L154)</f>
        <v>No sample</v>
      </c>
      <c r="M154" s="7" t="str">
        <f>IFERROR(VLOOKUP($B154,'IPC Normalized Ct'!$B$3:$O$194,12,FALSE)-'IPC Normalized Ct'!AB$11,'IPC Normalized Ct'!M154)</f>
        <v>No sample</v>
      </c>
      <c r="N154" s="7" t="str">
        <f>IFERROR(VLOOKUP($B154,'IPC Normalized Ct'!$B$3:$O$194,13,FALSE)-'IPC Normalized Ct'!AC$11,'IPC Normalized Ct'!N154)</f>
        <v>No sample</v>
      </c>
      <c r="O154" s="7" t="str">
        <f>IFERROR(VLOOKUP($B154,'IPC Normalized Ct'!$B$3:$O$194,14,FALSE)-'IPC Normalized Ct'!AD$11,'IPC Normalized Ct'!O154)</f>
        <v>No sample</v>
      </c>
      <c r="P154" s="43" t="str">
        <f t="shared" si="5"/>
        <v>Y</v>
      </c>
      <c r="Q154" s="43"/>
    </row>
    <row r="155" spans="1:17" x14ac:dyDescent="0.25">
      <c r="A155" s="148"/>
      <c r="B155" s="13" t="s">
        <v>2448</v>
      </c>
      <c r="C155" s="6" t="str">
        <f>IFERROR(VLOOKUP($B155,'IPC Normalized Ct'!$B$3:$O$194,2,FALSE),'IPC Normalized Ct'!C155)</f>
        <v>hsa-miR-451a</v>
      </c>
      <c r="D155" s="7" t="str">
        <f>IFERROR(VLOOKUP($B155,'IPC Normalized Ct'!$B$3:$O$194,3,FALSE)-'IPC Normalized Ct'!S$11,'IPC Normalized Ct'!D155)</f>
        <v>Excluded</v>
      </c>
      <c r="E155" s="7" t="str">
        <f>IFERROR(VLOOKUP($B155,'IPC Normalized Ct'!$B$3:$O$194,4,FALSE)-'IPC Normalized Ct'!T$11,'IPC Normalized Ct'!E155)</f>
        <v>No sample</v>
      </c>
      <c r="F155" s="7" t="str">
        <f>IFERROR(VLOOKUP($B155,'IPC Normalized Ct'!$B$3:$O$194,5,FALSE)-'IPC Normalized Ct'!U$11,'IPC Normalized Ct'!F155)</f>
        <v>No sample</v>
      </c>
      <c r="G155" s="7" t="str">
        <f>IFERROR(VLOOKUP($B155,'IPC Normalized Ct'!$B$3:$O$194,6,FALSE)-'IPC Normalized Ct'!V$11,'IPC Normalized Ct'!G155)</f>
        <v>No sample</v>
      </c>
      <c r="H155" s="7" t="str">
        <f>IFERROR(VLOOKUP($B155,'IPC Normalized Ct'!$B$3:$O$194,7,FALSE)-'IPC Normalized Ct'!W$11,'IPC Normalized Ct'!H155)</f>
        <v>No sample</v>
      </c>
      <c r="I155" s="7" t="str">
        <f>IFERROR(VLOOKUP($B155,'IPC Normalized Ct'!$B$3:$O$194,8,FALSE)-'IPC Normalized Ct'!X$11,'IPC Normalized Ct'!I155)</f>
        <v>No sample</v>
      </c>
      <c r="J155" s="7" t="str">
        <f>IFERROR(VLOOKUP($B155,'IPC Normalized Ct'!$B$3:$O$194,9,FALSE)-'IPC Normalized Ct'!Y$11,'IPC Normalized Ct'!J155)</f>
        <v>Excluded</v>
      </c>
      <c r="K155" s="7" t="str">
        <f>IFERROR(VLOOKUP($B155,'IPC Normalized Ct'!$B$3:$O$194,10,FALSE)-'IPC Normalized Ct'!Z$11,'IPC Normalized Ct'!K155)</f>
        <v>No sample</v>
      </c>
      <c r="L155" s="7" t="str">
        <f>IFERROR(VLOOKUP($B155,'IPC Normalized Ct'!$B$3:$O$194,11,FALSE)-'IPC Normalized Ct'!AA$11,'IPC Normalized Ct'!L155)</f>
        <v>No sample</v>
      </c>
      <c r="M155" s="7" t="str">
        <f>IFERROR(VLOOKUP($B155,'IPC Normalized Ct'!$B$3:$O$194,12,FALSE)-'IPC Normalized Ct'!AB$11,'IPC Normalized Ct'!M155)</f>
        <v>No sample</v>
      </c>
      <c r="N155" s="7" t="str">
        <f>IFERROR(VLOOKUP($B155,'IPC Normalized Ct'!$B$3:$O$194,13,FALSE)-'IPC Normalized Ct'!AC$11,'IPC Normalized Ct'!N155)</f>
        <v>No sample</v>
      </c>
      <c r="O155" s="7" t="str">
        <f>IFERROR(VLOOKUP($B155,'IPC Normalized Ct'!$B$3:$O$194,14,FALSE)-'IPC Normalized Ct'!AD$11,'IPC Normalized Ct'!O155)</f>
        <v>No sample</v>
      </c>
      <c r="P155" s="43" t="str">
        <f t="shared" si="5"/>
        <v>Y</v>
      </c>
      <c r="Q155" s="43"/>
    </row>
    <row r="156" spans="1:17" x14ac:dyDescent="0.25">
      <c r="A156" s="148"/>
      <c r="B156" s="13" t="s">
        <v>2449</v>
      </c>
      <c r="C156" s="6" t="str">
        <f>IFERROR(VLOOKUP($B156,'IPC Normalized Ct'!$B$3:$O$194,2,FALSE),'IPC Normalized Ct'!C156)</f>
        <v>hsa-miR-28-3p</v>
      </c>
      <c r="D156" s="7">
        <f>IFERROR(VLOOKUP($B156,'IPC Normalized Ct'!$B$3:$O$194,3,FALSE)-'IPC Normalized Ct'!S$11,'IPC Normalized Ct'!D156)</f>
        <v>27.925999999999998</v>
      </c>
      <c r="E156" s="7" t="str">
        <f>IFERROR(VLOOKUP($B156,'IPC Normalized Ct'!$B$3:$O$194,4,FALSE)-'IPC Normalized Ct'!T$11,'IPC Normalized Ct'!E156)</f>
        <v>No sample</v>
      </c>
      <c r="F156" s="7" t="str">
        <f>IFERROR(VLOOKUP($B156,'IPC Normalized Ct'!$B$3:$O$194,5,FALSE)-'IPC Normalized Ct'!U$11,'IPC Normalized Ct'!F156)</f>
        <v>No sample</v>
      </c>
      <c r="G156" s="7" t="str">
        <f>IFERROR(VLOOKUP($B156,'IPC Normalized Ct'!$B$3:$O$194,6,FALSE)-'IPC Normalized Ct'!V$11,'IPC Normalized Ct'!G156)</f>
        <v>No sample</v>
      </c>
      <c r="H156" s="7" t="str">
        <f>IFERROR(VLOOKUP($B156,'IPC Normalized Ct'!$B$3:$O$194,7,FALSE)-'IPC Normalized Ct'!W$11,'IPC Normalized Ct'!H156)</f>
        <v>No sample</v>
      </c>
      <c r="I156" s="7" t="str">
        <f>IFERROR(VLOOKUP($B156,'IPC Normalized Ct'!$B$3:$O$194,8,FALSE)-'IPC Normalized Ct'!X$11,'IPC Normalized Ct'!I156)</f>
        <v>No sample</v>
      </c>
      <c r="J156" s="7">
        <f>IFERROR(VLOOKUP($B156,'IPC Normalized Ct'!$B$3:$O$194,9,FALSE)-'IPC Normalized Ct'!Y$11,'IPC Normalized Ct'!J156)</f>
        <v>29.937999999999999</v>
      </c>
      <c r="K156" s="7" t="str">
        <f>IFERROR(VLOOKUP($B156,'IPC Normalized Ct'!$B$3:$O$194,10,FALSE)-'IPC Normalized Ct'!Z$11,'IPC Normalized Ct'!K156)</f>
        <v>No sample</v>
      </c>
      <c r="L156" s="7" t="str">
        <f>IFERROR(VLOOKUP($B156,'IPC Normalized Ct'!$B$3:$O$194,11,FALSE)-'IPC Normalized Ct'!AA$11,'IPC Normalized Ct'!L156)</f>
        <v>No sample</v>
      </c>
      <c r="M156" s="7" t="str">
        <f>IFERROR(VLOOKUP($B156,'IPC Normalized Ct'!$B$3:$O$194,12,FALSE)-'IPC Normalized Ct'!AB$11,'IPC Normalized Ct'!M156)</f>
        <v>No sample</v>
      </c>
      <c r="N156" s="7" t="str">
        <f>IFERROR(VLOOKUP($B156,'IPC Normalized Ct'!$B$3:$O$194,13,FALSE)-'IPC Normalized Ct'!AC$11,'IPC Normalized Ct'!N156)</f>
        <v>No sample</v>
      </c>
      <c r="O156" s="7" t="str">
        <f>IFERROR(VLOOKUP($B156,'IPC Normalized Ct'!$B$3:$O$194,14,FALSE)-'IPC Normalized Ct'!AD$11,'IPC Normalized Ct'!O156)</f>
        <v>No sample</v>
      </c>
      <c r="P156" s="43" t="str">
        <f t="shared" si="5"/>
        <v>N</v>
      </c>
      <c r="Q156" s="43"/>
    </row>
    <row r="157" spans="1:17" x14ac:dyDescent="0.25">
      <c r="A157" s="148"/>
      <c r="B157" s="13" t="s">
        <v>2451</v>
      </c>
      <c r="C157" s="6" t="str">
        <f>IFERROR(VLOOKUP($B157,'IPC Normalized Ct'!$B$3:$O$194,2,FALSE),'IPC Normalized Ct'!C157)</f>
        <v>hsa-miR-30a-3p</v>
      </c>
      <c r="D157" s="7">
        <f>IFERROR(VLOOKUP($B157,'IPC Normalized Ct'!$B$3:$O$194,3,FALSE)-'IPC Normalized Ct'!S$11,'IPC Normalized Ct'!D157)</f>
        <v>21.584</v>
      </c>
      <c r="E157" s="7" t="str">
        <f>IFERROR(VLOOKUP($B157,'IPC Normalized Ct'!$B$3:$O$194,4,FALSE)-'IPC Normalized Ct'!T$11,'IPC Normalized Ct'!E157)</f>
        <v>No sample</v>
      </c>
      <c r="F157" s="7" t="str">
        <f>IFERROR(VLOOKUP($B157,'IPC Normalized Ct'!$B$3:$O$194,5,FALSE)-'IPC Normalized Ct'!U$11,'IPC Normalized Ct'!F157)</f>
        <v>No sample</v>
      </c>
      <c r="G157" s="7" t="str">
        <f>IFERROR(VLOOKUP($B157,'IPC Normalized Ct'!$B$3:$O$194,6,FALSE)-'IPC Normalized Ct'!V$11,'IPC Normalized Ct'!G157)</f>
        <v>No sample</v>
      </c>
      <c r="H157" s="7" t="str">
        <f>IFERROR(VLOOKUP($B157,'IPC Normalized Ct'!$B$3:$O$194,7,FALSE)-'IPC Normalized Ct'!W$11,'IPC Normalized Ct'!H157)</f>
        <v>No sample</v>
      </c>
      <c r="I157" s="7" t="str">
        <f>IFERROR(VLOOKUP($B157,'IPC Normalized Ct'!$B$3:$O$194,8,FALSE)-'IPC Normalized Ct'!X$11,'IPC Normalized Ct'!I157)</f>
        <v>No sample</v>
      </c>
      <c r="J157" s="7">
        <f>IFERROR(VLOOKUP($B157,'IPC Normalized Ct'!$B$3:$O$194,9,FALSE)-'IPC Normalized Ct'!Y$11,'IPC Normalized Ct'!J157)</f>
        <v>23.341000000000001</v>
      </c>
      <c r="K157" s="7" t="str">
        <f>IFERROR(VLOOKUP($B157,'IPC Normalized Ct'!$B$3:$O$194,10,FALSE)-'IPC Normalized Ct'!Z$11,'IPC Normalized Ct'!K157)</f>
        <v>No sample</v>
      </c>
      <c r="L157" s="7" t="str">
        <f>IFERROR(VLOOKUP($B157,'IPC Normalized Ct'!$B$3:$O$194,11,FALSE)-'IPC Normalized Ct'!AA$11,'IPC Normalized Ct'!L157)</f>
        <v>No sample</v>
      </c>
      <c r="M157" s="7" t="str">
        <f>IFERROR(VLOOKUP($B157,'IPC Normalized Ct'!$B$3:$O$194,12,FALSE)-'IPC Normalized Ct'!AB$11,'IPC Normalized Ct'!M157)</f>
        <v>No sample</v>
      </c>
      <c r="N157" s="7" t="str">
        <f>IFERROR(VLOOKUP($B157,'IPC Normalized Ct'!$B$3:$O$194,13,FALSE)-'IPC Normalized Ct'!AC$11,'IPC Normalized Ct'!N157)</f>
        <v>No sample</v>
      </c>
      <c r="O157" s="7" t="str">
        <f>IFERROR(VLOOKUP($B157,'IPC Normalized Ct'!$B$3:$O$194,14,FALSE)-'IPC Normalized Ct'!AD$11,'IPC Normalized Ct'!O157)</f>
        <v>No sample</v>
      </c>
      <c r="P157" s="43" t="str">
        <f t="shared" si="5"/>
        <v>N</v>
      </c>
      <c r="Q157" s="43"/>
    </row>
    <row r="158" spans="1:17" x14ac:dyDescent="0.25">
      <c r="A158" s="148"/>
      <c r="B158" s="13" t="s">
        <v>2452</v>
      </c>
      <c r="C158" s="6" t="str">
        <f>IFERROR(VLOOKUP($B158,'IPC Normalized Ct'!$B$3:$O$194,2,FALSE),'IPC Normalized Ct'!C158)</f>
        <v>hsa-miR-30d-5p</v>
      </c>
      <c r="D158" s="7">
        <f>IFERROR(VLOOKUP($B158,'IPC Normalized Ct'!$B$3:$O$194,3,FALSE)-'IPC Normalized Ct'!S$11,'IPC Normalized Ct'!D158)</f>
        <v>25.184000000000001</v>
      </c>
      <c r="E158" s="7" t="str">
        <f>IFERROR(VLOOKUP($B158,'IPC Normalized Ct'!$B$3:$O$194,4,FALSE)-'IPC Normalized Ct'!T$11,'IPC Normalized Ct'!E158)</f>
        <v>No sample</v>
      </c>
      <c r="F158" s="7" t="str">
        <f>IFERROR(VLOOKUP($B158,'IPC Normalized Ct'!$B$3:$O$194,5,FALSE)-'IPC Normalized Ct'!U$11,'IPC Normalized Ct'!F158)</f>
        <v>No sample</v>
      </c>
      <c r="G158" s="7" t="str">
        <f>IFERROR(VLOOKUP($B158,'IPC Normalized Ct'!$B$3:$O$194,6,FALSE)-'IPC Normalized Ct'!V$11,'IPC Normalized Ct'!G158)</f>
        <v>No sample</v>
      </c>
      <c r="H158" s="7" t="str">
        <f>IFERROR(VLOOKUP($B158,'IPC Normalized Ct'!$B$3:$O$194,7,FALSE)-'IPC Normalized Ct'!W$11,'IPC Normalized Ct'!H158)</f>
        <v>No sample</v>
      </c>
      <c r="I158" s="7" t="str">
        <f>IFERROR(VLOOKUP($B158,'IPC Normalized Ct'!$B$3:$O$194,8,FALSE)-'IPC Normalized Ct'!X$11,'IPC Normalized Ct'!I158)</f>
        <v>No sample</v>
      </c>
      <c r="J158" s="7">
        <f>IFERROR(VLOOKUP($B158,'IPC Normalized Ct'!$B$3:$O$194,9,FALSE)-'IPC Normalized Ct'!Y$11,'IPC Normalized Ct'!J158)</f>
        <v>23.986000000000001</v>
      </c>
      <c r="K158" s="7" t="str">
        <f>IFERROR(VLOOKUP($B158,'IPC Normalized Ct'!$B$3:$O$194,10,FALSE)-'IPC Normalized Ct'!Z$11,'IPC Normalized Ct'!K158)</f>
        <v>No sample</v>
      </c>
      <c r="L158" s="7" t="str">
        <f>IFERROR(VLOOKUP($B158,'IPC Normalized Ct'!$B$3:$O$194,11,FALSE)-'IPC Normalized Ct'!AA$11,'IPC Normalized Ct'!L158)</f>
        <v>No sample</v>
      </c>
      <c r="M158" s="7" t="str">
        <f>IFERROR(VLOOKUP($B158,'IPC Normalized Ct'!$B$3:$O$194,12,FALSE)-'IPC Normalized Ct'!AB$11,'IPC Normalized Ct'!M158)</f>
        <v>No sample</v>
      </c>
      <c r="N158" s="7" t="str">
        <f>IFERROR(VLOOKUP($B158,'IPC Normalized Ct'!$B$3:$O$194,13,FALSE)-'IPC Normalized Ct'!AC$11,'IPC Normalized Ct'!N158)</f>
        <v>No sample</v>
      </c>
      <c r="O158" s="7" t="str">
        <f>IFERROR(VLOOKUP($B158,'IPC Normalized Ct'!$B$3:$O$194,14,FALSE)-'IPC Normalized Ct'!AD$11,'IPC Normalized Ct'!O158)</f>
        <v>No sample</v>
      </c>
      <c r="P158" s="43" t="str">
        <f t="shared" si="5"/>
        <v>N</v>
      </c>
      <c r="Q158" s="43"/>
    </row>
    <row r="159" spans="1:17" x14ac:dyDescent="0.25">
      <c r="A159" s="148"/>
      <c r="B159" s="13" t="s">
        <v>2453</v>
      </c>
      <c r="C159" s="6" t="str">
        <f>IFERROR(VLOOKUP($B159,'IPC Normalized Ct'!$B$3:$O$194,2,FALSE),'IPC Normalized Ct'!C159)</f>
        <v>hsa-miR-204-5p</v>
      </c>
      <c r="D159" s="7">
        <f>IFERROR(VLOOKUP($B159,'IPC Normalized Ct'!$B$3:$O$194,3,FALSE)-'IPC Normalized Ct'!S$11,'IPC Normalized Ct'!D159)</f>
        <v>23.474</v>
      </c>
      <c r="E159" s="7" t="str">
        <f>IFERROR(VLOOKUP($B159,'IPC Normalized Ct'!$B$3:$O$194,4,FALSE)-'IPC Normalized Ct'!T$11,'IPC Normalized Ct'!E159)</f>
        <v>No sample</v>
      </c>
      <c r="F159" s="7" t="str">
        <f>IFERROR(VLOOKUP($B159,'IPC Normalized Ct'!$B$3:$O$194,5,FALSE)-'IPC Normalized Ct'!U$11,'IPC Normalized Ct'!F159)</f>
        <v>No sample</v>
      </c>
      <c r="G159" s="7" t="str">
        <f>IFERROR(VLOOKUP($B159,'IPC Normalized Ct'!$B$3:$O$194,6,FALSE)-'IPC Normalized Ct'!V$11,'IPC Normalized Ct'!G159)</f>
        <v>No sample</v>
      </c>
      <c r="H159" s="7" t="str">
        <f>IFERROR(VLOOKUP($B159,'IPC Normalized Ct'!$B$3:$O$194,7,FALSE)-'IPC Normalized Ct'!W$11,'IPC Normalized Ct'!H159)</f>
        <v>No sample</v>
      </c>
      <c r="I159" s="7" t="str">
        <f>IFERROR(VLOOKUP($B159,'IPC Normalized Ct'!$B$3:$O$194,8,FALSE)-'IPC Normalized Ct'!X$11,'IPC Normalized Ct'!I159)</f>
        <v>No sample</v>
      </c>
      <c r="J159" s="7">
        <f>IFERROR(VLOOKUP($B159,'IPC Normalized Ct'!$B$3:$O$194,9,FALSE)-'IPC Normalized Ct'!Y$11,'IPC Normalized Ct'!J159)</f>
        <v>23.524999999999999</v>
      </c>
      <c r="K159" s="7" t="str">
        <f>IFERROR(VLOOKUP($B159,'IPC Normalized Ct'!$B$3:$O$194,10,FALSE)-'IPC Normalized Ct'!Z$11,'IPC Normalized Ct'!K159)</f>
        <v>No sample</v>
      </c>
      <c r="L159" s="7" t="str">
        <f>IFERROR(VLOOKUP($B159,'IPC Normalized Ct'!$B$3:$O$194,11,FALSE)-'IPC Normalized Ct'!AA$11,'IPC Normalized Ct'!L159)</f>
        <v>No sample</v>
      </c>
      <c r="M159" s="7" t="str">
        <f>IFERROR(VLOOKUP($B159,'IPC Normalized Ct'!$B$3:$O$194,12,FALSE)-'IPC Normalized Ct'!AB$11,'IPC Normalized Ct'!M159)</f>
        <v>No sample</v>
      </c>
      <c r="N159" s="7" t="str">
        <f>IFERROR(VLOOKUP($B159,'IPC Normalized Ct'!$B$3:$O$194,13,FALSE)-'IPC Normalized Ct'!AC$11,'IPC Normalized Ct'!N159)</f>
        <v>No sample</v>
      </c>
      <c r="O159" s="7" t="str">
        <f>IFERROR(VLOOKUP($B159,'IPC Normalized Ct'!$B$3:$O$194,14,FALSE)-'IPC Normalized Ct'!AD$11,'IPC Normalized Ct'!O159)</f>
        <v>No sample</v>
      </c>
      <c r="P159" s="43" t="str">
        <f t="shared" si="5"/>
        <v>N</v>
      </c>
      <c r="Q159" s="43"/>
    </row>
    <row r="160" spans="1:17" x14ac:dyDescent="0.25">
      <c r="A160" s="148"/>
      <c r="B160" s="13" t="s">
        <v>2454</v>
      </c>
      <c r="C160" s="6" t="str">
        <f>IFERROR(VLOOKUP($B160,'IPC Normalized Ct'!$B$3:$O$194,2,FALSE),'IPC Normalized Ct'!C160)</f>
        <v>hsa-miR-222-3p</v>
      </c>
      <c r="D160" s="7">
        <f>IFERROR(VLOOKUP($B160,'IPC Normalized Ct'!$B$3:$O$194,3,FALSE)-'IPC Normalized Ct'!S$11,'IPC Normalized Ct'!D160)</f>
        <v>31.692</v>
      </c>
      <c r="E160" s="7" t="str">
        <f>IFERROR(VLOOKUP($B160,'IPC Normalized Ct'!$B$3:$O$194,4,FALSE)-'IPC Normalized Ct'!T$11,'IPC Normalized Ct'!E160)</f>
        <v>No sample</v>
      </c>
      <c r="F160" s="7" t="str">
        <f>IFERROR(VLOOKUP($B160,'IPC Normalized Ct'!$B$3:$O$194,5,FALSE)-'IPC Normalized Ct'!U$11,'IPC Normalized Ct'!F160)</f>
        <v>No sample</v>
      </c>
      <c r="G160" s="7" t="str">
        <f>IFERROR(VLOOKUP($B160,'IPC Normalized Ct'!$B$3:$O$194,6,FALSE)-'IPC Normalized Ct'!V$11,'IPC Normalized Ct'!G160)</f>
        <v>No sample</v>
      </c>
      <c r="H160" s="7" t="str">
        <f>IFERROR(VLOOKUP($B160,'IPC Normalized Ct'!$B$3:$O$194,7,FALSE)-'IPC Normalized Ct'!W$11,'IPC Normalized Ct'!H160)</f>
        <v>No sample</v>
      </c>
      <c r="I160" s="7" t="str">
        <f>IFERROR(VLOOKUP($B160,'IPC Normalized Ct'!$B$3:$O$194,8,FALSE)-'IPC Normalized Ct'!X$11,'IPC Normalized Ct'!I160)</f>
        <v>No sample</v>
      </c>
      <c r="J160" s="7">
        <f>IFERROR(VLOOKUP($B160,'IPC Normalized Ct'!$B$3:$O$194,9,FALSE)-'IPC Normalized Ct'!Y$11,'IPC Normalized Ct'!J160)</f>
        <v>31.521000000000001</v>
      </c>
      <c r="K160" s="7" t="str">
        <f>IFERROR(VLOOKUP($B160,'IPC Normalized Ct'!$B$3:$O$194,10,FALSE)-'IPC Normalized Ct'!Z$11,'IPC Normalized Ct'!K160)</f>
        <v>No sample</v>
      </c>
      <c r="L160" s="7" t="str">
        <f>IFERROR(VLOOKUP($B160,'IPC Normalized Ct'!$B$3:$O$194,11,FALSE)-'IPC Normalized Ct'!AA$11,'IPC Normalized Ct'!L160)</f>
        <v>No sample</v>
      </c>
      <c r="M160" s="7" t="str">
        <f>IFERROR(VLOOKUP($B160,'IPC Normalized Ct'!$B$3:$O$194,12,FALSE)-'IPC Normalized Ct'!AB$11,'IPC Normalized Ct'!M160)</f>
        <v>No sample</v>
      </c>
      <c r="N160" s="7" t="str">
        <f>IFERROR(VLOOKUP($B160,'IPC Normalized Ct'!$B$3:$O$194,13,FALSE)-'IPC Normalized Ct'!AC$11,'IPC Normalized Ct'!N160)</f>
        <v>No sample</v>
      </c>
      <c r="O160" s="7" t="str">
        <f>IFERROR(VLOOKUP($B160,'IPC Normalized Ct'!$B$3:$O$194,14,FALSE)-'IPC Normalized Ct'!AD$11,'IPC Normalized Ct'!O160)</f>
        <v>No sample</v>
      </c>
      <c r="P160" s="43" t="str">
        <f t="shared" si="5"/>
        <v>Y</v>
      </c>
      <c r="Q160" s="43"/>
    </row>
    <row r="161" spans="1:17" x14ac:dyDescent="0.25">
      <c r="A161" s="148"/>
      <c r="B161" s="13" t="s">
        <v>2455</v>
      </c>
      <c r="C161" s="6" t="str">
        <f>IFERROR(VLOOKUP($B161,'IPC Normalized Ct'!$B$3:$O$194,2,FALSE),'IPC Normalized Ct'!C161)</f>
        <v>hsa-miR-135a-5p</v>
      </c>
      <c r="D161" s="7">
        <f>IFERROR(VLOOKUP($B161,'IPC Normalized Ct'!$B$3:$O$194,3,FALSE)-'IPC Normalized Ct'!S$11,'IPC Normalized Ct'!D161)</f>
        <v>26.076000000000001</v>
      </c>
      <c r="E161" s="7" t="str">
        <f>IFERROR(VLOOKUP($B161,'IPC Normalized Ct'!$B$3:$O$194,4,FALSE)-'IPC Normalized Ct'!T$11,'IPC Normalized Ct'!E161)</f>
        <v>No sample</v>
      </c>
      <c r="F161" s="7" t="str">
        <f>IFERROR(VLOOKUP($B161,'IPC Normalized Ct'!$B$3:$O$194,5,FALSE)-'IPC Normalized Ct'!U$11,'IPC Normalized Ct'!F161)</f>
        <v>No sample</v>
      </c>
      <c r="G161" s="7" t="str">
        <f>IFERROR(VLOOKUP($B161,'IPC Normalized Ct'!$B$3:$O$194,6,FALSE)-'IPC Normalized Ct'!V$11,'IPC Normalized Ct'!G161)</f>
        <v>No sample</v>
      </c>
      <c r="H161" s="7" t="str">
        <f>IFERROR(VLOOKUP($B161,'IPC Normalized Ct'!$B$3:$O$194,7,FALSE)-'IPC Normalized Ct'!W$11,'IPC Normalized Ct'!H161)</f>
        <v>No sample</v>
      </c>
      <c r="I161" s="7" t="str">
        <f>IFERROR(VLOOKUP($B161,'IPC Normalized Ct'!$B$3:$O$194,8,FALSE)-'IPC Normalized Ct'!X$11,'IPC Normalized Ct'!I161)</f>
        <v>No sample</v>
      </c>
      <c r="J161" s="7">
        <f>IFERROR(VLOOKUP($B161,'IPC Normalized Ct'!$B$3:$O$194,9,FALSE)-'IPC Normalized Ct'!Y$11,'IPC Normalized Ct'!J161)</f>
        <v>28.308</v>
      </c>
      <c r="K161" s="7" t="str">
        <f>IFERROR(VLOOKUP($B161,'IPC Normalized Ct'!$B$3:$O$194,10,FALSE)-'IPC Normalized Ct'!Z$11,'IPC Normalized Ct'!K161)</f>
        <v>No sample</v>
      </c>
      <c r="L161" s="7" t="str">
        <f>IFERROR(VLOOKUP($B161,'IPC Normalized Ct'!$B$3:$O$194,11,FALSE)-'IPC Normalized Ct'!AA$11,'IPC Normalized Ct'!L161)</f>
        <v>No sample</v>
      </c>
      <c r="M161" s="7" t="str">
        <f>IFERROR(VLOOKUP($B161,'IPC Normalized Ct'!$B$3:$O$194,12,FALSE)-'IPC Normalized Ct'!AB$11,'IPC Normalized Ct'!M161)</f>
        <v>No sample</v>
      </c>
      <c r="N161" s="7" t="str">
        <f>IFERROR(VLOOKUP($B161,'IPC Normalized Ct'!$B$3:$O$194,13,FALSE)-'IPC Normalized Ct'!AC$11,'IPC Normalized Ct'!N161)</f>
        <v>No sample</v>
      </c>
      <c r="O161" s="7" t="str">
        <f>IFERROR(VLOOKUP($B161,'IPC Normalized Ct'!$B$3:$O$194,14,FALSE)-'IPC Normalized Ct'!AD$11,'IPC Normalized Ct'!O161)</f>
        <v>No sample</v>
      </c>
      <c r="P161" s="43" t="str">
        <f t="shared" si="5"/>
        <v>N</v>
      </c>
      <c r="Q161" s="43"/>
    </row>
    <row r="162" spans="1:17" x14ac:dyDescent="0.25">
      <c r="A162" s="148"/>
      <c r="B162" s="13" t="s">
        <v>2456</v>
      </c>
      <c r="C162" s="6" t="str">
        <f>IFERROR(VLOOKUP($B162,'IPC Normalized Ct'!$B$3:$O$194,2,FALSE),'IPC Normalized Ct'!C162)</f>
        <v>hsa-miR-9-3p</v>
      </c>
      <c r="D162" s="7">
        <f>IFERROR(VLOOKUP($B162,'IPC Normalized Ct'!$B$3:$O$194,3,FALSE)-'IPC Normalized Ct'!S$11,'IPC Normalized Ct'!D162)</f>
        <v>24.146999999999998</v>
      </c>
      <c r="E162" s="7" t="str">
        <f>IFERROR(VLOOKUP($B162,'IPC Normalized Ct'!$B$3:$O$194,4,FALSE)-'IPC Normalized Ct'!T$11,'IPC Normalized Ct'!E162)</f>
        <v>No sample</v>
      </c>
      <c r="F162" s="7" t="str">
        <f>IFERROR(VLOOKUP($B162,'IPC Normalized Ct'!$B$3:$O$194,5,FALSE)-'IPC Normalized Ct'!U$11,'IPC Normalized Ct'!F162)</f>
        <v>No sample</v>
      </c>
      <c r="G162" s="7" t="str">
        <f>IFERROR(VLOOKUP($B162,'IPC Normalized Ct'!$B$3:$O$194,6,FALSE)-'IPC Normalized Ct'!V$11,'IPC Normalized Ct'!G162)</f>
        <v>No sample</v>
      </c>
      <c r="H162" s="7" t="str">
        <f>IFERROR(VLOOKUP($B162,'IPC Normalized Ct'!$B$3:$O$194,7,FALSE)-'IPC Normalized Ct'!W$11,'IPC Normalized Ct'!H162)</f>
        <v>No sample</v>
      </c>
      <c r="I162" s="7" t="str">
        <f>IFERROR(VLOOKUP($B162,'IPC Normalized Ct'!$B$3:$O$194,8,FALSE)-'IPC Normalized Ct'!X$11,'IPC Normalized Ct'!I162)</f>
        <v>No sample</v>
      </c>
      <c r="J162" s="7">
        <f>IFERROR(VLOOKUP($B162,'IPC Normalized Ct'!$B$3:$O$194,9,FALSE)-'IPC Normalized Ct'!Y$11,'IPC Normalized Ct'!J162)</f>
        <v>23.565999999999999</v>
      </c>
      <c r="K162" s="7" t="str">
        <f>IFERROR(VLOOKUP($B162,'IPC Normalized Ct'!$B$3:$O$194,10,FALSE)-'IPC Normalized Ct'!Z$11,'IPC Normalized Ct'!K162)</f>
        <v>No sample</v>
      </c>
      <c r="L162" s="7" t="str">
        <f>IFERROR(VLOOKUP($B162,'IPC Normalized Ct'!$B$3:$O$194,11,FALSE)-'IPC Normalized Ct'!AA$11,'IPC Normalized Ct'!L162)</f>
        <v>No sample</v>
      </c>
      <c r="M162" s="7" t="str">
        <f>IFERROR(VLOOKUP($B162,'IPC Normalized Ct'!$B$3:$O$194,12,FALSE)-'IPC Normalized Ct'!AB$11,'IPC Normalized Ct'!M162)</f>
        <v>No sample</v>
      </c>
      <c r="N162" s="7" t="str">
        <f>IFERROR(VLOOKUP($B162,'IPC Normalized Ct'!$B$3:$O$194,13,FALSE)-'IPC Normalized Ct'!AC$11,'IPC Normalized Ct'!N162)</f>
        <v>No sample</v>
      </c>
      <c r="O162" s="7" t="str">
        <f>IFERROR(VLOOKUP($B162,'IPC Normalized Ct'!$B$3:$O$194,14,FALSE)-'IPC Normalized Ct'!AD$11,'IPC Normalized Ct'!O162)</f>
        <v>No sample</v>
      </c>
      <c r="P162" s="43" t="str">
        <f t="shared" si="5"/>
        <v>N</v>
      </c>
      <c r="Q162" s="43"/>
    </row>
    <row r="163" spans="1:17" x14ac:dyDescent="0.25">
      <c r="A163" s="148"/>
      <c r="B163" s="13" t="s">
        <v>2457</v>
      </c>
      <c r="C163" s="6" t="str">
        <f>IFERROR(VLOOKUP($B163,'IPC Normalized Ct'!$B$3:$O$194,2,FALSE),'IPC Normalized Ct'!C163)</f>
        <v>hsa-miR-188-5p</v>
      </c>
      <c r="D163" s="7" t="str">
        <f>IFERROR(VLOOKUP($B163,'IPC Normalized Ct'!$B$3:$O$194,3,FALSE)-'IPC Normalized Ct'!S$11,'IPC Normalized Ct'!D163)</f>
        <v>Excluded</v>
      </c>
      <c r="E163" s="7" t="str">
        <f>IFERROR(VLOOKUP($B163,'IPC Normalized Ct'!$B$3:$O$194,4,FALSE)-'IPC Normalized Ct'!T$11,'IPC Normalized Ct'!E163)</f>
        <v>No sample</v>
      </c>
      <c r="F163" s="7" t="str">
        <f>IFERROR(VLOOKUP($B163,'IPC Normalized Ct'!$B$3:$O$194,5,FALSE)-'IPC Normalized Ct'!U$11,'IPC Normalized Ct'!F163)</f>
        <v>No sample</v>
      </c>
      <c r="G163" s="7" t="str">
        <f>IFERROR(VLOOKUP($B163,'IPC Normalized Ct'!$B$3:$O$194,6,FALSE)-'IPC Normalized Ct'!V$11,'IPC Normalized Ct'!G163)</f>
        <v>No sample</v>
      </c>
      <c r="H163" s="7" t="str">
        <f>IFERROR(VLOOKUP($B163,'IPC Normalized Ct'!$B$3:$O$194,7,FALSE)-'IPC Normalized Ct'!W$11,'IPC Normalized Ct'!H163)</f>
        <v>No sample</v>
      </c>
      <c r="I163" s="7" t="str">
        <f>IFERROR(VLOOKUP($B163,'IPC Normalized Ct'!$B$3:$O$194,8,FALSE)-'IPC Normalized Ct'!X$11,'IPC Normalized Ct'!I163)</f>
        <v>No sample</v>
      </c>
      <c r="J163" s="7" t="str">
        <f>IFERROR(VLOOKUP($B163,'IPC Normalized Ct'!$B$3:$O$194,9,FALSE)-'IPC Normalized Ct'!Y$11,'IPC Normalized Ct'!J163)</f>
        <v>Excluded</v>
      </c>
      <c r="K163" s="7" t="str">
        <f>IFERROR(VLOOKUP($B163,'IPC Normalized Ct'!$B$3:$O$194,10,FALSE)-'IPC Normalized Ct'!Z$11,'IPC Normalized Ct'!K163)</f>
        <v>No sample</v>
      </c>
      <c r="L163" s="7" t="str">
        <f>IFERROR(VLOOKUP($B163,'IPC Normalized Ct'!$B$3:$O$194,11,FALSE)-'IPC Normalized Ct'!AA$11,'IPC Normalized Ct'!L163)</f>
        <v>No sample</v>
      </c>
      <c r="M163" s="7" t="str">
        <f>IFERROR(VLOOKUP($B163,'IPC Normalized Ct'!$B$3:$O$194,12,FALSE)-'IPC Normalized Ct'!AB$11,'IPC Normalized Ct'!M163)</f>
        <v>No sample</v>
      </c>
      <c r="N163" s="7" t="str">
        <f>IFERROR(VLOOKUP($B163,'IPC Normalized Ct'!$B$3:$O$194,13,FALSE)-'IPC Normalized Ct'!AC$11,'IPC Normalized Ct'!N163)</f>
        <v>No sample</v>
      </c>
      <c r="O163" s="7" t="str">
        <f>IFERROR(VLOOKUP($B163,'IPC Normalized Ct'!$B$3:$O$194,14,FALSE)-'IPC Normalized Ct'!AD$11,'IPC Normalized Ct'!O163)</f>
        <v>No sample</v>
      </c>
      <c r="P163" s="43" t="str">
        <f t="shared" si="5"/>
        <v>Y</v>
      </c>
      <c r="Q163" s="43"/>
    </row>
    <row r="164" spans="1:17" x14ac:dyDescent="0.25">
      <c r="A164" s="148"/>
      <c r="B164" s="13" t="s">
        <v>2458</v>
      </c>
      <c r="C164" s="6" t="str">
        <f>IFERROR(VLOOKUP($B164,'IPC Normalized Ct'!$B$3:$O$194,2,FALSE),'IPC Normalized Ct'!C164)</f>
        <v>hsa-miR-130b-3p</v>
      </c>
      <c r="D164" s="7" t="str">
        <f>IFERROR(VLOOKUP($B164,'IPC Normalized Ct'!$B$3:$O$194,3,FALSE)-'IPC Normalized Ct'!S$11,'IPC Normalized Ct'!D164)</f>
        <v>Excluded</v>
      </c>
      <c r="E164" s="7" t="str">
        <f>IFERROR(VLOOKUP($B164,'IPC Normalized Ct'!$B$3:$O$194,4,FALSE)-'IPC Normalized Ct'!T$11,'IPC Normalized Ct'!E164)</f>
        <v>No sample</v>
      </c>
      <c r="F164" s="7" t="str">
        <f>IFERROR(VLOOKUP($B164,'IPC Normalized Ct'!$B$3:$O$194,5,FALSE)-'IPC Normalized Ct'!U$11,'IPC Normalized Ct'!F164)</f>
        <v>No sample</v>
      </c>
      <c r="G164" s="7" t="str">
        <f>IFERROR(VLOOKUP($B164,'IPC Normalized Ct'!$B$3:$O$194,6,FALSE)-'IPC Normalized Ct'!V$11,'IPC Normalized Ct'!G164)</f>
        <v>No sample</v>
      </c>
      <c r="H164" s="7" t="str">
        <f>IFERROR(VLOOKUP($B164,'IPC Normalized Ct'!$B$3:$O$194,7,FALSE)-'IPC Normalized Ct'!W$11,'IPC Normalized Ct'!H164)</f>
        <v>No sample</v>
      </c>
      <c r="I164" s="7" t="str">
        <f>IFERROR(VLOOKUP($B164,'IPC Normalized Ct'!$B$3:$O$194,8,FALSE)-'IPC Normalized Ct'!X$11,'IPC Normalized Ct'!I164)</f>
        <v>No sample</v>
      </c>
      <c r="J164" s="7" t="str">
        <f>IFERROR(VLOOKUP($B164,'IPC Normalized Ct'!$B$3:$O$194,9,FALSE)-'IPC Normalized Ct'!Y$11,'IPC Normalized Ct'!J164)</f>
        <v>Excluded</v>
      </c>
      <c r="K164" s="7" t="str">
        <f>IFERROR(VLOOKUP($B164,'IPC Normalized Ct'!$B$3:$O$194,10,FALSE)-'IPC Normalized Ct'!Z$11,'IPC Normalized Ct'!K164)</f>
        <v>No sample</v>
      </c>
      <c r="L164" s="7" t="str">
        <f>IFERROR(VLOOKUP($B164,'IPC Normalized Ct'!$B$3:$O$194,11,FALSE)-'IPC Normalized Ct'!AA$11,'IPC Normalized Ct'!L164)</f>
        <v>No sample</v>
      </c>
      <c r="M164" s="7" t="str">
        <f>IFERROR(VLOOKUP($B164,'IPC Normalized Ct'!$B$3:$O$194,12,FALSE)-'IPC Normalized Ct'!AB$11,'IPC Normalized Ct'!M164)</f>
        <v>No sample</v>
      </c>
      <c r="N164" s="7" t="str">
        <f>IFERROR(VLOOKUP($B164,'IPC Normalized Ct'!$B$3:$O$194,13,FALSE)-'IPC Normalized Ct'!AC$11,'IPC Normalized Ct'!N164)</f>
        <v>No sample</v>
      </c>
      <c r="O164" s="7" t="str">
        <f>IFERROR(VLOOKUP($B164,'IPC Normalized Ct'!$B$3:$O$194,14,FALSE)-'IPC Normalized Ct'!AD$11,'IPC Normalized Ct'!O164)</f>
        <v>No sample</v>
      </c>
      <c r="P164" s="43" t="str">
        <f t="shared" si="5"/>
        <v>Y</v>
      </c>
      <c r="Q164" s="43"/>
    </row>
    <row r="165" spans="1:17" x14ac:dyDescent="0.25">
      <c r="A165" s="148"/>
      <c r="B165" s="13" t="s">
        <v>2459</v>
      </c>
      <c r="C165" s="6" t="str">
        <f>IFERROR(VLOOKUP($B165,'IPC Normalized Ct'!$B$3:$O$194,2,FALSE),'IPC Normalized Ct'!C165)</f>
        <v>hsa-miR-133b</v>
      </c>
      <c r="D165" s="7">
        <f>IFERROR(VLOOKUP($B165,'IPC Normalized Ct'!$B$3:$O$194,3,FALSE)-'IPC Normalized Ct'!S$11,'IPC Normalized Ct'!D165)</f>
        <v>26.666</v>
      </c>
      <c r="E165" s="7" t="str">
        <f>IFERROR(VLOOKUP($B165,'IPC Normalized Ct'!$B$3:$O$194,4,FALSE)-'IPC Normalized Ct'!T$11,'IPC Normalized Ct'!E165)</f>
        <v>No sample</v>
      </c>
      <c r="F165" s="7" t="str">
        <f>IFERROR(VLOOKUP($B165,'IPC Normalized Ct'!$B$3:$O$194,5,FALSE)-'IPC Normalized Ct'!U$11,'IPC Normalized Ct'!F165)</f>
        <v>No sample</v>
      </c>
      <c r="G165" s="7" t="str">
        <f>IFERROR(VLOOKUP($B165,'IPC Normalized Ct'!$B$3:$O$194,6,FALSE)-'IPC Normalized Ct'!V$11,'IPC Normalized Ct'!G165)</f>
        <v>No sample</v>
      </c>
      <c r="H165" s="7" t="str">
        <f>IFERROR(VLOOKUP($B165,'IPC Normalized Ct'!$B$3:$O$194,7,FALSE)-'IPC Normalized Ct'!W$11,'IPC Normalized Ct'!H165)</f>
        <v>No sample</v>
      </c>
      <c r="I165" s="7" t="str">
        <f>IFERROR(VLOOKUP($B165,'IPC Normalized Ct'!$B$3:$O$194,8,FALSE)-'IPC Normalized Ct'!X$11,'IPC Normalized Ct'!I165)</f>
        <v>No sample</v>
      </c>
      <c r="J165" s="7">
        <f>IFERROR(VLOOKUP($B165,'IPC Normalized Ct'!$B$3:$O$194,9,FALSE)-'IPC Normalized Ct'!Y$11,'IPC Normalized Ct'!J165)</f>
        <v>29.526</v>
      </c>
      <c r="K165" s="7" t="str">
        <f>IFERROR(VLOOKUP($B165,'IPC Normalized Ct'!$B$3:$O$194,10,FALSE)-'IPC Normalized Ct'!Z$11,'IPC Normalized Ct'!K165)</f>
        <v>No sample</v>
      </c>
      <c r="L165" s="7" t="str">
        <f>IFERROR(VLOOKUP($B165,'IPC Normalized Ct'!$B$3:$O$194,11,FALSE)-'IPC Normalized Ct'!AA$11,'IPC Normalized Ct'!L165)</f>
        <v>No sample</v>
      </c>
      <c r="M165" s="7" t="str">
        <f>IFERROR(VLOOKUP($B165,'IPC Normalized Ct'!$B$3:$O$194,12,FALSE)-'IPC Normalized Ct'!AB$11,'IPC Normalized Ct'!M165)</f>
        <v>No sample</v>
      </c>
      <c r="N165" s="7" t="str">
        <f>IFERROR(VLOOKUP($B165,'IPC Normalized Ct'!$B$3:$O$194,13,FALSE)-'IPC Normalized Ct'!AC$11,'IPC Normalized Ct'!N165)</f>
        <v>No sample</v>
      </c>
      <c r="O165" s="7" t="str">
        <f>IFERROR(VLOOKUP($B165,'IPC Normalized Ct'!$B$3:$O$194,14,FALSE)-'IPC Normalized Ct'!AD$11,'IPC Normalized Ct'!O165)</f>
        <v>No sample</v>
      </c>
      <c r="P165" s="43" t="str">
        <f t="shared" si="5"/>
        <v>N</v>
      </c>
      <c r="Q165" s="43"/>
    </row>
    <row r="166" spans="1:17" x14ac:dyDescent="0.25">
      <c r="A166" s="148"/>
      <c r="B166" s="13" t="s">
        <v>2460</v>
      </c>
      <c r="C166" s="6" t="str">
        <f>IFERROR(VLOOKUP($B166,'IPC Normalized Ct'!$B$3:$O$194,2,FALSE),'IPC Normalized Ct'!C166)</f>
        <v>hsa-miR-410-3p</v>
      </c>
      <c r="D166" s="7">
        <f>IFERROR(VLOOKUP($B166,'IPC Normalized Ct'!$B$3:$O$194,3,FALSE)-'IPC Normalized Ct'!S$11,'IPC Normalized Ct'!D166)</f>
        <v>28.116</v>
      </c>
      <c r="E166" s="7" t="str">
        <f>IFERROR(VLOOKUP($B166,'IPC Normalized Ct'!$B$3:$O$194,4,FALSE)-'IPC Normalized Ct'!T$11,'IPC Normalized Ct'!E166)</f>
        <v>No sample</v>
      </c>
      <c r="F166" s="7" t="str">
        <f>IFERROR(VLOOKUP($B166,'IPC Normalized Ct'!$B$3:$O$194,5,FALSE)-'IPC Normalized Ct'!U$11,'IPC Normalized Ct'!F166)</f>
        <v>No sample</v>
      </c>
      <c r="G166" s="7" t="str">
        <f>IFERROR(VLOOKUP($B166,'IPC Normalized Ct'!$B$3:$O$194,6,FALSE)-'IPC Normalized Ct'!V$11,'IPC Normalized Ct'!G166)</f>
        <v>No sample</v>
      </c>
      <c r="H166" s="7" t="str">
        <f>IFERROR(VLOOKUP($B166,'IPC Normalized Ct'!$B$3:$O$194,7,FALSE)-'IPC Normalized Ct'!W$11,'IPC Normalized Ct'!H166)</f>
        <v>No sample</v>
      </c>
      <c r="I166" s="7" t="str">
        <f>IFERROR(VLOOKUP($B166,'IPC Normalized Ct'!$B$3:$O$194,8,FALSE)-'IPC Normalized Ct'!X$11,'IPC Normalized Ct'!I166)</f>
        <v>No sample</v>
      </c>
      <c r="J166" s="7">
        <f>IFERROR(VLOOKUP($B166,'IPC Normalized Ct'!$B$3:$O$194,9,FALSE)-'IPC Normalized Ct'!Y$11,'IPC Normalized Ct'!J166)</f>
        <v>29.201000000000001</v>
      </c>
      <c r="K166" s="7" t="str">
        <f>IFERROR(VLOOKUP($B166,'IPC Normalized Ct'!$B$3:$O$194,10,FALSE)-'IPC Normalized Ct'!Z$11,'IPC Normalized Ct'!K166)</f>
        <v>No sample</v>
      </c>
      <c r="L166" s="7" t="str">
        <f>IFERROR(VLOOKUP($B166,'IPC Normalized Ct'!$B$3:$O$194,11,FALSE)-'IPC Normalized Ct'!AA$11,'IPC Normalized Ct'!L166)</f>
        <v>No sample</v>
      </c>
      <c r="M166" s="7" t="str">
        <f>IFERROR(VLOOKUP($B166,'IPC Normalized Ct'!$B$3:$O$194,12,FALSE)-'IPC Normalized Ct'!AB$11,'IPC Normalized Ct'!M166)</f>
        <v>No sample</v>
      </c>
      <c r="N166" s="7" t="str">
        <f>IFERROR(VLOOKUP($B166,'IPC Normalized Ct'!$B$3:$O$194,13,FALSE)-'IPC Normalized Ct'!AC$11,'IPC Normalized Ct'!N166)</f>
        <v>No sample</v>
      </c>
      <c r="O166" s="7" t="str">
        <f>IFERROR(VLOOKUP($B166,'IPC Normalized Ct'!$B$3:$O$194,14,FALSE)-'IPC Normalized Ct'!AD$11,'IPC Normalized Ct'!O166)</f>
        <v>No sample</v>
      </c>
      <c r="P166" s="43" t="str">
        <f t="shared" si="5"/>
        <v>N</v>
      </c>
      <c r="Q166" s="43"/>
    </row>
    <row r="167" spans="1:17" x14ac:dyDescent="0.25">
      <c r="A167" s="148"/>
      <c r="B167" s="13" t="s">
        <v>2461</v>
      </c>
      <c r="C167" s="6" t="str">
        <f>IFERROR(VLOOKUP($B167,'IPC Normalized Ct'!$B$3:$O$194,2,FALSE),'IPC Normalized Ct'!C167)</f>
        <v>hsa-miR-367-5p</v>
      </c>
      <c r="D167" s="7">
        <f>IFERROR(VLOOKUP($B167,'IPC Normalized Ct'!$B$3:$O$194,3,FALSE)-'IPC Normalized Ct'!S$11,'IPC Normalized Ct'!D167)</f>
        <v>26.786999999999999</v>
      </c>
      <c r="E167" s="7" t="str">
        <f>IFERROR(VLOOKUP($B167,'IPC Normalized Ct'!$B$3:$O$194,4,FALSE)-'IPC Normalized Ct'!T$11,'IPC Normalized Ct'!E167)</f>
        <v>No sample</v>
      </c>
      <c r="F167" s="7" t="str">
        <f>IFERROR(VLOOKUP($B167,'IPC Normalized Ct'!$B$3:$O$194,5,FALSE)-'IPC Normalized Ct'!U$11,'IPC Normalized Ct'!F167)</f>
        <v>No sample</v>
      </c>
      <c r="G167" s="7" t="str">
        <f>IFERROR(VLOOKUP($B167,'IPC Normalized Ct'!$B$3:$O$194,6,FALSE)-'IPC Normalized Ct'!V$11,'IPC Normalized Ct'!G167)</f>
        <v>No sample</v>
      </c>
      <c r="H167" s="7" t="str">
        <f>IFERROR(VLOOKUP($B167,'IPC Normalized Ct'!$B$3:$O$194,7,FALSE)-'IPC Normalized Ct'!W$11,'IPC Normalized Ct'!H167)</f>
        <v>No sample</v>
      </c>
      <c r="I167" s="7" t="str">
        <f>IFERROR(VLOOKUP($B167,'IPC Normalized Ct'!$B$3:$O$194,8,FALSE)-'IPC Normalized Ct'!X$11,'IPC Normalized Ct'!I167)</f>
        <v>No sample</v>
      </c>
      <c r="J167" s="7" t="str">
        <f>IFERROR(VLOOKUP($B167,'IPC Normalized Ct'!$B$3:$O$194,9,FALSE)-'IPC Normalized Ct'!Y$11,'IPC Normalized Ct'!J167)</f>
        <v>Excluded</v>
      </c>
      <c r="K167" s="7" t="str">
        <f>IFERROR(VLOOKUP($B167,'IPC Normalized Ct'!$B$3:$O$194,10,FALSE)-'IPC Normalized Ct'!Z$11,'IPC Normalized Ct'!K167)</f>
        <v>No sample</v>
      </c>
      <c r="L167" s="7" t="str">
        <f>IFERROR(VLOOKUP($B167,'IPC Normalized Ct'!$B$3:$O$194,11,FALSE)-'IPC Normalized Ct'!AA$11,'IPC Normalized Ct'!L167)</f>
        <v>No sample</v>
      </c>
      <c r="M167" s="7" t="str">
        <f>IFERROR(VLOOKUP($B167,'IPC Normalized Ct'!$B$3:$O$194,12,FALSE)-'IPC Normalized Ct'!AB$11,'IPC Normalized Ct'!M167)</f>
        <v>No sample</v>
      </c>
      <c r="N167" s="7" t="str">
        <f>IFERROR(VLOOKUP($B167,'IPC Normalized Ct'!$B$3:$O$194,13,FALSE)-'IPC Normalized Ct'!AC$11,'IPC Normalized Ct'!N167)</f>
        <v>No sample</v>
      </c>
      <c r="O167" s="7" t="str">
        <f>IFERROR(VLOOKUP($B167,'IPC Normalized Ct'!$B$3:$O$194,14,FALSE)-'IPC Normalized Ct'!AD$11,'IPC Normalized Ct'!O167)</f>
        <v>No sample</v>
      </c>
      <c r="P167" s="43" t="str">
        <f t="shared" si="5"/>
        <v>Y</v>
      </c>
      <c r="Q167" s="43"/>
    </row>
    <row r="168" spans="1:17" x14ac:dyDescent="0.25">
      <c r="A168" s="148"/>
      <c r="B168" s="13" t="s">
        <v>2463</v>
      </c>
      <c r="C168" s="6" t="str">
        <f>IFERROR(VLOOKUP($B168,'IPC Normalized Ct'!$B$3:$O$194,2,FALSE),'IPC Normalized Ct'!C168)</f>
        <v>hsa-miR-32-5p</v>
      </c>
      <c r="D168" s="7">
        <f>IFERROR(VLOOKUP($B168,'IPC Normalized Ct'!$B$3:$O$194,3,FALSE)-'IPC Normalized Ct'!S$11,'IPC Normalized Ct'!D168)</f>
        <v>22.864000000000001</v>
      </c>
      <c r="E168" s="7" t="str">
        <f>IFERROR(VLOOKUP($B168,'IPC Normalized Ct'!$B$3:$O$194,4,FALSE)-'IPC Normalized Ct'!T$11,'IPC Normalized Ct'!E168)</f>
        <v>No sample</v>
      </c>
      <c r="F168" s="7" t="str">
        <f>IFERROR(VLOOKUP($B168,'IPC Normalized Ct'!$B$3:$O$194,5,FALSE)-'IPC Normalized Ct'!U$11,'IPC Normalized Ct'!F168)</f>
        <v>No sample</v>
      </c>
      <c r="G168" s="7" t="str">
        <f>IFERROR(VLOOKUP($B168,'IPC Normalized Ct'!$B$3:$O$194,6,FALSE)-'IPC Normalized Ct'!V$11,'IPC Normalized Ct'!G168)</f>
        <v>No sample</v>
      </c>
      <c r="H168" s="7" t="str">
        <f>IFERROR(VLOOKUP($B168,'IPC Normalized Ct'!$B$3:$O$194,7,FALSE)-'IPC Normalized Ct'!W$11,'IPC Normalized Ct'!H168)</f>
        <v>No sample</v>
      </c>
      <c r="I168" s="7" t="str">
        <f>IFERROR(VLOOKUP($B168,'IPC Normalized Ct'!$B$3:$O$194,8,FALSE)-'IPC Normalized Ct'!X$11,'IPC Normalized Ct'!I168)</f>
        <v>No sample</v>
      </c>
      <c r="J168" s="7">
        <f>IFERROR(VLOOKUP($B168,'IPC Normalized Ct'!$B$3:$O$194,9,FALSE)-'IPC Normalized Ct'!Y$11,'IPC Normalized Ct'!J168)</f>
        <v>24.507000000000001</v>
      </c>
      <c r="K168" s="7" t="str">
        <f>IFERROR(VLOOKUP($B168,'IPC Normalized Ct'!$B$3:$O$194,10,FALSE)-'IPC Normalized Ct'!Z$11,'IPC Normalized Ct'!K168)</f>
        <v>No sample</v>
      </c>
      <c r="L168" s="7" t="str">
        <f>IFERROR(VLOOKUP($B168,'IPC Normalized Ct'!$B$3:$O$194,11,FALSE)-'IPC Normalized Ct'!AA$11,'IPC Normalized Ct'!L168)</f>
        <v>No sample</v>
      </c>
      <c r="M168" s="7" t="str">
        <f>IFERROR(VLOOKUP($B168,'IPC Normalized Ct'!$B$3:$O$194,12,FALSE)-'IPC Normalized Ct'!AB$11,'IPC Normalized Ct'!M168)</f>
        <v>No sample</v>
      </c>
      <c r="N168" s="7" t="str">
        <f>IFERROR(VLOOKUP($B168,'IPC Normalized Ct'!$B$3:$O$194,13,FALSE)-'IPC Normalized Ct'!AC$11,'IPC Normalized Ct'!N168)</f>
        <v>No sample</v>
      </c>
      <c r="O168" s="7" t="str">
        <f>IFERROR(VLOOKUP($B168,'IPC Normalized Ct'!$B$3:$O$194,14,FALSE)-'IPC Normalized Ct'!AD$11,'IPC Normalized Ct'!O168)</f>
        <v>No sample</v>
      </c>
      <c r="P168" s="43" t="str">
        <f t="shared" si="5"/>
        <v>N</v>
      </c>
      <c r="Q168" s="43"/>
    </row>
    <row r="169" spans="1:17" x14ac:dyDescent="0.25">
      <c r="A169" s="148"/>
      <c r="B169" s="13" t="s">
        <v>2464</v>
      </c>
      <c r="C169" s="6" t="str">
        <f>IFERROR(VLOOKUP($B169,'IPC Normalized Ct'!$B$3:$O$194,2,FALSE),'IPC Normalized Ct'!C169)</f>
        <v>hsa-miR-147a</v>
      </c>
      <c r="D169" s="7">
        <f>IFERROR(VLOOKUP($B169,'IPC Normalized Ct'!$B$3:$O$194,3,FALSE)-'IPC Normalized Ct'!S$11,'IPC Normalized Ct'!D169)</f>
        <v>31.992000000000001</v>
      </c>
      <c r="E169" s="7" t="str">
        <f>IFERROR(VLOOKUP($B169,'IPC Normalized Ct'!$B$3:$O$194,4,FALSE)-'IPC Normalized Ct'!T$11,'IPC Normalized Ct'!E169)</f>
        <v>No sample</v>
      </c>
      <c r="F169" s="7" t="str">
        <f>IFERROR(VLOOKUP($B169,'IPC Normalized Ct'!$B$3:$O$194,5,FALSE)-'IPC Normalized Ct'!U$11,'IPC Normalized Ct'!F169)</f>
        <v>No sample</v>
      </c>
      <c r="G169" s="7" t="str">
        <f>IFERROR(VLOOKUP($B169,'IPC Normalized Ct'!$B$3:$O$194,6,FALSE)-'IPC Normalized Ct'!V$11,'IPC Normalized Ct'!G169)</f>
        <v>No sample</v>
      </c>
      <c r="H169" s="7" t="str">
        <f>IFERROR(VLOOKUP($B169,'IPC Normalized Ct'!$B$3:$O$194,7,FALSE)-'IPC Normalized Ct'!W$11,'IPC Normalized Ct'!H169)</f>
        <v>No sample</v>
      </c>
      <c r="I169" s="7" t="str">
        <f>IFERROR(VLOOKUP($B169,'IPC Normalized Ct'!$B$3:$O$194,8,FALSE)-'IPC Normalized Ct'!X$11,'IPC Normalized Ct'!I169)</f>
        <v>No sample</v>
      </c>
      <c r="J169" s="7">
        <f>IFERROR(VLOOKUP($B169,'IPC Normalized Ct'!$B$3:$O$194,9,FALSE)-'IPC Normalized Ct'!Y$11,'IPC Normalized Ct'!J169)</f>
        <v>29.937999999999999</v>
      </c>
      <c r="K169" s="7" t="str">
        <f>IFERROR(VLOOKUP($B169,'IPC Normalized Ct'!$B$3:$O$194,10,FALSE)-'IPC Normalized Ct'!Z$11,'IPC Normalized Ct'!K169)</f>
        <v>No sample</v>
      </c>
      <c r="L169" s="7" t="str">
        <f>IFERROR(VLOOKUP($B169,'IPC Normalized Ct'!$B$3:$O$194,11,FALSE)-'IPC Normalized Ct'!AA$11,'IPC Normalized Ct'!L169)</f>
        <v>No sample</v>
      </c>
      <c r="M169" s="7" t="str">
        <f>IFERROR(VLOOKUP($B169,'IPC Normalized Ct'!$B$3:$O$194,12,FALSE)-'IPC Normalized Ct'!AB$11,'IPC Normalized Ct'!M169)</f>
        <v>No sample</v>
      </c>
      <c r="N169" s="7" t="str">
        <f>IFERROR(VLOOKUP($B169,'IPC Normalized Ct'!$B$3:$O$194,13,FALSE)-'IPC Normalized Ct'!AC$11,'IPC Normalized Ct'!N169)</f>
        <v>No sample</v>
      </c>
      <c r="O169" s="7" t="str">
        <f>IFERROR(VLOOKUP($B169,'IPC Normalized Ct'!$B$3:$O$194,14,FALSE)-'IPC Normalized Ct'!AD$11,'IPC Normalized Ct'!O169)</f>
        <v>No sample</v>
      </c>
      <c r="P169" s="43" t="str">
        <f t="shared" si="5"/>
        <v>Y</v>
      </c>
      <c r="Q169" s="43"/>
    </row>
    <row r="170" spans="1:17" x14ac:dyDescent="0.25">
      <c r="A170" s="148"/>
      <c r="B170" s="13" t="s">
        <v>2465</v>
      </c>
      <c r="C170" s="6" t="str">
        <f>IFERROR(VLOOKUP($B170,'IPC Normalized Ct'!$B$3:$O$194,2,FALSE),'IPC Normalized Ct'!C170)</f>
        <v>hsa-miR-210-3p</v>
      </c>
      <c r="D170" s="7" t="str">
        <f>IFERROR(VLOOKUP($B170,'IPC Normalized Ct'!$B$3:$O$194,3,FALSE)-'IPC Normalized Ct'!S$11,'IPC Normalized Ct'!D170)</f>
        <v>Excluded</v>
      </c>
      <c r="E170" s="7" t="str">
        <f>IFERROR(VLOOKUP($B170,'IPC Normalized Ct'!$B$3:$O$194,4,FALSE)-'IPC Normalized Ct'!T$11,'IPC Normalized Ct'!E170)</f>
        <v>No sample</v>
      </c>
      <c r="F170" s="7" t="str">
        <f>IFERROR(VLOOKUP($B170,'IPC Normalized Ct'!$B$3:$O$194,5,FALSE)-'IPC Normalized Ct'!U$11,'IPC Normalized Ct'!F170)</f>
        <v>No sample</v>
      </c>
      <c r="G170" s="7" t="str">
        <f>IFERROR(VLOOKUP($B170,'IPC Normalized Ct'!$B$3:$O$194,6,FALSE)-'IPC Normalized Ct'!V$11,'IPC Normalized Ct'!G170)</f>
        <v>No sample</v>
      </c>
      <c r="H170" s="7" t="str">
        <f>IFERROR(VLOOKUP($B170,'IPC Normalized Ct'!$B$3:$O$194,7,FALSE)-'IPC Normalized Ct'!W$11,'IPC Normalized Ct'!H170)</f>
        <v>No sample</v>
      </c>
      <c r="I170" s="7" t="str">
        <f>IFERROR(VLOOKUP($B170,'IPC Normalized Ct'!$B$3:$O$194,8,FALSE)-'IPC Normalized Ct'!X$11,'IPC Normalized Ct'!I170)</f>
        <v>No sample</v>
      </c>
      <c r="J170" s="7" t="str">
        <f>IFERROR(VLOOKUP($B170,'IPC Normalized Ct'!$B$3:$O$194,9,FALSE)-'IPC Normalized Ct'!Y$11,'IPC Normalized Ct'!J170)</f>
        <v>Excluded</v>
      </c>
      <c r="K170" s="7" t="str">
        <f>IFERROR(VLOOKUP($B170,'IPC Normalized Ct'!$B$3:$O$194,10,FALSE)-'IPC Normalized Ct'!Z$11,'IPC Normalized Ct'!K170)</f>
        <v>No sample</v>
      </c>
      <c r="L170" s="7" t="str">
        <f>IFERROR(VLOOKUP($B170,'IPC Normalized Ct'!$B$3:$O$194,11,FALSE)-'IPC Normalized Ct'!AA$11,'IPC Normalized Ct'!L170)</f>
        <v>No sample</v>
      </c>
      <c r="M170" s="7" t="str">
        <f>IFERROR(VLOOKUP($B170,'IPC Normalized Ct'!$B$3:$O$194,12,FALSE)-'IPC Normalized Ct'!AB$11,'IPC Normalized Ct'!M170)</f>
        <v>No sample</v>
      </c>
      <c r="N170" s="7" t="str">
        <f>IFERROR(VLOOKUP($B170,'IPC Normalized Ct'!$B$3:$O$194,13,FALSE)-'IPC Normalized Ct'!AC$11,'IPC Normalized Ct'!N170)</f>
        <v>No sample</v>
      </c>
      <c r="O170" s="7" t="str">
        <f>IFERROR(VLOOKUP($B170,'IPC Normalized Ct'!$B$3:$O$194,14,FALSE)-'IPC Normalized Ct'!AD$11,'IPC Normalized Ct'!O170)</f>
        <v>No sample</v>
      </c>
      <c r="P170" s="43" t="str">
        <f t="shared" si="5"/>
        <v>Y</v>
      </c>
      <c r="Q170" s="43"/>
    </row>
    <row r="171" spans="1:17" x14ac:dyDescent="0.25">
      <c r="A171" s="148"/>
      <c r="B171" s="13" t="s">
        <v>2466</v>
      </c>
      <c r="C171" s="6" t="str">
        <f>IFERROR(VLOOKUP($B171,'IPC Normalized Ct'!$B$3:$O$194,2,FALSE),'IPC Normalized Ct'!C171)</f>
        <v>hsa-miR-224-5p</v>
      </c>
      <c r="D171" s="7">
        <f>IFERROR(VLOOKUP($B171,'IPC Normalized Ct'!$B$3:$O$194,3,FALSE)-'IPC Normalized Ct'!S$11,'IPC Normalized Ct'!D171)</f>
        <v>27.812999999999999</v>
      </c>
      <c r="E171" s="7" t="str">
        <f>IFERROR(VLOOKUP($B171,'IPC Normalized Ct'!$B$3:$O$194,4,FALSE)-'IPC Normalized Ct'!T$11,'IPC Normalized Ct'!E171)</f>
        <v>No sample</v>
      </c>
      <c r="F171" s="7" t="str">
        <f>IFERROR(VLOOKUP($B171,'IPC Normalized Ct'!$B$3:$O$194,5,FALSE)-'IPC Normalized Ct'!U$11,'IPC Normalized Ct'!F171)</f>
        <v>No sample</v>
      </c>
      <c r="G171" s="7" t="str">
        <f>IFERROR(VLOOKUP($B171,'IPC Normalized Ct'!$B$3:$O$194,6,FALSE)-'IPC Normalized Ct'!V$11,'IPC Normalized Ct'!G171)</f>
        <v>No sample</v>
      </c>
      <c r="H171" s="7" t="str">
        <f>IFERROR(VLOOKUP($B171,'IPC Normalized Ct'!$B$3:$O$194,7,FALSE)-'IPC Normalized Ct'!W$11,'IPC Normalized Ct'!H171)</f>
        <v>No sample</v>
      </c>
      <c r="I171" s="7" t="str">
        <f>IFERROR(VLOOKUP($B171,'IPC Normalized Ct'!$B$3:$O$194,8,FALSE)-'IPC Normalized Ct'!X$11,'IPC Normalized Ct'!I171)</f>
        <v>No sample</v>
      </c>
      <c r="J171" s="7">
        <f>IFERROR(VLOOKUP($B171,'IPC Normalized Ct'!$B$3:$O$194,9,FALSE)-'IPC Normalized Ct'!Y$11,'IPC Normalized Ct'!J171)</f>
        <v>28.887</v>
      </c>
      <c r="K171" s="7" t="str">
        <f>IFERROR(VLOOKUP($B171,'IPC Normalized Ct'!$B$3:$O$194,10,FALSE)-'IPC Normalized Ct'!Z$11,'IPC Normalized Ct'!K171)</f>
        <v>No sample</v>
      </c>
      <c r="L171" s="7" t="str">
        <f>IFERROR(VLOOKUP($B171,'IPC Normalized Ct'!$B$3:$O$194,11,FALSE)-'IPC Normalized Ct'!AA$11,'IPC Normalized Ct'!L171)</f>
        <v>No sample</v>
      </c>
      <c r="M171" s="7" t="str">
        <f>IFERROR(VLOOKUP($B171,'IPC Normalized Ct'!$B$3:$O$194,12,FALSE)-'IPC Normalized Ct'!AB$11,'IPC Normalized Ct'!M171)</f>
        <v>No sample</v>
      </c>
      <c r="N171" s="7" t="str">
        <f>IFERROR(VLOOKUP($B171,'IPC Normalized Ct'!$B$3:$O$194,13,FALSE)-'IPC Normalized Ct'!AC$11,'IPC Normalized Ct'!N171)</f>
        <v>No sample</v>
      </c>
      <c r="O171" s="7" t="str">
        <f>IFERROR(VLOOKUP($B171,'IPC Normalized Ct'!$B$3:$O$194,14,FALSE)-'IPC Normalized Ct'!AD$11,'IPC Normalized Ct'!O171)</f>
        <v>No sample</v>
      </c>
      <c r="P171" s="43" t="str">
        <f t="shared" si="5"/>
        <v>N</v>
      </c>
      <c r="Q171" s="43"/>
    </row>
    <row r="172" spans="1:17" x14ac:dyDescent="0.25">
      <c r="A172" s="148"/>
      <c r="B172" s="13" t="s">
        <v>2467</v>
      </c>
      <c r="C172" s="6" t="str">
        <f>IFERROR(VLOOKUP($B172,'IPC Normalized Ct'!$B$3:$O$194,2,FALSE),'IPC Normalized Ct'!C172)</f>
        <v>hsa-miR-137</v>
      </c>
      <c r="D172" s="7">
        <f>IFERROR(VLOOKUP($B172,'IPC Normalized Ct'!$B$3:$O$194,3,FALSE)-'IPC Normalized Ct'!S$11,'IPC Normalized Ct'!D172)</f>
        <v>25.184000000000001</v>
      </c>
      <c r="E172" s="7" t="str">
        <f>IFERROR(VLOOKUP($B172,'IPC Normalized Ct'!$B$3:$O$194,4,FALSE)-'IPC Normalized Ct'!T$11,'IPC Normalized Ct'!E172)</f>
        <v>No sample</v>
      </c>
      <c r="F172" s="7" t="str">
        <f>IFERROR(VLOOKUP($B172,'IPC Normalized Ct'!$B$3:$O$194,5,FALSE)-'IPC Normalized Ct'!U$11,'IPC Normalized Ct'!F172)</f>
        <v>No sample</v>
      </c>
      <c r="G172" s="7" t="str">
        <f>IFERROR(VLOOKUP($B172,'IPC Normalized Ct'!$B$3:$O$194,6,FALSE)-'IPC Normalized Ct'!V$11,'IPC Normalized Ct'!G172)</f>
        <v>No sample</v>
      </c>
      <c r="H172" s="7" t="str">
        <f>IFERROR(VLOOKUP($B172,'IPC Normalized Ct'!$B$3:$O$194,7,FALSE)-'IPC Normalized Ct'!W$11,'IPC Normalized Ct'!H172)</f>
        <v>No sample</v>
      </c>
      <c r="I172" s="7" t="str">
        <f>IFERROR(VLOOKUP($B172,'IPC Normalized Ct'!$B$3:$O$194,8,FALSE)-'IPC Normalized Ct'!X$11,'IPC Normalized Ct'!I172)</f>
        <v>No sample</v>
      </c>
      <c r="J172" s="7">
        <f>IFERROR(VLOOKUP($B172,'IPC Normalized Ct'!$B$3:$O$194,9,FALSE)-'IPC Normalized Ct'!Y$11,'IPC Normalized Ct'!J172)</f>
        <v>23.986000000000001</v>
      </c>
      <c r="K172" s="7" t="str">
        <f>IFERROR(VLOOKUP($B172,'IPC Normalized Ct'!$B$3:$O$194,10,FALSE)-'IPC Normalized Ct'!Z$11,'IPC Normalized Ct'!K172)</f>
        <v>No sample</v>
      </c>
      <c r="L172" s="7" t="str">
        <f>IFERROR(VLOOKUP($B172,'IPC Normalized Ct'!$B$3:$O$194,11,FALSE)-'IPC Normalized Ct'!AA$11,'IPC Normalized Ct'!L172)</f>
        <v>No sample</v>
      </c>
      <c r="M172" s="7" t="str">
        <f>IFERROR(VLOOKUP($B172,'IPC Normalized Ct'!$B$3:$O$194,12,FALSE)-'IPC Normalized Ct'!AB$11,'IPC Normalized Ct'!M172)</f>
        <v>No sample</v>
      </c>
      <c r="N172" s="7" t="str">
        <f>IFERROR(VLOOKUP($B172,'IPC Normalized Ct'!$B$3:$O$194,13,FALSE)-'IPC Normalized Ct'!AC$11,'IPC Normalized Ct'!N172)</f>
        <v>No sample</v>
      </c>
      <c r="O172" s="7" t="str">
        <f>IFERROR(VLOOKUP($B172,'IPC Normalized Ct'!$B$3:$O$194,14,FALSE)-'IPC Normalized Ct'!AD$11,'IPC Normalized Ct'!O172)</f>
        <v>No sample</v>
      </c>
      <c r="P172" s="43" t="str">
        <f t="shared" si="5"/>
        <v>N</v>
      </c>
      <c r="Q172" s="43"/>
    </row>
    <row r="173" spans="1:17" x14ac:dyDescent="0.25">
      <c r="A173" s="148"/>
      <c r="B173" s="13" t="s">
        <v>2468</v>
      </c>
      <c r="C173" s="6" t="str">
        <f>IFERROR(VLOOKUP($B173,'IPC Normalized Ct'!$B$3:$O$194,2,FALSE),'IPC Normalized Ct'!C173)</f>
        <v>hsa-miR-125a-5p</v>
      </c>
      <c r="D173" s="7">
        <f>IFERROR(VLOOKUP($B173,'IPC Normalized Ct'!$B$3:$O$194,3,FALSE)-'IPC Normalized Ct'!S$11,'IPC Normalized Ct'!D173)</f>
        <v>28.966999999999999</v>
      </c>
      <c r="E173" s="7" t="str">
        <f>IFERROR(VLOOKUP($B173,'IPC Normalized Ct'!$B$3:$O$194,4,FALSE)-'IPC Normalized Ct'!T$11,'IPC Normalized Ct'!E173)</f>
        <v>No sample</v>
      </c>
      <c r="F173" s="7" t="str">
        <f>IFERROR(VLOOKUP($B173,'IPC Normalized Ct'!$B$3:$O$194,5,FALSE)-'IPC Normalized Ct'!U$11,'IPC Normalized Ct'!F173)</f>
        <v>No sample</v>
      </c>
      <c r="G173" s="7" t="str">
        <f>IFERROR(VLOOKUP($B173,'IPC Normalized Ct'!$B$3:$O$194,6,FALSE)-'IPC Normalized Ct'!V$11,'IPC Normalized Ct'!G173)</f>
        <v>No sample</v>
      </c>
      <c r="H173" s="7" t="str">
        <f>IFERROR(VLOOKUP($B173,'IPC Normalized Ct'!$B$3:$O$194,7,FALSE)-'IPC Normalized Ct'!W$11,'IPC Normalized Ct'!H173)</f>
        <v>No sample</v>
      </c>
      <c r="I173" s="7" t="str">
        <f>IFERROR(VLOOKUP($B173,'IPC Normalized Ct'!$B$3:$O$194,8,FALSE)-'IPC Normalized Ct'!X$11,'IPC Normalized Ct'!I173)</f>
        <v>No sample</v>
      </c>
      <c r="J173" s="7">
        <f>IFERROR(VLOOKUP($B173,'IPC Normalized Ct'!$B$3:$O$194,9,FALSE)-'IPC Normalized Ct'!Y$11,'IPC Normalized Ct'!J173)</f>
        <v>28.641999999999999</v>
      </c>
      <c r="K173" s="7" t="str">
        <f>IFERROR(VLOOKUP($B173,'IPC Normalized Ct'!$B$3:$O$194,10,FALSE)-'IPC Normalized Ct'!Z$11,'IPC Normalized Ct'!K173)</f>
        <v>No sample</v>
      </c>
      <c r="L173" s="7" t="str">
        <f>IFERROR(VLOOKUP($B173,'IPC Normalized Ct'!$B$3:$O$194,11,FALSE)-'IPC Normalized Ct'!AA$11,'IPC Normalized Ct'!L173)</f>
        <v>No sample</v>
      </c>
      <c r="M173" s="7" t="str">
        <f>IFERROR(VLOOKUP($B173,'IPC Normalized Ct'!$B$3:$O$194,12,FALSE)-'IPC Normalized Ct'!AB$11,'IPC Normalized Ct'!M173)</f>
        <v>No sample</v>
      </c>
      <c r="N173" s="7" t="str">
        <f>IFERROR(VLOOKUP($B173,'IPC Normalized Ct'!$B$3:$O$194,13,FALSE)-'IPC Normalized Ct'!AC$11,'IPC Normalized Ct'!N173)</f>
        <v>No sample</v>
      </c>
      <c r="O173" s="7" t="str">
        <f>IFERROR(VLOOKUP($B173,'IPC Normalized Ct'!$B$3:$O$194,14,FALSE)-'IPC Normalized Ct'!AD$11,'IPC Normalized Ct'!O173)</f>
        <v>No sample</v>
      </c>
      <c r="P173" s="43" t="str">
        <f t="shared" si="5"/>
        <v>N</v>
      </c>
      <c r="Q173" s="43"/>
    </row>
    <row r="174" spans="1:17" x14ac:dyDescent="0.25">
      <c r="A174" s="148"/>
      <c r="B174" s="13" t="s">
        <v>2469</v>
      </c>
      <c r="C174" s="6" t="str">
        <f>IFERROR(VLOOKUP($B174,'IPC Normalized Ct'!$B$3:$O$194,2,FALSE),'IPC Normalized Ct'!C174)</f>
        <v>hsa-miR-195-5p</v>
      </c>
      <c r="D174" s="7">
        <f>IFERROR(VLOOKUP($B174,'IPC Normalized Ct'!$B$3:$O$194,3,FALSE)-'IPC Normalized Ct'!S$11,'IPC Normalized Ct'!D174)</f>
        <v>31.692</v>
      </c>
      <c r="E174" s="7" t="str">
        <f>IFERROR(VLOOKUP($B174,'IPC Normalized Ct'!$B$3:$O$194,4,FALSE)-'IPC Normalized Ct'!T$11,'IPC Normalized Ct'!E174)</f>
        <v>No sample</v>
      </c>
      <c r="F174" s="7" t="str">
        <f>IFERROR(VLOOKUP($B174,'IPC Normalized Ct'!$B$3:$O$194,5,FALSE)-'IPC Normalized Ct'!U$11,'IPC Normalized Ct'!F174)</f>
        <v>No sample</v>
      </c>
      <c r="G174" s="7" t="str">
        <f>IFERROR(VLOOKUP($B174,'IPC Normalized Ct'!$B$3:$O$194,6,FALSE)-'IPC Normalized Ct'!V$11,'IPC Normalized Ct'!G174)</f>
        <v>No sample</v>
      </c>
      <c r="H174" s="7" t="str">
        <f>IFERROR(VLOOKUP($B174,'IPC Normalized Ct'!$B$3:$O$194,7,FALSE)-'IPC Normalized Ct'!W$11,'IPC Normalized Ct'!H174)</f>
        <v>No sample</v>
      </c>
      <c r="I174" s="7" t="str">
        <f>IFERROR(VLOOKUP($B174,'IPC Normalized Ct'!$B$3:$O$194,8,FALSE)-'IPC Normalized Ct'!X$11,'IPC Normalized Ct'!I174)</f>
        <v>No sample</v>
      </c>
      <c r="J174" s="7">
        <f>IFERROR(VLOOKUP($B174,'IPC Normalized Ct'!$B$3:$O$194,9,FALSE)-'IPC Normalized Ct'!Y$11,'IPC Normalized Ct'!J174)</f>
        <v>31.521000000000001</v>
      </c>
      <c r="K174" s="7" t="str">
        <f>IFERROR(VLOOKUP($B174,'IPC Normalized Ct'!$B$3:$O$194,10,FALSE)-'IPC Normalized Ct'!Z$11,'IPC Normalized Ct'!K174)</f>
        <v>No sample</v>
      </c>
      <c r="L174" s="7" t="str">
        <f>IFERROR(VLOOKUP($B174,'IPC Normalized Ct'!$B$3:$O$194,11,FALSE)-'IPC Normalized Ct'!AA$11,'IPC Normalized Ct'!L174)</f>
        <v>No sample</v>
      </c>
      <c r="M174" s="7" t="str">
        <f>IFERROR(VLOOKUP($B174,'IPC Normalized Ct'!$B$3:$O$194,12,FALSE)-'IPC Normalized Ct'!AB$11,'IPC Normalized Ct'!M174)</f>
        <v>No sample</v>
      </c>
      <c r="N174" s="7" t="str">
        <f>IFERROR(VLOOKUP($B174,'IPC Normalized Ct'!$B$3:$O$194,13,FALSE)-'IPC Normalized Ct'!AC$11,'IPC Normalized Ct'!N174)</f>
        <v>No sample</v>
      </c>
      <c r="O174" s="7" t="str">
        <f>IFERROR(VLOOKUP($B174,'IPC Normalized Ct'!$B$3:$O$194,14,FALSE)-'IPC Normalized Ct'!AD$11,'IPC Normalized Ct'!O174)</f>
        <v>No sample</v>
      </c>
      <c r="P174" s="43" t="str">
        <f t="shared" si="5"/>
        <v>Y</v>
      </c>
      <c r="Q174" s="43"/>
    </row>
    <row r="175" spans="1:17" x14ac:dyDescent="0.25">
      <c r="A175" s="148"/>
      <c r="B175" s="13" t="s">
        <v>2470</v>
      </c>
      <c r="C175" s="6" t="str">
        <f>IFERROR(VLOOKUP($B175,'IPC Normalized Ct'!$B$3:$O$194,2,FALSE),'IPC Normalized Ct'!C175)</f>
        <v>hsa-miR-92a-3p</v>
      </c>
      <c r="D175" s="7">
        <f>IFERROR(VLOOKUP($B175,'IPC Normalized Ct'!$B$3:$O$194,3,FALSE)-'IPC Normalized Ct'!S$11,'IPC Normalized Ct'!D175)</f>
        <v>26.076000000000001</v>
      </c>
      <c r="E175" s="7" t="str">
        <f>IFERROR(VLOOKUP($B175,'IPC Normalized Ct'!$B$3:$O$194,4,FALSE)-'IPC Normalized Ct'!T$11,'IPC Normalized Ct'!E175)</f>
        <v>No sample</v>
      </c>
      <c r="F175" s="7" t="str">
        <f>IFERROR(VLOOKUP($B175,'IPC Normalized Ct'!$B$3:$O$194,5,FALSE)-'IPC Normalized Ct'!U$11,'IPC Normalized Ct'!F175)</f>
        <v>No sample</v>
      </c>
      <c r="G175" s="7" t="str">
        <f>IFERROR(VLOOKUP($B175,'IPC Normalized Ct'!$B$3:$O$194,6,FALSE)-'IPC Normalized Ct'!V$11,'IPC Normalized Ct'!G175)</f>
        <v>No sample</v>
      </c>
      <c r="H175" s="7" t="str">
        <f>IFERROR(VLOOKUP($B175,'IPC Normalized Ct'!$B$3:$O$194,7,FALSE)-'IPC Normalized Ct'!W$11,'IPC Normalized Ct'!H175)</f>
        <v>No sample</v>
      </c>
      <c r="I175" s="7" t="str">
        <f>IFERROR(VLOOKUP($B175,'IPC Normalized Ct'!$B$3:$O$194,8,FALSE)-'IPC Normalized Ct'!X$11,'IPC Normalized Ct'!I175)</f>
        <v>No sample</v>
      </c>
      <c r="J175" s="7">
        <f>IFERROR(VLOOKUP($B175,'IPC Normalized Ct'!$B$3:$O$194,9,FALSE)-'IPC Normalized Ct'!Y$11,'IPC Normalized Ct'!J175)</f>
        <v>28.308</v>
      </c>
      <c r="K175" s="7" t="str">
        <f>IFERROR(VLOOKUP($B175,'IPC Normalized Ct'!$B$3:$O$194,10,FALSE)-'IPC Normalized Ct'!Z$11,'IPC Normalized Ct'!K175)</f>
        <v>No sample</v>
      </c>
      <c r="L175" s="7" t="str">
        <f>IFERROR(VLOOKUP($B175,'IPC Normalized Ct'!$B$3:$O$194,11,FALSE)-'IPC Normalized Ct'!AA$11,'IPC Normalized Ct'!L175)</f>
        <v>No sample</v>
      </c>
      <c r="M175" s="7" t="str">
        <f>IFERROR(VLOOKUP($B175,'IPC Normalized Ct'!$B$3:$O$194,12,FALSE)-'IPC Normalized Ct'!AB$11,'IPC Normalized Ct'!M175)</f>
        <v>No sample</v>
      </c>
      <c r="N175" s="7" t="str">
        <f>IFERROR(VLOOKUP($B175,'IPC Normalized Ct'!$B$3:$O$194,13,FALSE)-'IPC Normalized Ct'!AC$11,'IPC Normalized Ct'!N175)</f>
        <v>No sample</v>
      </c>
      <c r="O175" s="7" t="str">
        <f>IFERROR(VLOOKUP($B175,'IPC Normalized Ct'!$B$3:$O$194,14,FALSE)-'IPC Normalized Ct'!AD$11,'IPC Normalized Ct'!O175)</f>
        <v>No sample</v>
      </c>
      <c r="P175" s="43" t="str">
        <f t="shared" si="5"/>
        <v>N</v>
      </c>
      <c r="Q175" s="43"/>
    </row>
    <row r="176" spans="1:17" x14ac:dyDescent="0.25">
      <c r="A176" s="148"/>
      <c r="B176" s="13" t="s">
        <v>2471</v>
      </c>
      <c r="C176" s="6" t="str">
        <f>IFERROR(VLOOKUP($B176,'IPC Normalized Ct'!$B$3:$O$194,2,FALSE),'IPC Normalized Ct'!C176)</f>
        <v>hsa-miR-345-5p</v>
      </c>
      <c r="D176" s="7">
        <f>IFERROR(VLOOKUP($B176,'IPC Normalized Ct'!$B$3:$O$194,3,FALSE)-'IPC Normalized Ct'!S$11,'IPC Normalized Ct'!D176)</f>
        <v>24.146999999999998</v>
      </c>
      <c r="E176" s="7" t="str">
        <f>IFERROR(VLOOKUP($B176,'IPC Normalized Ct'!$B$3:$O$194,4,FALSE)-'IPC Normalized Ct'!T$11,'IPC Normalized Ct'!E176)</f>
        <v>No sample</v>
      </c>
      <c r="F176" s="7" t="str">
        <f>IFERROR(VLOOKUP($B176,'IPC Normalized Ct'!$B$3:$O$194,5,FALSE)-'IPC Normalized Ct'!U$11,'IPC Normalized Ct'!F176)</f>
        <v>No sample</v>
      </c>
      <c r="G176" s="7" t="str">
        <f>IFERROR(VLOOKUP($B176,'IPC Normalized Ct'!$B$3:$O$194,6,FALSE)-'IPC Normalized Ct'!V$11,'IPC Normalized Ct'!G176)</f>
        <v>No sample</v>
      </c>
      <c r="H176" s="7" t="str">
        <f>IFERROR(VLOOKUP($B176,'IPC Normalized Ct'!$B$3:$O$194,7,FALSE)-'IPC Normalized Ct'!W$11,'IPC Normalized Ct'!H176)</f>
        <v>No sample</v>
      </c>
      <c r="I176" s="7" t="str">
        <f>IFERROR(VLOOKUP($B176,'IPC Normalized Ct'!$B$3:$O$194,8,FALSE)-'IPC Normalized Ct'!X$11,'IPC Normalized Ct'!I176)</f>
        <v>No sample</v>
      </c>
      <c r="J176" s="7">
        <f>IFERROR(VLOOKUP($B176,'IPC Normalized Ct'!$B$3:$O$194,9,FALSE)-'IPC Normalized Ct'!Y$11,'IPC Normalized Ct'!J176)</f>
        <v>23.565999999999999</v>
      </c>
      <c r="K176" s="7" t="str">
        <f>IFERROR(VLOOKUP($B176,'IPC Normalized Ct'!$B$3:$O$194,10,FALSE)-'IPC Normalized Ct'!Z$11,'IPC Normalized Ct'!K176)</f>
        <v>No sample</v>
      </c>
      <c r="L176" s="7" t="str">
        <f>IFERROR(VLOOKUP($B176,'IPC Normalized Ct'!$B$3:$O$194,11,FALSE)-'IPC Normalized Ct'!AA$11,'IPC Normalized Ct'!L176)</f>
        <v>No sample</v>
      </c>
      <c r="M176" s="7" t="str">
        <f>IFERROR(VLOOKUP($B176,'IPC Normalized Ct'!$B$3:$O$194,12,FALSE)-'IPC Normalized Ct'!AB$11,'IPC Normalized Ct'!M176)</f>
        <v>No sample</v>
      </c>
      <c r="N176" s="7" t="str">
        <f>IFERROR(VLOOKUP($B176,'IPC Normalized Ct'!$B$3:$O$194,13,FALSE)-'IPC Normalized Ct'!AC$11,'IPC Normalized Ct'!N176)</f>
        <v>No sample</v>
      </c>
      <c r="O176" s="7" t="str">
        <f>IFERROR(VLOOKUP($B176,'IPC Normalized Ct'!$B$3:$O$194,14,FALSE)-'IPC Normalized Ct'!AD$11,'IPC Normalized Ct'!O176)</f>
        <v>No sample</v>
      </c>
      <c r="P176" s="43" t="str">
        <f t="shared" si="5"/>
        <v>N</v>
      </c>
      <c r="Q176" s="43"/>
    </row>
    <row r="177" spans="1:17" x14ac:dyDescent="0.25">
      <c r="A177" s="148"/>
      <c r="B177" s="13" t="s">
        <v>2472</v>
      </c>
      <c r="C177" s="6" t="str">
        <f>IFERROR(VLOOKUP($B177,'IPC Normalized Ct'!$B$3:$O$194,2,FALSE),'IPC Normalized Ct'!C177)</f>
        <v>hsa-miR-494-3p</v>
      </c>
      <c r="D177" s="7">
        <f>IFERROR(VLOOKUP($B177,'IPC Normalized Ct'!$B$3:$O$194,3,FALSE)-'IPC Normalized Ct'!S$11,'IPC Normalized Ct'!D177)</f>
        <v>31.571000000000002</v>
      </c>
      <c r="E177" s="7" t="str">
        <f>IFERROR(VLOOKUP($B177,'IPC Normalized Ct'!$B$3:$O$194,4,FALSE)-'IPC Normalized Ct'!T$11,'IPC Normalized Ct'!E177)</f>
        <v>No sample</v>
      </c>
      <c r="F177" s="7" t="str">
        <f>IFERROR(VLOOKUP($B177,'IPC Normalized Ct'!$B$3:$O$194,5,FALSE)-'IPC Normalized Ct'!U$11,'IPC Normalized Ct'!F177)</f>
        <v>No sample</v>
      </c>
      <c r="G177" s="7" t="str">
        <f>IFERROR(VLOOKUP($B177,'IPC Normalized Ct'!$B$3:$O$194,6,FALSE)-'IPC Normalized Ct'!V$11,'IPC Normalized Ct'!G177)</f>
        <v>No sample</v>
      </c>
      <c r="H177" s="7" t="str">
        <f>IFERROR(VLOOKUP($B177,'IPC Normalized Ct'!$B$3:$O$194,7,FALSE)-'IPC Normalized Ct'!W$11,'IPC Normalized Ct'!H177)</f>
        <v>No sample</v>
      </c>
      <c r="I177" s="7" t="str">
        <f>IFERROR(VLOOKUP($B177,'IPC Normalized Ct'!$B$3:$O$194,8,FALSE)-'IPC Normalized Ct'!X$11,'IPC Normalized Ct'!I177)</f>
        <v>No sample</v>
      </c>
      <c r="J177" s="7">
        <f>IFERROR(VLOOKUP($B177,'IPC Normalized Ct'!$B$3:$O$194,9,FALSE)-'IPC Normalized Ct'!Y$11,'IPC Normalized Ct'!J177)</f>
        <v>31.542999999999999</v>
      </c>
      <c r="K177" s="7" t="str">
        <f>IFERROR(VLOOKUP($B177,'IPC Normalized Ct'!$B$3:$O$194,10,FALSE)-'IPC Normalized Ct'!Z$11,'IPC Normalized Ct'!K177)</f>
        <v>No sample</v>
      </c>
      <c r="L177" s="7" t="str">
        <f>IFERROR(VLOOKUP($B177,'IPC Normalized Ct'!$B$3:$O$194,11,FALSE)-'IPC Normalized Ct'!AA$11,'IPC Normalized Ct'!L177)</f>
        <v>No sample</v>
      </c>
      <c r="M177" s="7" t="str">
        <f>IFERROR(VLOOKUP($B177,'IPC Normalized Ct'!$B$3:$O$194,12,FALSE)-'IPC Normalized Ct'!AB$11,'IPC Normalized Ct'!M177)</f>
        <v>No sample</v>
      </c>
      <c r="N177" s="7" t="str">
        <f>IFERROR(VLOOKUP($B177,'IPC Normalized Ct'!$B$3:$O$194,13,FALSE)-'IPC Normalized Ct'!AC$11,'IPC Normalized Ct'!N177)</f>
        <v>No sample</v>
      </c>
      <c r="O177" s="7" t="str">
        <f>IFERROR(VLOOKUP($B177,'IPC Normalized Ct'!$B$3:$O$194,14,FALSE)-'IPC Normalized Ct'!AD$11,'IPC Normalized Ct'!O177)</f>
        <v>No sample</v>
      </c>
      <c r="P177" s="43" t="str">
        <f t="shared" si="5"/>
        <v>Y</v>
      </c>
      <c r="Q177" s="43"/>
    </row>
    <row r="178" spans="1:17" x14ac:dyDescent="0.25">
      <c r="A178" s="149"/>
      <c r="B178" s="13" t="s">
        <v>2473</v>
      </c>
      <c r="C178" s="6" t="str">
        <f>IFERROR(VLOOKUP($B178,'IPC Normalized Ct'!$B$3:$O$194,2,FALSE),'IPC Normalized Ct'!C178)</f>
        <v>hsa-miR-151a-5p</v>
      </c>
      <c r="D178" s="7">
        <f>IFERROR(VLOOKUP($B178,'IPC Normalized Ct'!$B$3:$O$194,3,FALSE)-'IPC Normalized Ct'!S$11,'IPC Normalized Ct'!D178)</f>
        <v>26.783999999999999</v>
      </c>
      <c r="E178" s="7" t="str">
        <f>IFERROR(VLOOKUP($B178,'IPC Normalized Ct'!$B$3:$O$194,4,FALSE)-'IPC Normalized Ct'!T$11,'IPC Normalized Ct'!E178)</f>
        <v>No sample</v>
      </c>
      <c r="F178" s="7" t="str">
        <f>IFERROR(VLOOKUP($B178,'IPC Normalized Ct'!$B$3:$O$194,5,FALSE)-'IPC Normalized Ct'!U$11,'IPC Normalized Ct'!F178)</f>
        <v>No sample</v>
      </c>
      <c r="G178" s="7" t="str">
        <f>IFERROR(VLOOKUP($B178,'IPC Normalized Ct'!$B$3:$O$194,6,FALSE)-'IPC Normalized Ct'!V$11,'IPC Normalized Ct'!G178)</f>
        <v>No sample</v>
      </c>
      <c r="H178" s="7" t="str">
        <f>IFERROR(VLOOKUP($B178,'IPC Normalized Ct'!$B$3:$O$194,7,FALSE)-'IPC Normalized Ct'!W$11,'IPC Normalized Ct'!H178)</f>
        <v>No sample</v>
      </c>
      <c r="I178" s="7" t="str">
        <f>IFERROR(VLOOKUP($B178,'IPC Normalized Ct'!$B$3:$O$194,8,FALSE)-'IPC Normalized Ct'!X$11,'IPC Normalized Ct'!I178)</f>
        <v>No sample</v>
      </c>
      <c r="J178" s="7">
        <f>IFERROR(VLOOKUP($B178,'IPC Normalized Ct'!$B$3:$O$194,9,FALSE)-'IPC Normalized Ct'!Y$11,'IPC Normalized Ct'!J178)</f>
        <v>26.920999999999999</v>
      </c>
      <c r="K178" s="7" t="str">
        <f>IFERROR(VLOOKUP($B178,'IPC Normalized Ct'!$B$3:$O$194,10,FALSE)-'IPC Normalized Ct'!Z$11,'IPC Normalized Ct'!K178)</f>
        <v>No sample</v>
      </c>
      <c r="L178" s="7" t="str">
        <f>IFERROR(VLOOKUP($B178,'IPC Normalized Ct'!$B$3:$O$194,11,FALSE)-'IPC Normalized Ct'!AA$11,'IPC Normalized Ct'!L178)</f>
        <v>No sample</v>
      </c>
      <c r="M178" s="7" t="str">
        <f>IFERROR(VLOOKUP($B178,'IPC Normalized Ct'!$B$3:$O$194,12,FALSE)-'IPC Normalized Ct'!AB$11,'IPC Normalized Ct'!M178)</f>
        <v>No sample</v>
      </c>
      <c r="N178" s="7" t="str">
        <f>IFERROR(VLOOKUP($B178,'IPC Normalized Ct'!$B$3:$O$194,13,FALSE)-'IPC Normalized Ct'!AC$11,'IPC Normalized Ct'!N178)</f>
        <v>No sample</v>
      </c>
      <c r="O178" s="7" t="str">
        <f>IFERROR(VLOOKUP($B178,'IPC Normalized Ct'!$B$3:$O$194,14,FALSE)-'IPC Normalized Ct'!AD$11,'IPC Normalized Ct'!O178)</f>
        <v>No sample</v>
      </c>
      <c r="P178" s="43" t="str">
        <f t="shared" si="5"/>
        <v>N</v>
      </c>
      <c r="Q178" s="43"/>
    </row>
    <row r="179" spans="1:17" ht="15" customHeight="1" x14ac:dyDescent="0.25">
      <c r="Q179" s="43"/>
    </row>
    <row r="180" spans="1:17" x14ac:dyDescent="0.25">
      <c r="Q180" s="43"/>
    </row>
    <row r="181" spans="1:17" x14ac:dyDescent="0.25">
      <c r="Q181" s="43"/>
    </row>
    <row r="182" spans="1:17" x14ac:dyDescent="0.25">
      <c r="Q182" s="43"/>
    </row>
    <row r="183" spans="1:17" ht="15" customHeight="1" x14ac:dyDescent="0.25">
      <c r="Q183" s="43"/>
    </row>
    <row r="184" spans="1:17" x14ac:dyDescent="0.25">
      <c r="Q184" s="43"/>
    </row>
    <row r="185" spans="1:17" x14ac:dyDescent="0.25">
      <c r="Q185" s="43"/>
    </row>
    <row r="186" spans="1:17" x14ac:dyDescent="0.25">
      <c r="Q186" s="43"/>
    </row>
    <row r="187" spans="1:17" x14ac:dyDescent="0.25">
      <c r="Q187" s="43"/>
    </row>
    <row r="188" spans="1:17" x14ac:dyDescent="0.25">
      <c r="Q188" s="43"/>
    </row>
    <row r="189" spans="1:17" x14ac:dyDescent="0.25">
      <c r="Q189" s="43"/>
    </row>
  </sheetData>
  <mergeCells count="10">
    <mergeCell ref="A91:A178"/>
    <mergeCell ref="P1:P2"/>
    <mergeCell ref="S2:X2"/>
    <mergeCell ref="Y2:AD2"/>
    <mergeCell ref="S1:AD1"/>
    <mergeCell ref="U7:V7"/>
    <mergeCell ref="A1:C1"/>
    <mergeCell ref="D1:I1"/>
    <mergeCell ref="J1:O1"/>
    <mergeCell ref="A3:A90"/>
  </mergeCells>
  <conditionalFormatting sqref="D4:O178 E3:O3">
    <cfRule type="expression" dxfId="24" priority="4">
      <formula>ISTEXT(D3)</formula>
    </cfRule>
  </conditionalFormatting>
  <conditionalFormatting sqref="D4:O178 E3:O3">
    <cfRule type="containsText" dxfId="23" priority="3" operator="containsText" text="No Sample">
      <formula>NOT(ISERROR(SEARCH("No Sample",D3)))</formula>
    </cfRule>
  </conditionalFormatting>
  <conditionalFormatting sqref="D3:O178">
    <cfRule type="containsText" dxfId="22" priority="1" operator="containsText" text="No Sample">
      <formula>NOT(ISERROR(SEARCH("No Sample",D3)))</formula>
    </cfRule>
  </conditionalFormatting>
  <conditionalFormatting sqref="D3:O178">
    <cfRule type="expression" dxfId="21" priority="2">
      <formula>ISTEXT(D3)</formula>
    </cfRule>
  </conditionalFormatting>
  <hyperlinks>
    <hyperlink ref="Q3" location="Results!A1" display="Back to Results"/>
    <hyperlink ref="U7:V7" location="'RNA Spike-in Normalized Ct'!A1" tooltip="Global mean of control and sample should not be more than 2 cycles apart" display="Mean Expression Check"/>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B189"/>
  <sheetViews>
    <sheetView workbookViewId="0">
      <selection activeCell="E8" sqref="E8"/>
    </sheetView>
  </sheetViews>
  <sheetFormatPr defaultRowHeight="15" x14ac:dyDescent="0.25"/>
  <cols>
    <col min="1" max="1" width="10.85546875" bestFit="1" customWidth="1"/>
    <col min="2" max="2" width="8.28515625" bestFit="1" customWidth="1"/>
    <col min="3" max="3" width="16.7109375" bestFit="1" customWidth="1"/>
    <col min="4" max="4" width="12.42578125" bestFit="1" customWidth="1"/>
    <col min="5" max="5" width="12.5703125" customWidth="1"/>
    <col min="6" max="6" width="12.42578125" bestFit="1" customWidth="1"/>
    <col min="7" max="7" width="13.28515625" customWidth="1"/>
    <col min="8" max="10" width="12.42578125" bestFit="1" customWidth="1"/>
    <col min="11" max="11" width="12.28515625" bestFit="1" customWidth="1"/>
    <col min="12" max="12" width="13" customWidth="1"/>
    <col min="13" max="15" width="12.28515625" bestFit="1" customWidth="1"/>
    <col min="17" max="28" width="0" hidden="1" customWidth="1"/>
  </cols>
  <sheetData>
    <row r="1" spans="1:28" x14ac:dyDescent="0.25">
      <c r="A1" s="161" t="s">
        <v>2273</v>
      </c>
      <c r="B1" s="162"/>
      <c r="C1" s="163"/>
      <c r="D1" s="171" t="s">
        <v>74</v>
      </c>
      <c r="E1" s="171"/>
      <c r="F1" s="66" t="s">
        <v>2476</v>
      </c>
    </row>
    <row r="2" spans="1:28" x14ac:dyDescent="0.25">
      <c r="D2" s="48"/>
      <c r="E2" s="48"/>
      <c r="K2" s="71" t="s">
        <v>2479</v>
      </c>
      <c r="L2" s="72"/>
      <c r="N2" s="87" t="s">
        <v>2482</v>
      </c>
    </row>
    <row r="3" spans="1:28" x14ac:dyDescent="0.25">
      <c r="A3" t="s">
        <v>3401</v>
      </c>
      <c r="B3" s="67" t="s">
        <v>74</v>
      </c>
      <c r="C3" s="51"/>
      <c r="D3" s="51"/>
      <c r="E3" s="167" t="str">
        <f>IF(D1=B3, IF('RNA Spike-in Normalized Ct'!V8="OK", "OK", "Check Global Expression"), "Not in Use")</f>
        <v>OK</v>
      </c>
      <c r="F3" s="168"/>
      <c r="G3" s="169"/>
      <c r="K3" s="73" t="s">
        <v>2477</v>
      </c>
      <c r="L3" s="74"/>
      <c r="N3" s="53" t="s">
        <v>2501</v>
      </c>
    </row>
    <row r="4" spans="1:28" x14ac:dyDescent="0.25">
      <c r="B4" s="67" t="s">
        <v>75</v>
      </c>
      <c r="C4" s="51"/>
      <c r="D4" s="51"/>
      <c r="E4" s="164" t="str">
        <f>IF(D1=B4, IF(AND('Ref miR Selection'!R7&lt;&gt;""), "OK", "Click here to select begin ref miR selection"), "Not in use")</f>
        <v>Not in use</v>
      </c>
      <c r="F4" s="165"/>
      <c r="G4" s="166"/>
      <c r="K4" s="75" t="s">
        <v>2478</v>
      </c>
      <c r="L4" s="76"/>
      <c r="N4" s="53" t="s">
        <v>2503</v>
      </c>
    </row>
    <row r="5" spans="1:28" x14ac:dyDescent="0.25">
      <c r="B5" s="52"/>
      <c r="C5" s="52"/>
      <c r="D5" s="52"/>
      <c r="N5" s="53" t="s">
        <v>2486</v>
      </c>
    </row>
    <row r="6" spans="1:28" x14ac:dyDescent="0.25">
      <c r="A6" s="172" t="str">
        <f>'miRNA Table'!A1:B1</f>
        <v>qPCR Panel Catalog #</v>
      </c>
      <c r="B6" s="172"/>
      <c r="C6" s="172"/>
      <c r="D6" s="173" t="s">
        <v>2499</v>
      </c>
      <c r="E6" s="173"/>
      <c r="F6" s="173"/>
      <c r="G6" s="173"/>
      <c r="H6" s="173"/>
      <c r="I6" s="173"/>
      <c r="J6" s="160" t="s">
        <v>2500</v>
      </c>
      <c r="K6" s="160"/>
      <c r="L6" s="160"/>
      <c r="M6" s="160"/>
      <c r="N6" s="160"/>
      <c r="O6" s="160"/>
    </row>
    <row r="7" spans="1:28" x14ac:dyDescent="0.25">
      <c r="A7" s="5" t="s">
        <v>0</v>
      </c>
      <c r="B7" s="5" t="s">
        <v>1</v>
      </c>
      <c r="C7" s="5" t="s">
        <v>2</v>
      </c>
      <c r="D7" s="46" t="str">
        <f>'Thresholded Ct'!D2</f>
        <v>Replicate C1</v>
      </c>
      <c r="E7" s="54" t="str">
        <f>'Thresholded Ct'!E2</f>
        <v>Replicate C2</v>
      </c>
      <c r="F7" s="54" t="str">
        <f>'Thresholded Ct'!F2</f>
        <v>Replicate C3</v>
      </c>
      <c r="G7" s="54" t="str">
        <f>'Thresholded Ct'!G2</f>
        <v>Replicate C4</v>
      </c>
      <c r="H7" s="54" t="str">
        <f>'Thresholded Ct'!H2</f>
        <v>Replicate C5</v>
      </c>
      <c r="I7" s="54" t="str">
        <f>'Thresholded Ct'!I2</f>
        <v>Replicate C6</v>
      </c>
      <c r="J7" s="47" t="str">
        <f>'Thresholded Ct'!J2</f>
        <v>Replicate T1</v>
      </c>
      <c r="K7" s="55" t="str">
        <f>'Thresholded Ct'!K2</f>
        <v>Replicate T2</v>
      </c>
      <c r="L7" s="55" t="str">
        <f>'Thresholded Ct'!L2</f>
        <v>Replicate T3</v>
      </c>
      <c r="M7" s="55" t="str">
        <f>'Thresholded Ct'!M2</f>
        <v>Replicate T4</v>
      </c>
      <c r="N7" s="55" t="str">
        <f>'Thresholded Ct'!N2</f>
        <v>Replicate T5</v>
      </c>
      <c r="O7" s="55" t="str">
        <f>'Thresholded Ct'!O2</f>
        <v>Replicate T6</v>
      </c>
    </row>
    <row r="8" spans="1:28" x14ac:dyDescent="0.25">
      <c r="A8" s="132" t="s">
        <v>3401</v>
      </c>
      <c r="B8" s="13" t="s">
        <v>2283</v>
      </c>
      <c r="C8" s="6" t="str">
        <f>VLOOKUP($B8,'Thresholded Ct'!$B$3:$C$194,2,FALSE)</f>
        <v>hsa-let-7a-5p</v>
      </c>
      <c r="D8" s="111">
        <f ca="1">INDIRECT(CONCATENATE("'",$D$1,"'!", Q8))</f>
        <v>1.853865546307079E-9</v>
      </c>
      <c r="E8" s="111" t="str">
        <f ca="1">INDIRECT(CONCATENATE("'",$D$1,"'!", R8))</f>
        <v>No sample</v>
      </c>
      <c r="F8" s="111" t="str">
        <f ca="1">INDIRECT(CONCATENATE("'",$D$1,"'!", S8))</f>
        <v>No sample</v>
      </c>
      <c r="G8" s="111" t="str">
        <f ca="1">INDIRECT(CONCATENATE("'",$D$1,"'!", T8))</f>
        <v>No sample</v>
      </c>
      <c r="H8" s="111" t="str">
        <f ca="1">INDIRECT(CONCATENATE("'",$D$1,"'!", U8))</f>
        <v>No sample</v>
      </c>
      <c r="I8" s="111" t="str">
        <f t="shared" ref="I8:O8" ca="1" si="0">INDIRECT(CONCATENATE("'",$D$1,"'!", V8))</f>
        <v>No sample</v>
      </c>
      <c r="J8" s="111">
        <f t="shared" ca="1" si="0"/>
        <v>3.829725524934553E-8</v>
      </c>
      <c r="K8" s="111" t="str">
        <f ca="1">INDIRECT(CONCATENATE("'",$D$1,"'!", X8))</f>
        <v>No sample</v>
      </c>
      <c r="L8" s="111" t="str">
        <f ca="1">INDIRECT(CONCATENATE("'",$D$1,"'!", Y8))</f>
        <v>No sample</v>
      </c>
      <c r="M8" s="111" t="str">
        <f t="shared" ca="1" si="0"/>
        <v>No sample</v>
      </c>
      <c r="N8" s="111" t="str">
        <f t="shared" ca="1" si="0"/>
        <v>No sample</v>
      </c>
      <c r="O8" s="111" t="str">
        <f t="shared" ca="1" si="0"/>
        <v>No sample</v>
      </c>
      <c r="Q8" t="s">
        <v>76</v>
      </c>
      <c r="R8" t="s">
        <v>86</v>
      </c>
      <c r="S8" t="s">
        <v>87</v>
      </c>
      <c r="T8" t="s">
        <v>88</v>
      </c>
      <c r="U8" t="s">
        <v>89</v>
      </c>
      <c r="V8" t="s">
        <v>90</v>
      </c>
      <c r="W8" t="s">
        <v>91</v>
      </c>
      <c r="X8" t="s">
        <v>92</v>
      </c>
      <c r="Y8" t="s">
        <v>93</v>
      </c>
      <c r="Z8" t="s">
        <v>94</v>
      </c>
      <c r="AA8" t="s">
        <v>95</v>
      </c>
      <c r="AB8" t="s">
        <v>96</v>
      </c>
    </row>
    <row r="9" spans="1:28" x14ac:dyDescent="0.25">
      <c r="A9" s="133"/>
      <c r="B9" s="13" t="s">
        <v>2284</v>
      </c>
      <c r="C9" s="6" t="str">
        <f>VLOOKUP($B9,'Thresholded Ct'!$B$3:$C$194,2,FALSE)</f>
        <v>hsa-miR-26b-5p</v>
      </c>
      <c r="D9" s="111">
        <f t="shared" ref="D9:D72" ca="1" si="1">INDIRECT(CONCATENATE("'",$D$1,"'!", Q9))</f>
        <v>5.9441260493466684E-10</v>
      </c>
      <c r="E9" s="111" t="str">
        <f t="shared" ref="E9:E72" ca="1" si="2">INDIRECT(CONCATENATE("'",$D$1,"'!", R9))</f>
        <v>No sample</v>
      </c>
      <c r="F9" s="111" t="str">
        <f t="shared" ref="F9:F72" ca="1" si="3">INDIRECT(CONCATENATE("'",$D$1,"'!", S9))</f>
        <v>No sample</v>
      </c>
      <c r="G9" s="111" t="str">
        <f t="shared" ref="G9:G72" ca="1" si="4">INDIRECT(CONCATENATE("'",$D$1,"'!", T9))</f>
        <v>No sample</v>
      </c>
      <c r="H9" s="111" t="str">
        <f t="shared" ref="H9:H72" ca="1" si="5">INDIRECT(CONCATENATE("'",$D$1,"'!", U9))</f>
        <v>No sample</v>
      </c>
      <c r="I9" s="111" t="str">
        <f t="shared" ref="I9:I72" ca="1" si="6">INDIRECT(CONCATENATE("'",$D$1,"'!", V9))</f>
        <v>No sample</v>
      </c>
      <c r="J9" s="111">
        <f t="shared" ref="J9:J72" ca="1" si="7">INDIRECT(CONCATENATE("'",$D$1,"'!", W9))</f>
        <v>5.579350509704968E-10</v>
      </c>
      <c r="K9" s="111" t="str">
        <f t="shared" ref="K9:K72" ca="1" si="8">INDIRECT(CONCATENATE("'",$D$1,"'!", X9))</f>
        <v>No sample</v>
      </c>
      <c r="L9" s="111" t="str">
        <f t="shared" ref="L9:L72" ca="1" si="9">INDIRECT(CONCATENATE("'",$D$1,"'!", Y9))</f>
        <v>No sample</v>
      </c>
      <c r="M9" s="111" t="str">
        <f t="shared" ref="M9:M72" ca="1" si="10">INDIRECT(CONCATENATE("'",$D$1,"'!", Z9))</f>
        <v>No sample</v>
      </c>
      <c r="N9" s="111" t="str">
        <f t="shared" ref="N9:N72" ca="1" si="11">INDIRECT(CONCATENATE("'",$D$1,"'!", AA9))</f>
        <v>No sample</v>
      </c>
      <c r="O9" s="111" t="str">
        <f t="shared" ref="O9:O72" ca="1" si="12">INDIRECT(CONCATENATE("'",$D$1,"'!", AB9))</f>
        <v>No sample</v>
      </c>
      <c r="Q9" t="s">
        <v>77</v>
      </c>
      <c r="R9" t="s">
        <v>266</v>
      </c>
      <c r="S9" t="s">
        <v>444</v>
      </c>
      <c r="T9" t="s">
        <v>622</v>
      </c>
      <c r="U9" t="s">
        <v>800</v>
      </c>
      <c r="V9" t="s">
        <v>978</v>
      </c>
      <c r="W9" t="s">
        <v>1159</v>
      </c>
      <c r="X9" t="s">
        <v>1340</v>
      </c>
      <c r="Y9" t="s">
        <v>1521</v>
      </c>
      <c r="Z9" t="s">
        <v>1702</v>
      </c>
      <c r="AA9" t="s">
        <v>1883</v>
      </c>
      <c r="AB9" t="s">
        <v>2064</v>
      </c>
    </row>
    <row r="10" spans="1:28" x14ac:dyDescent="0.25">
      <c r="A10" s="133"/>
      <c r="B10" s="13" t="s">
        <v>2285</v>
      </c>
      <c r="C10" s="6" t="str">
        <f>VLOOKUP($B10,'Thresholded Ct'!$B$3:$C$194,2,FALSE)</f>
        <v>hsa-miR-98-5p</v>
      </c>
      <c r="D10" s="111">
        <f t="shared" ca="1" si="1"/>
        <v>5.2184035670190938E-8</v>
      </c>
      <c r="E10" s="111" t="str">
        <f t="shared" ca="1" si="2"/>
        <v>No sample</v>
      </c>
      <c r="F10" s="111" t="str">
        <f t="shared" ca="1" si="3"/>
        <v>No sample</v>
      </c>
      <c r="G10" s="111" t="str">
        <f t="shared" ca="1" si="4"/>
        <v>No sample</v>
      </c>
      <c r="H10" s="111" t="str">
        <f t="shared" ca="1" si="5"/>
        <v>No sample</v>
      </c>
      <c r="I10" s="111" t="str">
        <f t="shared" ca="1" si="6"/>
        <v>No sample</v>
      </c>
      <c r="J10" s="111">
        <f t="shared" ca="1" si="7"/>
        <v>4.834078826280274E-8</v>
      </c>
      <c r="K10" s="111" t="str">
        <f t="shared" ca="1" si="8"/>
        <v>No sample</v>
      </c>
      <c r="L10" s="111" t="str">
        <f t="shared" ca="1" si="9"/>
        <v>No sample</v>
      </c>
      <c r="M10" s="111" t="str">
        <f t="shared" ca="1" si="10"/>
        <v>No sample</v>
      </c>
      <c r="N10" s="111" t="str">
        <f t="shared" ca="1" si="11"/>
        <v>No sample</v>
      </c>
      <c r="O10" s="111" t="str">
        <f t="shared" ca="1" si="12"/>
        <v>No sample</v>
      </c>
      <c r="Q10" t="s">
        <v>78</v>
      </c>
      <c r="R10" t="s">
        <v>267</v>
      </c>
      <c r="S10" t="s">
        <v>445</v>
      </c>
      <c r="T10" t="s">
        <v>623</v>
      </c>
      <c r="U10" t="s">
        <v>801</v>
      </c>
      <c r="V10" t="s">
        <v>979</v>
      </c>
      <c r="W10" t="s">
        <v>1160</v>
      </c>
      <c r="X10" t="s">
        <v>1341</v>
      </c>
      <c r="Y10" t="s">
        <v>1522</v>
      </c>
      <c r="Z10" t="s">
        <v>1703</v>
      </c>
      <c r="AA10" t="s">
        <v>1884</v>
      </c>
      <c r="AB10" t="s">
        <v>2065</v>
      </c>
    </row>
    <row r="11" spans="1:28" x14ac:dyDescent="0.25">
      <c r="A11" s="133"/>
      <c r="B11" s="13" t="s">
        <v>2286</v>
      </c>
      <c r="C11" s="6" t="str">
        <f>VLOOKUP($B11,'Thresholded Ct'!$B$3:$C$194,2,FALSE)</f>
        <v>hsa-miR-34a-5p</v>
      </c>
      <c r="D11" s="111" t="str">
        <f t="shared" ca="1" si="1"/>
        <v>Excluded</v>
      </c>
      <c r="E11" s="111" t="str">
        <f t="shared" ca="1" si="2"/>
        <v>No sample</v>
      </c>
      <c r="F11" s="111" t="str">
        <f t="shared" ca="1" si="3"/>
        <v>No sample</v>
      </c>
      <c r="G11" s="111" t="str">
        <f t="shared" ca="1" si="4"/>
        <v>No sample</v>
      </c>
      <c r="H11" s="111" t="str">
        <f t="shared" ca="1" si="5"/>
        <v>No sample</v>
      </c>
      <c r="I11" s="111" t="str">
        <f t="shared" ca="1" si="6"/>
        <v>No sample</v>
      </c>
      <c r="J11" s="111">
        <f t="shared" ca="1" si="7"/>
        <v>4.0085964532083308E-10</v>
      </c>
      <c r="K11" s="111" t="str">
        <f t="shared" ca="1" si="8"/>
        <v>No sample</v>
      </c>
      <c r="L11" s="111" t="str">
        <f t="shared" ca="1" si="9"/>
        <v>No sample</v>
      </c>
      <c r="M11" s="111" t="str">
        <f t="shared" ca="1" si="10"/>
        <v>No sample</v>
      </c>
      <c r="N11" s="111" t="str">
        <f t="shared" ca="1" si="11"/>
        <v>No sample</v>
      </c>
      <c r="O11" s="111" t="str">
        <f t="shared" ca="1" si="12"/>
        <v>No sample</v>
      </c>
      <c r="Q11" t="s">
        <v>79</v>
      </c>
      <c r="R11" t="s">
        <v>268</v>
      </c>
      <c r="S11" t="s">
        <v>446</v>
      </c>
      <c r="T11" t="s">
        <v>624</v>
      </c>
      <c r="U11" t="s">
        <v>802</v>
      </c>
      <c r="V11" t="s">
        <v>980</v>
      </c>
      <c r="W11" t="s">
        <v>1161</v>
      </c>
      <c r="X11" t="s">
        <v>1342</v>
      </c>
      <c r="Y11" t="s">
        <v>1523</v>
      </c>
      <c r="Z11" t="s">
        <v>1704</v>
      </c>
      <c r="AA11" t="s">
        <v>1885</v>
      </c>
      <c r="AB11" t="s">
        <v>2066</v>
      </c>
    </row>
    <row r="12" spans="1:28" x14ac:dyDescent="0.25">
      <c r="A12" s="133"/>
      <c r="B12" s="13" t="s">
        <v>2287</v>
      </c>
      <c r="C12" s="6" t="str">
        <f>VLOOKUP($B12,'Thresholded Ct'!$B$3:$C$194,2,FALSE)</f>
        <v>hsa-miR-223-3p</v>
      </c>
      <c r="D12" s="111">
        <f t="shared" ca="1" si="1"/>
        <v>6.1625891608381961E-9</v>
      </c>
      <c r="E12" s="111" t="str">
        <f t="shared" ca="1" si="2"/>
        <v>No sample</v>
      </c>
      <c r="F12" s="111" t="str">
        <f t="shared" ca="1" si="3"/>
        <v>No sample</v>
      </c>
      <c r="G12" s="111" t="str">
        <f t="shared" ca="1" si="4"/>
        <v>No sample</v>
      </c>
      <c r="H12" s="111" t="str">
        <f t="shared" ca="1" si="5"/>
        <v>No sample</v>
      </c>
      <c r="I12" s="111" t="str">
        <f t="shared" ca="1" si="6"/>
        <v>No sample</v>
      </c>
      <c r="J12" s="111" t="str">
        <f t="shared" ca="1" si="7"/>
        <v>Excluded</v>
      </c>
      <c r="K12" s="111" t="str">
        <f t="shared" ca="1" si="8"/>
        <v>No sample</v>
      </c>
      <c r="L12" s="111" t="str">
        <f t="shared" ca="1" si="9"/>
        <v>No sample</v>
      </c>
      <c r="M12" s="111" t="str">
        <f t="shared" ca="1" si="10"/>
        <v>No sample</v>
      </c>
      <c r="N12" s="111" t="str">
        <f t="shared" ca="1" si="11"/>
        <v>No sample</v>
      </c>
      <c r="O12" s="111" t="str">
        <f t="shared" ca="1" si="12"/>
        <v>No sample</v>
      </c>
      <c r="Q12" t="s">
        <v>80</v>
      </c>
      <c r="R12" t="s">
        <v>269</v>
      </c>
      <c r="S12" t="s">
        <v>447</v>
      </c>
      <c r="T12" t="s">
        <v>625</v>
      </c>
      <c r="U12" t="s">
        <v>803</v>
      </c>
      <c r="V12" t="s">
        <v>981</v>
      </c>
      <c r="W12" t="s">
        <v>1162</v>
      </c>
      <c r="X12" t="s">
        <v>1343</v>
      </c>
      <c r="Y12" t="s">
        <v>1524</v>
      </c>
      <c r="Z12" t="s">
        <v>1705</v>
      </c>
      <c r="AA12" t="s">
        <v>1886</v>
      </c>
      <c r="AB12" t="s">
        <v>2067</v>
      </c>
    </row>
    <row r="13" spans="1:28" x14ac:dyDescent="0.25">
      <c r="A13" s="133"/>
      <c r="B13" s="13" t="s">
        <v>2288</v>
      </c>
      <c r="C13" s="6" t="str">
        <f>VLOOKUP($B13,'Thresholded Ct'!$B$3:$C$194,2,FALSE)</f>
        <v>hsa-miR-133a-3p</v>
      </c>
      <c r="D13" s="111">
        <f t="shared" ca="1" si="1"/>
        <v>4.1829959891794127E-9</v>
      </c>
      <c r="E13" s="111" t="str">
        <f t="shared" ca="1" si="2"/>
        <v>No sample</v>
      </c>
      <c r="F13" s="111" t="str">
        <f t="shared" ca="1" si="3"/>
        <v>No sample</v>
      </c>
      <c r="G13" s="111" t="str">
        <f t="shared" ca="1" si="4"/>
        <v>No sample</v>
      </c>
      <c r="H13" s="111" t="str">
        <f t="shared" ca="1" si="5"/>
        <v>No sample</v>
      </c>
      <c r="I13" s="111" t="str">
        <f t="shared" ca="1" si="6"/>
        <v>No sample</v>
      </c>
      <c r="J13" s="111">
        <f t="shared" ca="1" si="7"/>
        <v>3.7351575389200528E-9</v>
      </c>
      <c r="K13" s="111" t="str">
        <f t="shared" ca="1" si="8"/>
        <v>No sample</v>
      </c>
      <c r="L13" s="111" t="str">
        <f t="shared" ca="1" si="9"/>
        <v>No sample</v>
      </c>
      <c r="M13" s="111" t="str">
        <f t="shared" ca="1" si="10"/>
        <v>No sample</v>
      </c>
      <c r="N13" s="111" t="str">
        <f t="shared" ca="1" si="11"/>
        <v>No sample</v>
      </c>
      <c r="O13" s="111" t="str">
        <f t="shared" ca="1" si="12"/>
        <v>No sample</v>
      </c>
      <c r="Q13" t="s">
        <v>81</v>
      </c>
      <c r="R13" t="s">
        <v>270</v>
      </c>
      <c r="S13" t="s">
        <v>448</v>
      </c>
      <c r="T13" t="s">
        <v>626</v>
      </c>
      <c r="U13" t="s">
        <v>804</v>
      </c>
      <c r="V13" t="s">
        <v>982</v>
      </c>
      <c r="W13" t="s">
        <v>1163</v>
      </c>
      <c r="X13" t="s">
        <v>1344</v>
      </c>
      <c r="Y13" t="s">
        <v>1525</v>
      </c>
      <c r="Z13" t="s">
        <v>1706</v>
      </c>
      <c r="AA13" t="s">
        <v>1887</v>
      </c>
      <c r="AB13" t="s">
        <v>2068</v>
      </c>
    </row>
    <row r="14" spans="1:28" x14ac:dyDescent="0.25">
      <c r="A14" s="133"/>
      <c r="B14" s="13" t="s">
        <v>2289</v>
      </c>
      <c r="C14" s="6" t="str">
        <f>'Thresholded Ct'!C9</f>
        <v>hsa-miR-595</v>
      </c>
      <c r="D14" s="111" t="str">
        <f t="shared" ca="1" si="1"/>
        <v>Excluded</v>
      </c>
      <c r="E14" s="111" t="str">
        <f t="shared" ca="1" si="2"/>
        <v>No sample</v>
      </c>
      <c r="F14" s="111" t="str">
        <f t="shared" ca="1" si="3"/>
        <v>No sample</v>
      </c>
      <c r="G14" s="111" t="str">
        <f t="shared" ca="1" si="4"/>
        <v>No sample</v>
      </c>
      <c r="H14" s="111" t="str">
        <f t="shared" ca="1" si="5"/>
        <v>No sample</v>
      </c>
      <c r="I14" s="111" t="str">
        <f t="shared" ca="1" si="6"/>
        <v>No sample</v>
      </c>
      <c r="J14" s="111" t="str">
        <f t="shared" ca="1" si="7"/>
        <v>Excluded</v>
      </c>
      <c r="K14" s="111" t="str">
        <f t="shared" ca="1" si="8"/>
        <v>No sample</v>
      </c>
      <c r="L14" s="111" t="str">
        <f t="shared" ca="1" si="9"/>
        <v>No sample</v>
      </c>
      <c r="M14" s="111" t="str">
        <f t="shared" ca="1" si="10"/>
        <v>No sample</v>
      </c>
      <c r="N14" s="111" t="str">
        <f t="shared" ca="1" si="11"/>
        <v>No sample</v>
      </c>
      <c r="O14" s="111" t="str">
        <f t="shared" ca="1" si="12"/>
        <v>No sample</v>
      </c>
      <c r="Q14" t="s">
        <v>82</v>
      </c>
      <c r="R14" t="s">
        <v>271</v>
      </c>
      <c r="S14" t="s">
        <v>449</v>
      </c>
      <c r="T14" t="s">
        <v>627</v>
      </c>
      <c r="U14" t="s">
        <v>805</v>
      </c>
      <c r="V14" t="s">
        <v>983</v>
      </c>
      <c r="W14" t="s">
        <v>1164</v>
      </c>
      <c r="X14" t="s">
        <v>1345</v>
      </c>
      <c r="Y14" t="s">
        <v>1526</v>
      </c>
      <c r="Z14" t="s">
        <v>1707</v>
      </c>
      <c r="AA14" t="s">
        <v>1888</v>
      </c>
      <c r="AB14" t="s">
        <v>2069</v>
      </c>
    </row>
    <row r="15" spans="1:28" x14ac:dyDescent="0.25">
      <c r="A15" s="133"/>
      <c r="B15" s="13" t="s">
        <v>2290</v>
      </c>
      <c r="C15" s="6" t="str">
        <f>'Thresholded Ct'!C10</f>
        <v>hsa-miR-302a-3p</v>
      </c>
      <c r="D15" s="111" t="str">
        <f t="shared" ca="1" si="1"/>
        <v>Excluded</v>
      </c>
      <c r="E15" s="111" t="str">
        <f t="shared" ca="1" si="2"/>
        <v>No sample</v>
      </c>
      <c r="F15" s="111" t="str">
        <f t="shared" ca="1" si="3"/>
        <v>No sample</v>
      </c>
      <c r="G15" s="111" t="str">
        <f t="shared" ca="1" si="4"/>
        <v>No sample</v>
      </c>
      <c r="H15" s="111" t="str">
        <f t="shared" ca="1" si="5"/>
        <v>No sample</v>
      </c>
      <c r="I15" s="111" t="str">
        <f t="shared" ca="1" si="6"/>
        <v>No sample</v>
      </c>
      <c r="J15" s="111" t="str">
        <f t="shared" ca="1" si="7"/>
        <v>Excluded</v>
      </c>
      <c r="K15" s="111" t="str">
        <f t="shared" ca="1" si="8"/>
        <v>No sample</v>
      </c>
      <c r="L15" s="111" t="str">
        <f t="shared" ca="1" si="9"/>
        <v>No sample</v>
      </c>
      <c r="M15" s="111" t="str">
        <f t="shared" ca="1" si="10"/>
        <v>No sample</v>
      </c>
      <c r="N15" s="111" t="str">
        <f t="shared" ca="1" si="11"/>
        <v>No sample</v>
      </c>
      <c r="O15" s="111" t="str">
        <f t="shared" ca="1" si="12"/>
        <v>No sample</v>
      </c>
      <c r="Q15" t="s">
        <v>4</v>
      </c>
      <c r="R15" t="s">
        <v>7</v>
      </c>
      <c r="S15" t="s">
        <v>10</v>
      </c>
      <c r="T15" t="s">
        <v>13</v>
      </c>
      <c r="U15" t="s">
        <v>16</v>
      </c>
      <c r="V15" t="s">
        <v>984</v>
      </c>
      <c r="W15" t="s">
        <v>1165</v>
      </c>
      <c r="X15" t="s">
        <v>1346</v>
      </c>
      <c r="Y15" t="s">
        <v>1527</v>
      </c>
      <c r="Z15" t="s">
        <v>1708</v>
      </c>
      <c r="AA15" t="s">
        <v>1889</v>
      </c>
      <c r="AB15" t="s">
        <v>2070</v>
      </c>
    </row>
    <row r="16" spans="1:28" x14ac:dyDescent="0.25">
      <c r="A16" s="133"/>
      <c r="B16" s="13" t="s">
        <v>2291</v>
      </c>
      <c r="C16" s="6" t="str">
        <f>'Thresholded Ct'!C11</f>
        <v>hsa-miR-376a-3p</v>
      </c>
      <c r="D16" s="111" t="str">
        <f t="shared" ca="1" si="1"/>
        <v>Excluded</v>
      </c>
      <c r="E16" s="111" t="str">
        <f t="shared" ca="1" si="2"/>
        <v>No sample</v>
      </c>
      <c r="F16" s="111" t="str">
        <f t="shared" ca="1" si="3"/>
        <v>No sample</v>
      </c>
      <c r="G16" s="111" t="str">
        <f t="shared" ca="1" si="4"/>
        <v>No sample</v>
      </c>
      <c r="H16" s="111" t="str">
        <f t="shared" ca="1" si="5"/>
        <v>No sample</v>
      </c>
      <c r="I16" s="111" t="str">
        <f t="shared" ca="1" si="6"/>
        <v>No sample</v>
      </c>
      <c r="J16" s="111" t="str">
        <f t="shared" ca="1" si="7"/>
        <v>Excluded</v>
      </c>
      <c r="K16" s="111" t="str">
        <f t="shared" ca="1" si="8"/>
        <v>No sample</v>
      </c>
      <c r="L16" s="111" t="str">
        <f t="shared" ca="1" si="9"/>
        <v>No sample</v>
      </c>
      <c r="M16" s="111" t="str">
        <f t="shared" ca="1" si="10"/>
        <v>No sample</v>
      </c>
      <c r="N16" s="111" t="str">
        <f t="shared" ca="1" si="11"/>
        <v>No sample</v>
      </c>
      <c r="O16" s="111" t="str">
        <f t="shared" ca="1" si="12"/>
        <v>No sample</v>
      </c>
      <c r="Q16" t="s">
        <v>5</v>
      </c>
      <c r="R16" t="s">
        <v>8</v>
      </c>
      <c r="S16" t="s">
        <v>11</v>
      </c>
      <c r="T16" t="s">
        <v>14</v>
      </c>
      <c r="U16" t="s">
        <v>17</v>
      </c>
      <c r="V16" t="s">
        <v>985</v>
      </c>
      <c r="W16" t="s">
        <v>1166</v>
      </c>
      <c r="X16" t="s">
        <v>1347</v>
      </c>
      <c r="Y16" t="s">
        <v>1528</v>
      </c>
      <c r="Z16" t="s">
        <v>1709</v>
      </c>
      <c r="AA16" t="s">
        <v>1890</v>
      </c>
      <c r="AB16" t="s">
        <v>2071</v>
      </c>
    </row>
    <row r="17" spans="1:28" x14ac:dyDescent="0.25">
      <c r="A17" s="133"/>
      <c r="B17" s="13" t="s">
        <v>2292</v>
      </c>
      <c r="C17" s="6" t="str">
        <f>'Thresholded Ct'!C12</f>
        <v>hsa-miR-335-5p</v>
      </c>
      <c r="D17" s="111" t="str">
        <f t="shared" ca="1" si="1"/>
        <v>Excluded</v>
      </c>
      <c r="E17" s="111" t="str">
        <f t="shared" ca="1" si="2"/>
        <v>No sample</v>
      </c>
      <c r="F17" s="111" t="str">
        <f t="shared" ca="1" si="3"/>
        <v>No sample</v>
      </c>
      <c r="G17" s="111" t="str">
        <f t="shared" ca="1" si="4"/>
        <v>No sample</v>
      </c>
      <c r="H17" s="111" t="str">
        <f t="shared" ca="1" si="5"/>
        <v>No sample</v>
      </c>
      <c r="I17" s="111" t="str">
        <f t="shared" ca="1" si="6"/>
        <v>No sample</v>
      </c>
      <c r="J17" s="111" t="str">
        <f t="shared" ca="1" si="7"/>
        <v>Excluded</v>
      </c>
      <c r="K17" s="111" t="str">
        <f t="shared" ca="1" si="8"/>
        <v>No sample</v>
      </c>
      <c r="L17" s="111" t="str">
        <f t="shared" ca="1" si="9"/>
        <v>No sample</v>
      </c>
      <c r="M17" s="111" t="str">
        <f t="shared" ca="1" si="10"/>
        <v>No sample</v>
      </c>
      <c r="N17" s="111" t="str">
        <f t="shared" ca="1" si="11"/>
        <v>No sample</v>
      </c>
      <c r="O17" s="111" t="str">
        <f t="shared" ca="1" si="12"/>
        <v>No sample</v>
      </c>
      <c r="Q17" t="s">
        <v>6</v>
      </c>
      <c r="R17" t="s">
        <v>9</v>
      </c>
      <c r="S17" t="s">
        <v>12</v>
      </c>
      <c r="T17" t="s">
        <v>15</v>
      </c>
      <c r="U17" t="s">
        <v>18</v>
      </c>
      <c r="V17" t="s">
        <v>986</v>
      </c>
      <c r="W17" t="s">
        <v>1167</v>
      </c>
      <c r="X17" t="s">
        <v>1348</v>
      </c>
      <c r="Y17" t="s">
        <v>1529</v>
      </c>
      <c r="Z17" t="s">
        <v>1710</v>
      </c>
      <c r="AA17" t="s">
        <v>1891</v>
      </c>
      <c r="AB17" t="s">
        <v>2072</v>
      </c>
    </row>
    <row r="18" spans="1:28" x14ac:dyDescent="0.25">
      <c r="A18" s="133"/>
      <c r="B18" s="13" t="s">
        <v>2293</v>
      </c>
      <c r="C18" s="6" t="str">
        <f>VLOOKUP($B18,'Thresholded Ct'!$B$3:$C$194,2,FALSE)</f>
        <v>hsa-miR-584-5p</v>
      </c>
      <c r="D18" s="111">
        <f t="shared" ca="1" si="1"/>
        <v>8.2047803366901571E-10</v>
      </c>
      <c r="E18" s="111" t="str">
        <f t="shared" ca="1" si="2"/>
        <v>No sample</v>
      </c>
      <c r="F18" s="111" t="str">
        <f t="shared" ca="1" si="3"/>
        <v>No sample</v>
      </c>
      <c r="G18" s="111" t="str">
        <f t="shared" ca="1" si="4"/>
        <v>No sample</v>
      </c>
      <c r="H18" s="111" t="str">
        <f t="shared" ca="1" si="5"/>
        <v>No sample</v>
      </c>
      <c r="I18" s="111" t="str">
        <f t="shared" ca="1" si="6"/>
        <v>No sample</v>
      </c>
      <c r="J18" s="111">
        <f t="shared" ca="1" si="7"/>
        <v>2.0736452325918561E-9</v>
      </c>
      <c r="K18" s="111" t="str">
        <f t="shared" ca="1" si="8"/>
        <v>No sample</v>
      </c>
      <c r="L18" s="111" t="str">
        <f t="shared" ca="1" si="9"/>
        <v>No sample</v>
      </c>
      <c r="M18" s="111" t="str">
        <f t="shared" ca="1" si="10"/>
        <v>No sample</v>
      </c>
      <c r="N18" s="111" t="str">
        <f t="shared" ca="1" si="11"/>
        <v>No sample</v>
      </c>
      <c r="O18" s="111" t="str">
        <f t="shared" ca="1" si="12"/>
        <v>No sample</v>
      </c>
      <c r="Q18" t="s">
        <v>83</v>
      </c>
      <c r="R18" t="s">
        <v>272</v>
      </c>
      <c r="S18" t="s">
        <v>450</v>
      </c>
      <c r="T18" t="s">
        <v>628</v>
      </c>
      <c r="U18" t="s">
        <v>806</v>
      </c>
      <c r="V18" t="s">
        <v>987</v>
      </c>
      <c r="W18" t="s">
        <v>1168</v>
      </c>
      <c r="X18" t="s">
        <v>1349</v>
      </c>
      <c r="Y18" t="s">
        <v>1530</v>
      </c>
      <c r="Z18" t="s">
        <v>1711</v>
      </c>
      <c r="AA18" t="s">
        <v>1892</v>
      </c>
      <c r="AB18" t="s">
        <v>2073</v>
      </c>
    </row>
    <row r="19" spans="1:28" x14ac:dyDescent="0.25">
      <c r="A19" s="133"/>
      <c r="B19" s="13" t="s">
        <v>2295</v>
      </c>
      <c r="C19" s="6" t="str">
        <f>VLOOKUP($B19,'Thresholded Ct'!$B$3:$C$194,2,FALSE)</f>
        <v>hsa-let-7d-5p</v>
      </c>
      <c r="D19" s="111">
        <f t="shared" ca="1" si="1"/>
        <v>2.3794176419156945E-8</v>
      </c>
      <c r="E19" s="111" t="str">
        <f t="shared" ca="1" si="2"/>
        <v>No sample</v>
      </c>
      <c r="F19" s="111" t="str">
        <f t="shared" ca="1" si="3"/>
        <v>No sample</v>
      </c>
      <c r="G19" s="111" t="str">
        <f t="shared" ca="1" si="4"/>
        <v>No sample</v>
      </c>
      <c r="H19" s="111" t="str">
        <f t="shared" ca="1" si="5"/>
        <v>No sample</v>
      </c>
      <c r="I19" s="111" t="str">
        <f t="shared" ca="1" si="6"/>
        <v>No sample</v>
      </c>
      <c r="J19" s="111">
        <f t="shared" ca="1" si="7"/>
        <v>3.7665429967243957E-8</v>
      </c>
      <c r="K19" s="111" t="str">
        <f t="shared" ca="1" si="8"/>
        <v>No sample</v>
      </c>
      <c r="L19" s="111" t="str">
        <f t="shared" ca="1" si="9"/>
        <v>No sample</v>
      </c>
      <c r="M19" s="111" t="str">
        <f t="shared" ca="1" si="10"/>
        <v>No sample</v>
      </c>
      <c r="N19" s="111" t="str">
        <f t="shared" ca="1" si="11"/>
        <v>No sample</v>
      </c>
      <c r="O19" s="111" t="str">
        <f t="shared" ca="1" si="12"/>
        <v>No sample</v>
      </c>
      <c r="Q19" t="s">
        <v>84</v>
      </c>
      <c r="R19" t="s">
        <v>273</v>
      </c>
      <c r="S19" t="s">
        <v>451</v>
      </c>
      <c r="T19" t="s">
        <v>629</v>
      </c>
      <c r="U19" t="s">
        <v>807</v>
      </c>
      <c r="V19" t="s">
        <v>988</v>
      </c>
      <c r="W19" t="s">
        <v>1169</v>
      </c>
      <c r="X19" t="s">
        <v>1350</v>
      </c>
      <c r="Y19" t="s">
        <v>1531</v>
      </c>
      <c r="Z19" t="s">
        <v>1712</v>
      </c>
      <c r="AA19" t="s">
        <v>1893</v>
      </c>
      <c r="AB19" t="s">
        <v>2074</v>
      </c>
    </row>
    <row r="20" spans="1:28" x14ac:dyDescent="0.25">
      <c r="A20" s="133"/>
      <c r="B20" s="13" t="s">
        <v>2296</v>
      </c>
      <c r="C20" s="6" t="str">
        <f>VLOOKUP($B20,'Thresholded Ct'!$B$3:$C$194,2,FALSE)</f>
        <v>hsa-miR-27a-3p</v>
      </c>
      <c r="D20" s="111">
        <f t="shared" ca="1" si="1"/>
        <v>2.3794176419156945E-8</v>
      </c>
      <c r="E20" s="111" t="str">
        <f t="shared" ca="1" si="2"/>
        <v>No sample</v>
      </c>
      <c r="F20" s="111" t="str">
        <f t="shared" ca="1" si="3"/>
        <v>No sample</v>
      </c>
      <c r="G20" s="111" t="str">
        <f t="shared" ca="1" si="4"/>
        <v>No sample</v>
      </c>
      <c r="H20" s="111" t="str">
        <f t="shared" ca="1" si="5"/>
        <v>No sample</v>
      </c>
      <c r="I20" s="111" t="str">
        <f t="shared" ca="1" si="6"/>
        <v>No sample</v>
      </c>
      <c r="J20" s="111">
        <f t="shared" ca="1" si="7"/>
        <v>2.3266287078466115E-8</v>
      </c>
      <c r="K20" s="111" t="str">
        <f t="shared" ca="1" si="8"/>
        <v>No sample</v>
      </c>
      <c r="L20" s="111" t="str">
        <f t="shared" ca="1" si="9"/>
        <v>No sample</v>
      </c>
      <c r="M20" s="111" t="str">
        <f t="shared" ca="1" si="10"/>
        <v>No sample</v>
      </c>
      <c r="N20" s="111" t="str">
        <f t="shared" ca="1" si="11"/>
        <v>No sample</v>
      </c>
      <c r="O20" s="111" t="str">
        <f t="shared" ca="1" si="12"/>
        <v>No sample</v>
      </c>
      <c r="Q20" t="s">
        <v>85</v>
      </c>
      <c r="R20" t="s">
        <v>274</v>
      </c>
      <c r="S20" t="s">
        <v>452</v>
      </c>
      <c r="T20" t="s">
        <v>630</v>
      </c>
      <c r="U20" t="s">
        <v>808</v>
      </c>
      <c r="V20" t="s">
        <v>989</v>
      </c>
      <c r="W20" t="s">
        <v>1170</v>
      </c>
      <c r="X20" t="s">
        <v>1351</v>
      </c>
      <c r="Y20" t="s">
        <v>1532</v>
      </c>
      <c r="Z20" t="s">
        <v>1713</v>
      </c>
      <c r="AA20" t="s">
        <v>1894</v>
      </c>
      <c r="AB20" t="s">
        <v>2075</v>
      </c>
    </row>
    <row r="21" spans="1:28" x14ac:dyDescent="0.25">
      <c r="A21" s="133"/>
      <c r="B21" s="13" t="s">
        <v>2297</v>
      </c>
      <c r="C21" s="6" t="str">
        <f>VLOOKUP($B21,'Thresholded Ct'!$B$3:$C$194,2,FALSE)</f>
        <v>hsa-miR-99a-5p</v>
      </c>
      <c r="D21" s="111">
        <f t="shared" ca="1" si="1"/>
        <v>7.6243191965759605E-8</v>
      </c>
      <c r="E21" s="111" t="str">
        <f t="shared" ca="1" si="2"/>
        <v>No sample</v>
      </c>
      <c r="F21" s="111" t="str">
        <f t="shared" ca="1" si="3"/>
        <v>No sample</v>
      </c>
      <c r="G21" s="111" t="str">
        <f t="shared" ca="1" si="4"/>
        <v>No sample</v>
      </c>
      <c r="H21" s="111" t="str">
        <f t="shared" ca="1" si="5"/>
        <v>No sample</v>
      </c>
      <c r="I21" s="111" t="str">
        <f t="shared" ca="1" si="6"/>
        <v>No sample</v>
      </c>
      <c r="J21" s="111">
        <f t="shared" ca="1" si="7"/>
        <v>1.5034875314072142E-7</v>
      </c>
      <c r="K21" s="111" t="str">
        <f t="shared" ca="1" si="8"/>
        <v>No sample</v>
      </c>
      <c r="L21" s="111" t="str">
        <f t="shared" ca="1" si="9"/>
        <v>No sample</v>
      </c>
      <c r="M21" s="111" t="str">
        <f t="shared" ca="1" si="10"/>
        <v>No sample</v>
      </c>
      <c r="N21" s="111" t="str">
        <f t="shared" ca="1" si="11"/>
        <v>No sample</v>
      </c>
      <c r="O21" s="111" t="str">
        <f t="shared" ca="1" si="12"/>
        <v>No sample</v>
      </c>
      <c r="Q21" t="s">
        <v>97</v>
      </c>
      <c r="R21" t="s">
        <v>275</v>
      </c>
      <c r="S21" t="s">
        <v>453</v>
      </c>
      <c r="T21" t="s">
        <v>631</v>
      </c>
      <c r="U21" t="s">
        <v>809</v>
      </c>
      <c r="V21" t="s">
        <v>990</v>
      </c>
      <c r="W21" t="s">
        <v>1171</v>
      </c>
      <c r="X21" t="s">
        <v>1352</v>
      </c>
      <c r="Y21" t="s">
        <v>1533</v>
      </c>
      <c r="Z21" t="s">
        <v>1714</v>
      </c>
      <c r="AA21" t="s">
        <v>1895</v>
      </c>
      <c r="AB21" t="s">
        <v>2076</v>
      </c>
    </row>
    <row r="22" spans="1:28" x14ac:dyDescent="0.25">
      <c r="A22" s="133"/>
      <c r="B22" s="13" t="s">
        <v>2298</v>
      </c>
      <c r="C22" s="6" t="str">
        <f>VLOOKUP($B22,'Thresholded Ct'!$B$3:$C$194,2,FALSE)</f>
        <v>hsa-miR-181b-5p</v>
      </c>
      <c r="D22" s="111">
        <f t="shared" ca="1" si="1"/>
        <v>7.0548163133657299E-8</v>
      </c>
      <c r="E22" s="111" t="str">
        <f t="shared" ca="1" si="2"/>
        <v>No sample</v>
      </c>
      <c r="F22" s="111" t="str">
        <f t="shared" ca="1" si="3"/>
        <v>No sample</v>
      </c>
      <c r="G22" s="111" t="str">
        <f t="shared" ca="1" si="4"/>
        <v>No sample</v>
      </c>
      <c r="H22" s="111" t="str">
        <f t="shared" ca="1" si="5"/>
        <v>No sample</v>
      </c>
      <c r="I22" s="111" t="str">
        <f t="shared" ca="1" si="6"/>
        <v>No sample</v>
      </c>
      <c r="J22" s="111">
        <f t="shared" ca="1" si="7"/>
        <v>1.1497441869392994E-7</v>
      </c>
      <c r="K22" s="111" t="str">
        <f t="shared" ca="1" si="8"/>
        <v>No sample</v>
      </c>
      <c r="L22" s="111" t="str">
        <f t="shared" ca="1" si="9"/>
        <v>No sample</v>
      </c>
      <c r="M22" s="111" t="str">
        <f t="shared" ca="1" si="10"/>
        <v>No sample</v>
      </c>
      <c r="N22" s="111" t="str">
        <f t="shared" ca="1" si="11"/>
        <v>No sample</v>
      </c>
      <c r="O22" s="111" t="str">
        <f t="shared" ca="1" si="12"/>
        <v>No sample</v>
      </c>
      <c r="Q22" t="s">
        <v>98</v>
      </c>
      <c r="R22" t="s">
        <v>276</v>
      </c>
      <c r="S22" t="s">
        <v>454</v>
      </c>
      <c r="T22" t="s">
        <v>632</v>
      </c>
      <c r="U22" t="s">
        <v>810</v>
      </c>
      <c r="V22" t="s">
        <v>991</v>
      </c>
      <c r="W22" t="s">
        <v>1172</v>
      </c>
      <c r="X22" t="s">
        <v>1353</v>
      </c>
      <c r="Y22" t="s">
        <v>1534</v>
      </c>
      <c r="Z22" t="s">
        <v>1715</v>
      </c>
      <c r="AA22" t="s">
        <v>1896</v>
      </c>
      <c r="AB22" t="s">
        <v>2077</v>
      </c>
    </row>
    <row r="23" spans="1:28" x14ac:dyDescent="0.25">
      <c r="A23" s="133"/>
      <c r="B23" s="13" t="s">
        <v>2299</v>
      </c>
      <c r="C23" s="6" t="str">
        <f>VLOOKUP($B23,'Thresholded Ct'!$B$3:$C$194,2,FALSE)</f>
        <v>hsa-let-7i-5p</v>
      </c>
      <c r="D23" s="111">
        <f t="shared" ca="1" si="1"/>
        <v>3.6188633068089565E-9</v>
      </c>
      <c r="E23" s="111" t="str">
        <f t="shared" ca="1" si="2"/>
        <v>No sample</v>
      </c>
      <c r="F23" s="111" t="str">
        <f t="shared" ca="1" si="3"/>
        <v>No sample</v>
      </c>
      <c r="G23" s="111" t="str">
        <f t="shared" ca="1" si="4"/>
        <v>No sample</v>
      </c>
      <c r="H23" s="111" t="str">
        <f t="shared" ca="1" si="5"/>
        <v>No sample</v>
      </c>
      <c r="I23" s="111" t="str">
        <f t="shared" ca="1" si="6"/>
        <v>No sample</v>
      </c>
      <c r="J23" s="111">
        <f t="shared" ca="1" si="7"/>
        <v>1.0001172134148295E-9</v>
      </c>
      <c r="K23" s="111" t="str">
        <f t="shared" ca="1" si="8"/>
        <v>No sample</v>
      </c>
      <c r="L23" s="111" t="str">
        <f t="shared" ca="1" si="9"/>
        <v>No sample</v>
      </c>
      <c r="M23" s="111" t="str">
        <f t="shared" ca="1" si="10"/>
        <v>No sample</v>
      </c>
      <c r="N23" s="111" t="str">
        <f t="shared" ca="1" si="11"/>
        <v>No sample</v>
      </c>
      <c r="O23" s="111" t="str">
        <f t="shared" ca="1" si="12"/>
        <v>No sample</v>
      </c>
      <c r="Q23" t="s">
        <v>99</v>
      </c>
      <c r="R23" t="s">
        <v>277</v>
      </c>
      <c r="S23" t="s">
        <v>455</v>
      </c>
      <c r="T23" t="s">
        <v>633</v>
      </c>
      <c r="U23" t="s">
        <v>811</v>
      </c>
      <c r="V23" t="s">
        <v>992</v>
      </c>
      <c r="W23" t="s">
        <v>1173</v>
      </c>
      <c r="X23" t="s">
        <v>1354</v>
      </c>
      <c r="Y23" t="s">
        <v>1535</v>
      </c>
      <c r="Z23" t="s">
        <v>1716</v>
      </c>
      <c r="AA23" t="s">
        <v>1897</v>
      </c>
      <c r="AB23" t="s">
        <v>2078</v>
      </c>
    </row>
    <row r="24" spans="1:28" x14ac:dyDescent="0.25">
      <c r="A24" s="133"/>
      <c r="B24" s="13" t="s">
        <v>2300</v>
      </c>
      <c r="C24" s="6" t="str">
        <f>VLOOKUP($B24,'Thresholded Ct'!$B$3:$C$194,2,FALSE)</f>
        <v>hsa-miR-138-5p</v>
      </c>
      <c r="D24" s="111">
        <f t="shared" ca="1" si="1"/>
        <v>3.899974550332971E-10</v>
      </c>
      <c r="E24" s="111" t="str">
        <f t="shared" ca="1" si="2"/>
        <v>No sample</v>
      </c>
      <c r="F24" s="111" t="str">
        <f t="shared" ca="1" si="3"/>
        <v>No sample</v>
      </c>
      <c r="G24" s="111" t="str">
        <f t="shared" ca="1" si="4"/>
        <v>No sample</v>
      </c>
      <c r="H24" s="111" t="str">
        <f t="shared" ca="1" si="5"/>
        <v>No sample</v>
      </c>
      <c r="I24" s="111" t="str">
        <f t="shared" ca="1" si="6"/>
        <v>No sample</v>
      </c>
      <c r="J24" s="111">
        <f t="shared" ca="1" si="7"/>
        <v>1.0001172134148295E-9</v>
      </c>
      <c r="K24" s="111" t="str">
        <f t="shared" ca="1" si="8"/>
        <v>No sample</v>
      </c>
      <c r="L24" s="111" t="str">
        <f t="shared" ca="1" si="9"/>
        <v>No sample</v>
      </c>
      <c r="M24" s="111" t="str">
        <f t="shared" ca="1" si="10"/>
        <v>No sample</v>
      </c>
      <c r="N24" s="111" t="str">
        <f t="shared" ca="1" si="11"/>
        <v>No sample</v>
      </c>
      <c r="O24" s="111" t="str">
        <f t="shared" ca="1" si="12"/>
        <v>No sample</v>
      </c>
      <c r="Q24" t="s">
        <v>100</v>
      </c>
      <c r="R24" t="s">
        <v>278</v>
      </c>
      <c r="S24" t="s">
        <v>456</v>
      </c>
      <c r="T24" t="s">
        <v>634</v>
      </c>
      <c r="U24" t="s">
        <v>812</v>
      </c>
      <c r="V24" t="s">
        <v>993</v>
      </c>
      <c r="W24" t="s">
        <v>1174</v>
      </c>
      <c r="X24" t="s">
        <v>1355</v>
      </c>
      <c r="Y24" t="s">
        <v>1536</v>
      </c>
      <c r="Z24" t="s">
        <v>1717</v>
      </c>
      <c r="AA24" t="s">
        <v>1898</v>
      </c>
      <c r="AB24" t="s">
        <v>2079</v>
      </c>
    </row>
    <row r="25" spans="1:28" x14ac:dyDescent="0.25">
      <c r="A25" s="133"/>
      <c r="B25" s="13" t="s">
        <v>2301</v>
      </c>
      <c r="C25" s="6" t="str">
        <f>VLOOKUP($B25,'Thresholded Ct'!$B$3:$C$194,2,FALSE)</f>
        <v>hsa-miR-184</v>
      </c>
      <c r="D25" s="111">
        <f t="shared" ca="1" si="1"/>
        <v>3.7830153090346095E-9</v>
      </c>
      <c r="E25" s="111" t="str">
        <f t="shared" ca="1" si="2"/>
        <v>No sample</v>
      </c>
      <c r="F25" s="111" t="str">
        <f t="shared" ca="1" si="3"/>
        <v>No sample</v>
      </c>
      <c r="G25" s="111" t="str">
        <f t="shared" ca="1" si="4"/>
        <v>No sample</v>
      </c>
      <c r="H25" s="111" t="str">
        <f t="shared" ca="1" si="5"/>
        <v>No sample</v>
      </c>
      <c r="I25" s="111" t="str">
        <f t="shared" ca="1" si="6"/>
        <v>No sample</v>
      </c>
      <c r="J25" s="111">
        <f t="shared" ca="1" si="7"/>
        <v>8.1573309699486761E-10</v>
      </c>
      <c r="K25" s="111" t="str">
        <f t="shared" ca="1" si="8"/>
        <v>No sample</v>
      </c>
      <c r="L25" s="111" t="str">
        <f t="shared" ca="1" si="9"/>
        <v>No sample</v>
      </c>
      <c r="M25" s="111" t="str">
        <f t="shared" ca="1" si="10"/>
        <v>No sample</v>
      </c>
      <c r="N25" s="111" t="str">
        <f t="shared" ca="1" si="11"/>
        <v>No sample</v>
      </c>
      <c r="O25" s="111" t="str">
        <f t="shared" ca="1" si="12"/>
        <v>No sample</v>
      </c>
      <c r="Q25" t="s">
        <v>101</v>
      </c>
      <c r="R25" t="s">
        <v>279</v>
      </c>
      <c r="S25" t="s">
        <v>457</v>
      </c>
      <c r="T25" t="s">
        <v>635</v>
      </c>
      <c r="U25" t="s">
        <v>813</v>
      </c>
      <c r="V25" t="s">
        <v>994</v>
      </c>
      <c r="W25" t="s">
        <v>1175</v>
      </c>
      <c r="X25" t="s">
        <v>1356</v>
      </c>
      <c r="Y25" t="s">
        <v>1537</v>
      </c>
      <c r="Z25" t="s">
        <v>1718</v>
      </c>
      <c r="AA25" t="s">
        <v>1899</v>
      </c>
      <c r="AB25" t="s">
        <v>2080</v>
      </c>
    </row>
    <row r="26" spans="1:28" x14ac:dyDescent="0.25">
      <c r="A26" s="133"/>
      <c r="B26" s="13" t="s">
        <v>2302</v>
      </c>
      <c r="C26" s="6" t="str">
        <f>VLOOKUP($B26,'Thresholded Ct'!$B$3:$C$194,2,FALSE)</f>
        <v>hsa-miR-34c-5p</v>
      </c>
      <c r="D26" s="111">
        <f t="shared" ca="1" si="1"/>
        <v>3.7830153090346095E-9</v>
      </c>
      <c r="E26" s="111" t="str">
        <f t="shared" ca="1" si="2"/>
        <v>No sample</v>
      </c>
      <c r="F26" s="111" t="str">
        <f t="shared" ca="1" si="3"/>
        <v>No sample</v>
      </c>
      <c r="G26" s="111" t="str">
        <f t="shared" ca="1" si="4"/>
        <v>No sample</v>
      </c>
      <c r="H26" s="111" t="str">
        <f t="shared" ca="1" si="5"/>
        <v>No sample</v>
      </c>
      <c r="I26" s="111" t="str">
        <f t="shared" ca="1" si="6"/>
        <v>No sample</v>
      </c>
      <c r="J26" s="111">
        <f t="shared" ca="1" si="7"/>
        <v>8.1573309699486761E-10</v>
      </c>
      <c r="K26" s="111" t="str">
        <f t="shared" ca="1" si="8"/>
        <v>No sample</v>
      </c>
      <c r="L26" s="111" t="str">
        <f t="shared" ca="1" si="9"/>
        <v>No sample</v>
      </c>
      <c r="M26" s="111" t="str">
        <f t="shared" ca="1" si="10"/>
        <v>No sample</v>
      </c>
      <c r="N26" s="111" t="str">
        <f t="shared" ca="1" si="11"/>
        <v>No sample</v>
      </c>
      <c r="O26" s="111" t="str">
        <f t="shared" ca="1" si="12"/>
        <v>No sample</v>
      </c>
      <c r="Q26" t="s">
        <v>102</v>
      </c>
      <c r="R26" t="s">
        <v>280</v>
      </c>
      <c r="S26" t="s">
        <v>458</v>
      </c>
      <c r="T26" t="s">
        <v>636</v>
      </c>
      <c r="U26" t="s">
        <v>814</v>
      </c>
      <c r="V26" t="s">
        <v>995</v>
      </c>
      <c r="W26" t="s">
        <v>1176</v>
      </c>
      <c r="X26" t="s">
        <v>1357</v>
      </c>
      <c r="Y26" t="s">
        <v>1538</v>
      </c>
      <c r="Z26" t="s">
        <v>1719</v>
      </c>
      <c r="AA26" t="s">
        <v>1900</v>
      </c>
      <c r="AB26" t="s">
        <v>2081</v>
      </c>
    </row>
    <row r="27" spans="1:28" x14ac:dyDescent="0.25">
      <c r="A27" s="133"/>
      <c r="B27" s="13" t="s">
        <v>2303</v>
      </c>
      <c r="C27" s="6" t="str">
        <f>VLOOKUP($B27,'Thresholded Ct'!$B$3:$C$194,2,FALSE)</f>
        <v>hsa-miR-377-3p</v>
      </c>
      <c r="D27" s="111" t="str">
        <f t="shared" ca="1" si="1"/>
        <v>Excluded</v>
      </c>
      <c r="E27" s="111" t="str">
        <f t="shared" ca="1" si="2"/>
        <v>No sample</v>
      </c>
      <c r="F27" s="111" t="str">
        <f t="shared" ca="1" si="3"/>
        <v>No sample</v>
      </c>
      <c r="G27" s="111" t="str">
        <f t="shared" ca="1" si="4"/>
        <v>No sample</v>
      </c>
      <c r="H27" s="111" t="str">
        <f t="shared" ca="1" si="5"/>
        <v>No sample</v>
      </c>
      <c r="I27" s="111" t="str">
        <f t="shared" ca="1" si="6"/>
        <v>No sample</v>
      </c>
      <c r="J27" s="111" t="str">
        <f t="shared" ca="1" si="7"/>
        <v>Excluded</v>
      </c>
      <c r="K27" s="111" t="str">
        <f t="shared" ca="1" si="8"/>
        <v>No sample</v>
      </c>
      <c r="L27" s="111" t="str">
        <f t="shared" ca="1" si="9"/>
        <v>No sample</v>
      </c>
      <c r="M27" s="111" t="str">
        <f t="shared" ca="1" si="10"/>
        <v>No sample</v>
      </c>
      <c r="N27" s="111" t="str">
        <f t="shared" ca="1" si="11"/>
        <v>No sample</v>
      </c>
      <c r="O27" s="111" t="str">
        <f t="shared" ca="1" si="12"/>
        <v>No sample</v>
      </c>
      <c r="Q27" t="s">
        <v>103</v>
      </c>
      <c r="R27" t="s">
        <v>281</v>
      </c>
      <c r="S27" t="s">
        <v>459</v>
      </c>
      <c r="T27" t="s">
        <v>637</v>
      </c>
      <c r="U27" t="s">
        <v>815</v>
      </c>
      <c r="V27" t="s">
        <v>996</v>
      </c>
      <c r="W27" t="s">
        <v>1177</v>
      </c>
      <c r="X27" t="s">
        <v>1358</v>
      </c>
      <c r="Y27" t="s">
        <v>1539</v>
      </c>
      <c r="Z27" t="s">
        <v>1720</v>
      </c>
      <c r="AA27" t="s">
        <v>1901</v>
      </c>
      <c r="AB27" t="s">
        <v>2082</v>
      </c>
    </row>
    <row r="28" spans="1:28" x14ac:dyDescent="0.25">
      <c r="A28" s="133"/>
      <c r="B28" s="13" t="s">
        <v>2304</v>
      </c>
      <c r="C28" s="6" t="str">
        <f>VLOOKUP($B28,'Thresholded Ct'!$B$3:$C$194,2,FALSE)</f>
        <v>hsa-miR-450a-5p</v>
      </c>
      <c r="D28" s="111">
        <f t="shared" ca="1" si="1"/>
        <v>4.6604352868131837E-10</v>
      </c>
      <c r="E28" s="111" t="str">
        <f t="shared" ca="1" si="2"/>
        <v>No sample</v>
      </c>
      <c r="F28" s="111" t="str">
        <f t="shared" ca="1" si="3"/>
        <v>No sample</v>
      </c>
      <c r="G28" s="111" t="str">
        <f t="shared" ca="1" si="4"/>
        <v>No sample</v>
      </c>
      <c r="H28" s="111" t="str">
        <f t="shared" ca="1" si="5"/>
        <v>No sample</v>
      </c>
      <c r="I28" s="111" t="str">
        <f t="shared" ca="1" si="6"/>
        <v>No sample</v>
      </c>
      <c r="J28" s="111">
        <f t="shared" ca="1" si="7"/>
        <v>5.5948412187647945E-10</v>
      </c>
      <c r="K28" s="111" t="str">
        <f t="shared" ca="1" si="8"/>
        <v>No sample</v>
      </c>
      <c r="L28" s="111" t="str">
        <f t="shared" ca="1" si="9"/>
        <v>No sample</v>
      </c>
      <c r="M28" s="111" t="str">
        <f t="shared" ca="1" si="10"/>
        <v>No sample</v>
      </c>
      <c r="N28" s="111" t="str">
        <f t="shared" ca="1" si="11"/>
        <v>No sample</v>
      </c>
      <c r="O28" s="111" t="str">
        <f t="shared" ca="1" si="12"/>
        <v>No sample</v>
      </c>
      <c r="Q28" t="s">
        <v>104</v>
      </c>
      <c r="R28" t="s">
        <v>282</v>
      </c>
      <c r="S28" t="s">
        <v>460</v>
      </c>
      <c r="T28" t="s">
        <v>638</v>
      </c>
      <c r="U28" t="s">
        <v>816</v>
      </c>
      <c r="V28" t="s">
        <v>997</v>
      </c>
      <c r="W28" t="s">
        <v>1178</v>
      </c>
      <c r="X28" t="s">
        <v>1359</v>
      </c>
      <c r="Y28" t="s">
        <v>1540</v>
      </c>
      <c r="Z28" t="s">
        <v>1721</v>
      </c>
      <c r="AA28" t="s">
        <v>1902</v>
      </c>
      <c r="AB28" t="s">
        <v>2083</v>
      </c>
    </row>
    <row r="29" spans="1:28" x14ac:dyDescent="0.25">
      <c r="A29" s="133"/>
      <c r="B29" s="13" t="s">
        <v>2305</v>
      </c>
      <c r="C29" s="6" t="str">
        <f>VLOOKUP($B29,'Thresholded Ct'!$B$3:$C$194,2,FALSE)</f>
        <v>hsa-miR-608</v>
      </c>
      <c r="D29" s="111">
        <f t="shared" ca="1" si="1"/>
        <v>4.6604352868131837E-10</v>
      </c>
      <c r="E29" s="111" t="str">
        <f t="shared" ca="1" si="2"/>
        <v>No sample</v>
      </c>
      <c r="F29" s="111" t="str">
        <f t="shared" ca="1" si="3"/>
        <v>No sample</v>
      </c>
      <c r="G29" s="111" t="str">
        <f t="shared" ca="1" si="4"/>
        <v>No sample</v>
      </c>
      <c r="H29" s="111" t="str">
        <f t="shared" ca="1" si="5"/>
        <v>No sample</v>
      </c>
      <c r="I29" s="111" t="str">
        <f t="shared" ca="1" si="6"/>
        <v>No sample</v>
      </c>
      <c r="J29" s="111">
        <f t="shared" ca="1" si="7"/>
        <v>5.3446563480551475E-10</v>
      </c>
      <c r="K29" s="111" t="str">
        <f t="shared" ca="1" si="8"/>
        <v>No sample</v>
      </c>
      <c r="L29" s="111" t="str">
        <f t="shared" ca="1" si="9"/>
        <v>No sample</v>
      </c>
      <c r="M29" s="111" t="str">
        <f t="shared" ca="1" si="10"/>
        <v>No sample</v>
      </c>
      <c r="N29" s="111" t="str">
        <f t="shared" ca="1" si="11"/>
        <v>No sample</v>
      </c>
      <c r="O29" s="111" t="str">
        <f t="shared" ca="1" si="12"/>
        <v>No sample</v>
      </c>
      <c r="Q29" t="s">
        <v>105</v>
      </c>
      <c r="R29" t="s">
        <v>283</v>
      </c>
      <c r="S29" t="s">
        <v>461</v>
      </c>
      <c r="T29" t="s">
        <v>639</v>
      </c>
      <c r="U29" t="s">
        <v>817</v>
      </c>
      <c r="V29" t="s">
        <v>998</v>
      </c>
      <c r="W29" t="s">
        <v>1179</v>
      </c>
      <c r="X29" t="s">
        <v>1360</v>
      </c>
      <c r="Y29" t="s">
        <v>1541</v>
      </c>
      <c r="Z29" t="s">
        <v>1722</v>
      </c>
      <c r="AA29" t="s">
        <v>1903</v>
      </c>
      <c r="AB29" t="s">
        <v>2084</v>
      </c>
    </row>
    <row r="30" spans="1:28" x14ac:dyDescent="0.25">
      <c r="A30" s="133"/>
      <c r="B30" s="13" t="s">
        <v>2307</v>
      </c>
      <c r="C30" s="6" t="str">
        <f>VLOOKUP($B30,'Thresholded Ct'!$B$3:$C$194,2,FALSE)</f>
        <v>hsa-miR-16-5p</v>
      </c>
      <c r="D30" s="111">
        <f t="shared" ca="1" si="1"/>
        <v>5.8547538607941018E-8</v>
      </c>
      <c r="E30" s="111" t="str">
        <f t="shared" ca="1" si="2"/>
        <v>No sample</v>
      </c>
      <c r="F30" s="111" t="str">
        <f t="shared" ca="1" si="3"/>
        <v>No sample</v>
      </c>
      <c r="G30" s="111" t="str">
        <f t="shared" ca="1" si="4"/>
        <v>No sample</v>
      </c>
      <c r="H30" s="111" t="str">
        <f t="shared" ca="1" si="5"/>
        <v>No sample</v>
      </c>
      <c r="I30" s="111" t="str">
        <f t="shared" ca="1" si="6"/>
        <v>No sample</v>
      </c>
      <c r="J30" s="111">
        <f t="shared" ca="1" si="7"/>
        <v>1.1617606767825634E-7</v>
      </c>
      <c r="K30" s="111" t="str">
        <f t="shared" ca="1" si="8"/>
        <v>No sample</v>
      </c>
      <c r="L30" s="111" t="str">
        <f t="shared" ca="1" si="9"/>
        <v>No sample</v>
      </c>
      <c r="M30" s="111" t="str">
        <f t="shared" ca="1" si="10"/>
        <v>No sample</v>
      </c>
      <c r="N30" s="111" t="str">
        <f t="shared" ca="1" si="11"/>
        <v>No sample</v>
      </c>
      <c r="O30" s="111" t="str">
        <f t="shared" ca="1" si="12"/>
        <v>No sample</v>
      </c>
      <c r="Q30" t="s">
        <v>106</v>
      </c>
      <c r="R30" t="s">
        <v>284</v>
      </c>
      <c r="S30" t="s">
        <v>462</v>
      </c>
      <c r="T30" t="s">
        <v>640</v>
      </c>
      <c r="U30" t="s">
        <v>818</v>
      </c>
      <c r="V30" t="s">
        <v>999</v>
      </c>
      <c r="W30" t="s">
        <v>1180</v>
      </c>
      <c r="X30" t="s">
        <v>1361</v>
      </c>
      <c r="Y30" t="s">
        <v>1542</v>
      </c>
      <c r="Z30" t="s">
        <v>1723</v>
      </c>
      <c r="AA30" t="s">
        <v>1904</v>
      </c>
      <c r="AB30" t="s">
        <v>2085</v>
      </c>
    </row>
    <row r="31" spans="1:28" x14ac:dyDescent="0.25">
      <c r="A31" s="133"/>
      <c r="B31" s="13" t="s">
        <v>2308</v>
      </c>
      <c r="C31" s="6" t="str">
        <f>VLOOKUP($B31,'Thresholded Ct'!$B$3:$C$194,2,FALSE)</f>
        <v>hsa-miR-28-5p</v>
      </c>
      <c r="D31" s="111">
        <f t="shared" ca="1" si="1"/>
        <v>1.8604871484441238E-7</v>
      </c>
      <c r="E31" s="111" t="str">
        <f t="shared" ca="1" si="2"/>
        <v>No sample</v>
      </c>
      <c r="F31" s="111" t="str">
        <f t="shared" ca="1" si="3"/>
        <v>No sample</v>
      </c>
      <c r="G31" s="111" t="str">
        <f t="shared" ca="1" si="4"/>
        <v>No sample</v>
      </c>
      <c r="H31" s="111" t="str">
        <f t="shared" ca="1" si="5"/>
        <v>No sample</v>
      </c>
      <c r="I31" s="111" t="str">
        <f t="shared" ca="1" si="6"/>
        <v>No sample</v>
      </c>
      <c r="J31" s="111">
        <f t="shared" ca="1" si="7"/>
        <v>3.2245485426888502E-10</v>
      </c>
      <c r="K31" s="111" t="str">
        <f t="shared" ca="1" si="8"/>
        <v>No sample</v>
      </c>
      <c r="L31" s="111" t="str">
        <f t="shared" ca="1" si="9"/>
        <v>No sample</v>
      </c>
      <c r="M31" s="111" t="str">
        <f t="shared" ca="1" si="10"/>
        <v>No sample</v>
      </c>
      <c r="N31" s="111" t="str">
        <f t="shared" ca="1" si="11"/>
        <v>No sample</v>
      </c>
      <c r="O31" s="111" t="str">
        <f t="shared" ca="1" si="12"/>
        <v>No sample</v>
      </c>
      <c r="Q31" t="s">
        <v>107</v>
      </c>
      <c r="R31" t="s">
        <v>285</v>
      </c>
      <c r="S31" t="s">
        <v>463</v>
      </c>
      <c r="T31" t="s">
        <v>641</v>
      </c>
      <c r="U31" t="s">
        <v>819</v>
      </c>
      <c r="V31" t="s">
        <v>1000</v>
      </c>
      <c r="W31" t="s">
        <v>1181</v>
      </c>
      <c r="X31" t="s">
        <v>1362</v>
      </c>
      <c r="Y31" t="s">
        <v>1543</v>
      </c>
      <c r="Z31" t="s">
        <v>1724</v>
      </c>
      <c r="AA31" t="s">
        <v>1905</v>
      </c>
      <c r="AB31" t="s">
        <v>2086</v>
      </c>
    </row>
    <row r="32" spans="1:28" x14ac:dyDescent="0.25">
      <c r="A32" s="133"/>
      <c r="B32" s="13" t="s">
        <v>2309</v>
      </c>
      <c r="C32" s="6" t="str">
        <f>VLOOKUP($B32,'Thresholded Ct'!$B$3:$C$194,2,FALSE)</f>
        <v>hsa-miR-29b-3p</v>
      </c>
      <c r="D32" s="111">
        <f t="shared" ca="1" si="1"/>
        <v>6.4917548489860555E-8</v>
      </c>
      <c r="E32" s="111" t="str">
        <f t="shared" ca="1" si="2"/>
        <v>No sample</v>
      </c>
      <c r="F32" s="111" t="str">
        <f t="shared" ca="1" si="3"/>
        <v>No sample</v>
      </c>
      <c r="G32" s="111" t="str">
        <f t="shared" ca="1" si="4"/>
        <v>No sample</v>
      </c>
      <c r="H32" s="111" t="str">
        <f t="shared" ca="1" si="5"/>
        <v>No sample</v>
      </c>
      <c r="I32" s="111" t="str">
        <f t="shared" ca="1" si="6"/>
        <v>No sample</v>
      </c>
      <c r="J32" s="111">
        <f t="shared" ca="1" si="7"/>
        <v>1.5192011508852333E-7</v>
      </c>
      <c r="K32" s="111" t="str">
        <f t="shared" ca="1" si="8"/>
        <v>No sample</v>
      </c>
      <c r="L32" s="111" t="str">
        <f t="shared" ca="1" si="9"/>
        <v>No sample</v>
      </c>
      <c r="M32" s="111" t="str">
        <f t="shared" ca="1" si="10"/>
        <v>No sample</v>
      </c>
      <c r="N32" s="111" t="str">
        <f t="shared" ca="1" si="11"/>
        <v>No sample</v>
      </c>
      <c r="O32" s="111" t="str">
        <f t="shared" ca="1" si="12"/>
        <v>No sample</v>
      </c>
      <c r="Q32" t="s">
        <v>108</v>
      </c>
      <c r="R32" t="s">
        <v>286</v>
      </c>
      <c r="S32" t="s">
        <v>464</v>
      </c>
      <c r="T32" t="s">
        <v>642</v>
      </c>
      <c r="U32" t="s">
        <v>820</v>
      </c>
      <c r="V32" t="s">
        <v>1001</v>
      </c>
      <c r="W32" t="s">
        <v>1182</v>
      </c>
      <c r="X32" t="s">
        <v>1363</v>
      </c>
      <c r="Y32" t="s">
        <v>1544</v>
      </c>
      <c r="Z32" t="s">
        <v>1725</v>
      </c>
      <c r="AA32" t="s">
        <v>1906</v>
      </c>
      <c r="AB32" t="s">
        <v>2087</v>
      </c>
    </row>
    <row r="33" spans="1:28" x14ac:dyDescent="0.25">
      <c r="A33" s="133"/>
      <c r="B33" s="13" t="s">
        <v>2310</v>
      </c>
      <c r="C33" s="6" t="str">
        <f>VLOOKUP($B33,'Thresholded Ct'!$B$3:$C$194,2,FALSE)</f>
        <v>hsa-miR-181c-5p</v>
      </c>
      <c r="D33" s="111">
        <f t="shared" ca="1" si="1"/>
        <v>1.4208481027533128E-6</v>
      </c>
      <c r="E33" s="111" t="str">
        <f t="shared" ca="1" si="2"/>
        <v>No sample</v>
      </c>
      <c r="F33" s="111" t="str">
        <f t="shared" ca="1" si="3"/>
        <v>No sample</v>
      </c>
      <c r="G33" s="111" t="str">
        <f t="shared" ca="1" si="4"/>
        <v>No sample</v>
      </c>
      <c r="H33" s="111" t="str">
        <f t="shared" ca="1" si="5"/>
        <v>No sample</v>
      </c>
      <c r="I33" s="111" t="str">
        <f t="shared" ca="1" si="6"/>
        <v>No sample</v>
      </c>
      <c r="J33" s="111">
        <f t="shared" ca="1" si="7"/>
        <v>1.0009603370333094E-6</v>
      </c>
      <c r="K33" s="111" t="str">
        <f t="shared" ca="1" si="8"/>
        <v>No sample</v>
      </c>
      <c r="L33" s="111" t="str">
        <f t="shared" ca="1" si="9"/>
        <v>No sample</v>
      </c>
      <c r="M33" s="111" t="str">
        <f t="shared" ca="1" si="10"/>
        <v>No sample</v>
      </c>
      <c r="N33" s="111" t="str">
        <f t="shared" ca="1" si="11"/>
        <v>No sample</v>
      </c>
      <c r="O33" s="111" t="str">
        <f t="shared" ca="1" si="12"/>
        <v>No sample</v>
      </c>
      <c r="Q33" t="s">
        <v>109</v>
      </c>
      <c r="R33" t="s">
        <v>287</v>
      </c>
      <c r="S33" t="s">
        <v>465</v>
      </c>
      <c r="T33" t="s">
        <v>643</v>
      </c>
      <c r="U33" t="s">
        <v>821</v>
      </c>
      <c r="V33" t="s">
        <v>1002</v>
      </c>
      <c r="W33" t="s">
        <v>1183</v>
      </c>
      <c r="X33" t="s">
        <v>1364</v>
      </c>
      <c r="Y33" t="s">
        <v>1545</v>
      </c>
      <c r="Z33" t="s">
        <v>1726</v>
      </c>
      <c r="AA33" t="s">
        <v>1907</v>
      </c>
      <c r="AB33" t="s">
        <v>2088</v>
      </c>
    </row>
    <row r="34" spans="1:28" x14ac:dyDescent="0.25">
      <c r="A34" s="133"/>
      <c r="B34" s="13" t="s">
        <v>2311</v>
      </c>
      <c r="C34" s="6" t="str">
        <f>VLOOKUP($B34,'Thresholded Ct'!$B$3:$C$194,2,FALSE)</f>
        <v>hsa-miR-1-3p</v>
      </c>
      <c r="D34" s="111">
        <f t="shared" ca="1" si="1"/>
        <v>6.4917548489860555E-8</v>
      </c>
      <c r="E34" s="111" t="str">
        <f t="shared" ca="1" si="2"/>
        <v>No sample</v>
      </c>
      <c r="F34" s="111" t="str">
        <f t="shared" ca="1" si="3"/>
        <v>No sample</v>
      </c>
      <c r="G34" s="111" t="str">
        <f t="shared" ca="1" si="4"/>
        <v>No sample</v>
      </c>
      <c r="H34" s="111" t="str">
        <f t="shared" ca="1" si="5"/>
        <v>No sample</v>
      </c>
      <c r="I34" s="111" t="str">
        <f t="shared" ca="1" si="6"/>
        <v>No sample</v>
      </c>
      <c r="J34" s="111">
        <f t="shared" ca="1" si="7"/>
        <v>1.5192011508852333E-7</v>
      </c>
      <c r="K34" s="111" t="str">
        <f t="shared" ca="1" si="8"/>
        <v>No sample</v>
      </c>
      <c r="L34" s="111" t="str">
        <f t="shared" ca="1" si="9"/>
        <v>No sample</v>
      </c>
      <c r="M34" s="111" t="str">
        <f t="shared" ca="1" si="10"/>
        <v>No sample</v>
      </c>
      <c r="N34" s="111" t="str">
        <f t="shared" ca="1" si="11"/>
        <v>No sample</v>
      </c>
      <c r="O34" s="111" t="str">
        <f t="shared" ca="1" si="12"/>
        <v>No sample</v>
      </c>
      <c r="Q34" t="s">
        <v>110</v>
      </c>
      <c r="R34" t="s">
        <v>288</v>
      </c>
      <c r="S34" t="s">
        <v>466</v>
      </c>
      <c r="T34" t="s">
        <v>644</v>
      </c>
      <c r="U34" t="s">
        <v>822</v>
      </c>
      <c r="V34" t="s">
        <v>1003</v>
      </c>
      <c r="W34" t="s">
        <v>1184</v>
      </c>
      <c r="X34" t="s">
        <v>1365</v>
      </c>
      <c r="Y34" t="s">
        <v>1546</v>
      </c>
      <c r="Z34" t="s">
        <v>1727</v>
      </c>
      <c r="AA34" t="s">
        <v>1908</v>
      </c>
      <c r="AB34" t="s">
        <v>2089</v>
      </c>
    </row>
    <row r="35" spans="1:28" x14ac:dyDescent="0.25">
      <c r="A35" s="133"/>
      <c r="B35" s="13" t="s">
        <v>2312</v>
      </c>
      <c r="C35" s="6" t="str">
        <f>VLOOKUP($B35,'Thresholded Ct'!$B$3:$C$194,2,FALSE)</f>
        <v>hsa-miR-142-5p</v>
      </c>
      <c r="D35" s="111">
        <f t="shared" ca="1" si="1"/>
        <v>2.9970364180793003E-9</v>
      </c>
      <c r="E35" s="111" t="str">
        <f t="shared" ca="1" si="2"/>
        <v>No sample</v>
      </c>
      <c r="F35" s="111" t="str">
        <f t="shared" ca="1" si="3"/>
        <v>No sample</v>
      </c>
      <c r="G35" s="111" t="str">
        <f t="shared" ca="1" si="4"/>
        <v>No sample</v>
      </c>
      <c r="H35" s="111" t="str">
        <f t="shared" ca="1" si="5"/>
        <v>No sample</v>
      </c>
      <c r="I35" s="111" t="str">
        <f t="shared" ca="1" si="6"/>
        <v>No sample</v>
      </c>
      <c r="J35" s="111">
        <f t="shared" ca="1" si="7"/>
        <v>1.8780571929474158E-8</v>
      </c>
      <c r="K35" s="111" t="str">
        <f t="shared" ca="1" si="8"/>
        <v>No sample</v>
      </c>
      <c r="L35" s="111" t="str">
        <f t="shared" ca="1" si="9"/>
        <v>No sample</v>
      </c>
      <c r="M35" s="111" t="str">
        <f t="shared" ca="1" si="10"/>
        <v>No sample</v>
      </c>
      <c r="N35" s="111" t="str">
        <f t="shared" ca="1" si="11"/>
        <v>No sample</v>
      </c>
      <c r="O35" s="111" t="str">
        <f t="shared" ca="1" si="12"/>
        <v>No sample</v>
      </c>
      <c r="Q35" t="s">
        <v>111</v>
      </c>
      <c r="R35" t="s">
        <v>289</v>
      </c>
      <c r="S35" t="s">
        <v>467</v>
      </c>
      <c r="T35" t="s">
        <v>645</v>
      </c>
      <c r="U35" t="s">
        <v>823</v>
      </c>
      <c r="V35" t="s">
        <v>1004</v>
      </c>
      <c r="W35" t="s">
        <v>1185</v>
      </c>
      <c r="X35" t="s">
        <v>1366</v>
      </c>
      <c r="Y35" t="s">
        <v>1547</v>
      </c>
      <c r="Z35" t="s">
        <v>1728</v>
      </c>
      <c r="AA35" t="s">
        <v>1909</v>
      </c>
      <c r="AB35" t="s">
        <v>2090</v>
      </c>
    </row>
    <row r="36" spans="1:28" x14ac:dyDescent="0.25">
      <c r="A36" s="133"/>
      <c r="B36" s="13" t="s">
        <v>2313</v>
      </c>
      <c r="C36" s="6" t="str">
        <f>VLOOKUP($B36,'Thresholded Ct'!$B$3:$C$194,2,FALSE)</f>
        <v>hsa-miR-193a-3p</v>
      </c>
      <c r="D36" s="111">
        <f t="shared" ca="1" si="1"/>
        <v>1.5709187013497631E-8</v>
      </c>
      <c r="E36" s="111" t="str">
        <f t="shared" ca="1" si="2"/>
        <v>No sample</v>
      </c>
      <c r="F36" s="111" t="str">
        <f t="shared" ca="1" si="3"/>
        <v>No sample</v>
      </c>
      <c r="G36" s="111" t="str">
        <f t="shared" ca="1" si="4"/>
        <v>No sample</v>
      </c>
      <c r="H36" s="111" t="str">
        <f t="shared" ca="1" si="5"/>
        <v>No sample</v>
      </c>
      <c r="I36" s="111" t="str">
        <f t="shared" ca="1" si="6"/>
        <v>No sample</v>
      </c>
      <c r="J36" s="111">
        <f t="shared" ca="1" si="7"/>
        <v>1.0106202538444198E-8</v>
      </c>
      <c r="K36" s="111" t="str">
        <f t="shared" ca="1" si="8"/>
        <v>No sample</v>
      </c>
      <c r="L36" s="111" t="str">
        <f t="shared" ca="1" si="9"/>
        <v>No sample</v>
      </c>
      <c r="M36" s="111" t="str">
        <f t="shared" ca="1" si="10"/>
        <v>No sample</v>
      </c>
      <c r="N36" s="111" t="str">
        <f t="shared" ca="1" si="11"/>
        <v>No sample</v>
      </c>
      <c r="O36" s="111" t="str">
        <f t="shared" ca="1" si="12"/>
        <v>No sample</v>
      </c>
      <c r="Q36" t="s">
        <v>112</v>
      </c>
      <c r="R36" t="s">
        <v>290</v>
      </c>
      <c r="S36" t="s">
        <v>468</v>
      </c>
      <c r="T36" t="s">
        <v>646</v>
      </c>
      <c r="U36" t="s">
        <v>824</v>
      </c>
      <c r="V36" t="s">
        <v>1005</v>
      </c>
      <c r="W36" t="s">
        <v>1186</v>
      </c>
      <c r="X36" t="s">
        <v>1367</v>
      </c>
      <c r="Y36" t="s">
        <v>1548</v>
      </c>
      <c r="Z36" t="s">
        <v>1729</v>
      </c>
      <c r="AA36" t="s">
        <v>1910</v>
      </c>
      <c r="AB36" t="s">
        <v>2091</v>
      </c>
    </row>
    <row r="37" spans="1:28" x14ac:dyDescent="0.25">
      <c r="A37" s="133"/>
      <c r="B37" s="13" t="s">
        <v>2314</v>
      </c>
      <c r="C37" s="6" t="str">
        <f>VLOOKUP($B37,'Thresholded Ct'!$B$3:$C$194,2,FALSE)</f>
        <v>hsa-miR-30e-3p</v>
      </c>
      <c r="D37" s="111">
        <f t="shared" ca="1" si="1"/>
        <v>2.9970364180793003E-9</v>
      </c>
      <c r="E37" s="111" t="str">
        <f t="shared" ca="1" si="2"/>
        <v>No sample</v>
      </c>
      <c r="F37" s="111" t="str">
        <f t="shared" ca="1" si="3"/>
        <v>No sample</v>
      </c>
      <c r="G37" s="111" t="str">
        <f t="shared" ca="1" si="4"/>
        <v>No sample</v>
      </c>
      <c r="H37" s="111" t="str">
        <f t="shared" ca="1" si="5"/>
        <v>No sample</v>
      </c>
      <c r="I37" s="111" t="str">
        <f t="shared" ca="1" si="6"/>
        <v>No sample</v>
      </c>
      <c r="J37" s="111">
        <f t="shared" ca="1" si="7"/>
        <v>1.8780571929474158E-8</v>
      </c>
      <c r="K37" s="111" t="str">
        <f t="shared" ca="1" si="8"/>
        <v>No sample</v>
      </c>
      <c r="L37" s="111" t="str">
        <f t="shared" ca="1" si="9"/>
        <v>No sample</v>
      </c>
      <c r="M37" s="111" t="str">
        <f t="shared" ca="1" si="10"/>
        <v>No sample</v>
      </c>
      <c r="N37" s="111" t="str">
        <f t="shared" ca="1" si="11"/>
        <v>No sample</v>
      </c>
      <c r="O37" s="111" t="str">
        <f t="shared" ca="1" si="12"/>
        <v>No sample</v>
      </c>
      <c r="Q37" t="s">
        <v>113</v>
      </c>
      <c r="R37" t="s">
        <v>291</v>
      </c>
      <c r="S37" t="s">
        <v>469</v>
      </c>
      <c r="T37" t="s">
        <v>647</v>
      </c>
      <c r="U37" t="s">
        <v>825</v>
      </c>
      <c r="V37" t="s">
        <v>1006</v>
      </c>
      <c r="W37" t="s">
        <v>1187</v>
      </c>
      <c r="X37" t="s">
        <v>1368</v>
      </c>
      <c r="Y37" t="s">
        <v>1549</v>
      </c>
      <c r="Z37" t="s">
        <v>1730</v>
      </c>
      <c r="AA37" t="s">
        <v>1911</v>
      </c>
      <c r="AB37" t="s">
        <v>2092</v>
      </c>
    </row>
    <row r="38" spans="1:28" x14ac:dyDescent="0.25">
      <c r="A38" s="133"/>
      <c r="B38" s="13" t="s">
        <v>2315</v>
      </c>
      <c r="C38" s="6" t="str">
        <f>VLOOKUP($B38,'Thresholded Ct'!$B$3:$C$194,2,FALSE)</f>
        <v>hsa-miR-378a-3p</v>
      </c>
      <c r="D38" s="111">
        <f t="shared" ca="1" si="1"/>
        <v>1.5709187013497631E-8</v>
      </c>
      <c r="E38" s="111" t="str">
        <f t="shared" ca="1" si="2"/>
        <v>No sample</v>
      </c>
      <c r="F38" s="111" t="str">
        <f t="shared" ca="1" si="3"/>
        <v>No sample</v>
      </c>
      <c r="G38" s="111" t="str">
        <f t="shared" ca="1" si="4"/>
        <v>No sample</v>
      </c>
      <c r="H38" s="111" t="str">
        <f t="shared" ca="1" si="5"/>
        <v>No sample</v>
      </c>
      <c r="I38" s="111" t="str">
        <f t="shared" ca="1" si="6"/>
        <v>No sample</v>
      </c>
      <c r="J38" s="111">
        <f t="shared" ca="1" si="7"/>
        <v>1.0106202538444198E-8</v>
      </c>
      <c r="K38" s="111" t="str">
        <f t="shared" ca="1" si="8"/>
        <v>No sample</v>
      </c>
      <c r="L38" s="111" t="str">
        <f t="shared" ca="1" si="9"/>
        <v>No sample</v>
      </c>
      <c r="M38" s="111" t="str">
        <f t="shared" ca="1" si="10"/>
        <v>No sample</v>
      </c>
      <c r="N38" s="111" t="str">
        <f t="shared" ca="1" si="11"/>
        <v>No sample</v>
      </c>
      <c r="O38" s="111" t="str">
        <f t="shared" ca="1" si="12"/>
        <v>No sample</v>
      </c>
      <c r="Q38" t="s">
        <v>114</v>
      </c>
      <c r="R38" t="s">
        <v>292</v>
      </c>
      <c r="S38" t="s">
        <v>470</v>
      </c>
      <c r="T38" t="s">
        <v>648</v>
      </c>
      <c r="U38" t="s">
        <v>826</v>
      </c>
      <c r="V38" t="s">
        <v>1007</v>
      </c>
      <c r="W38" t="s">
        <v>1188</v>
      </c>
      <c r="X38" t="s">
        <v>1369</v>
      </c>
      <c r="Y38" t="s">
        <v>1550</v>
      </c>
      <c r="Z38" t="s">
        <v>1731</v>
      </c>
      <c r="AA38" t="s">
        <v>1912</v>
      </c>
      <c r="AB38" t="s">
        <v>2093</v>
      </c>
    </row>
    <row r="39" spans="1:28" x14ac:dyDescent="0.25">
      <c r="A39" s="133"/>
      <c r="B39" s="13" t="s">
        <v>2316</v>
      </c>
      <c r="C39" s="6" t="str">
        <f>VLOOKUP($B39,'Thresholded Ct'!$B$3:$C$194,2,FALSE)</f>
        <v>hsa-miR-409-3p</v>
      </c>
      <c r="D39" s="111">
        <f t="shared" ca="1" si="1"/>
        <v>4.1452660796573624E-10</v>
      </c>
      <c r="E39" s="111" t="str">
        <f t="shared" ca="1" si="2"/>
        <v>No sample</v>
      </c>
      <c r="F39" s="111" t="str">
        <f t="shared" ca="1" si="3"/>
        <v>No sample</v>
      </c>
      <c r="G39" s="111" t="str">
        <f t="shared" ca="1" si="4"/>
        <v>No sample</v>
      </c>
      <c r="H39" s="111" t="str">
        <f t="shared" ca="1" si="5"/>
        <v>No sample</v>
      </c>
      <c r="I39" s="111" t="str">
        <f t="shared" ca="1" si="6"/>
        <v>No sample</v>
      </c>
      <c r="J39" s="111" t="str">
        <f t="shared" ca="1" si="7"/>
        <v>Excluded</v>
      </c>
      <c r="K39" s="111" t="str">
        <f t="shared" ca="1" si="8"/>
        <v>No sample</v>
      </c>
      <c r="L39" s="111" t="str">
        <f t="shared" ca="1" si="9"/>
        <v>No sample</v>
      </c>
      <c r="M39" s="111" t="str">
        <f t="shared" ca="1" si="10"/>
        <v>No sample</v>
      </c>
      <c r="N39" s="111" t="str">
        <f t="shared" ca="1" si="11"/>
        <v>No sample</v>
      </c>
      <c r="O39" s="111" t="str">
        <f t="shared" ca="1" si="12"/>
        <v>No sample</v>
      </c>
      <c r="Q39" t="s">
        <v>115</v>
      </c>
      <c r="R39" t="s">
        <v>293</v>
      </c>
      <c r="S39" t="s">
        <v>471</v>
      </c>
      <c r="T39" t="s">
        <v>649</v>
      </c>
      <c r="U39" t="s">
        <v>827</v>
      </c>
      <c r="V39" t="s">
        <v>1008</v>
      </c>
      <c r="W39" t="s">
        <v>1189</v>
      </c>
      <c r="X39" t="s">
        <v>1370</v>
      </c>
      <c r="Y39" t="s">
        <v>1551</v>
      </c>
      <c r="Z39" t="s">
        <v>1732</v>
      </c>
      <c r="AA39" t="s">
        <v>1913</v>
      </c>
      <c r="AB39" t="s">
        <v>2094</v>
      </c>
    </row>
    <row r="40" spans="1:28" x14ac:dyDescent="0.25">
      <c r="A40" s="133"/>
      <c r="B40" s="13" t="s">
        <v>2317</v>
      </c>
      <c r="C40" s="6" t="str">
        <f>VLOOKUP($B40,'Thresholded Ct'!$B$3:$C$194,2,FALSE)</f>
        <v>hsa-miR-630</v>
      </c>
      <c r="D40" s="111">
        <f t="shared" ca="1" si="1"/>
        <v>2.8411297320299616E-10</v>
      </c>
      <c r="E40" s="111" t="str">
        <f t="shared" ca="1" si="2"/>
        <v>No sample</v>
      </c>
      <c r="F40" s="111" t="str">
        <f t="shared" ca="1" si="3"/>
        <v>No sample</v>
      </c>
      <c r="G40" s="111" t="str">
        <f t="shared" ca="1" si="4"/>
        <v>No sample</v>
      </c>
      <c r="H40" s="111" t="str">
        <f t="shared" ca="1" si="5"/>
        <v>No sample</v>
      </c>
      <c r="I40" s="111" t="str">
        <f t="shared" ca="1" si="6"/>
        <v>No sample</v>
      </c>
      <c r="J40" s="111">
        <f t="shared" ca="1" si="7"/>
        <v>5.102121263208666E-10</v>
      </c>
      <c r="K40" s="111" t="str">
        <f t="shared" ca="1" si="8"/>
        <v>No sample</v>
      </c>
      <c r="L40" s="111" t="str">
        <f t="shared" ca="1" si="9"/>
        <v>No sample</v>
      </c>
      <c r="M40" s="111" t="str">
        <f t="shared" ca="1" si="10"/>
        <v>No sample</v>
      </c>
      <c r="N40" s="111" t="str">
        <f t="shared" ca="1" si="11"/>
        <v>No sample</v>
      </c>
      <c r="O40" s="111" t="str">
        <f t="shared" ca="1" si="12"/>
        <v>No sample</v>
      </c>
      <c r="Q40" t="s">
        <v>116</v>
      </c>
      <c r="R40" t="s">
        <v>294</v>
      </c>
      <c r="S40" t="s">
        <v>472</v>
      </c>
      <c r="T40" t="s">
        <v>650</v>
      </c>
      <c r="U40" t="s">
        <v>828</v>
      </c>
      <c r="V40" t="s">
        <v>1009</v>
      </c>
      <c r="W40" t="s">
        <v>1190</v>
      </c>
      <c r="X40" t="s">
        <v>1371</v>
      </c>
      <c r="Y40" t="s">
        <v>1552</v>
      </c>
      <c r="Z40" t="s">
        <v>1733</v>
      </c>
      <c r="AA40" t="s">
        <v>1914</v>
      </c>
      <c r="AB40" t="s">
        <v>2095</v>
      </c>
    </row>
    <row r="41" spans="1:28" x14ac:dyDescent="0.25">
      <c r="A41" s="133"/>
      <c r="B41" s="13" t="s">
        <v>2319</v>
      </c>
      <c r="C41" s="6" t="str">
        <f>VLOOKUP($B41,'Thresholded Ct'!$B$3:$C$194,2,FALSE)</f>
        <v>hsa-miR-181a-5p</v>
      </c>
      <c r="D41" s="111">
        <f t="shared" ca="1" si="1"/>
        <v>5.6986039111772417E-8</v>
      </c>
      <c r="E41" s="111" t="str">
        <f t="shared" ca="1" si="2"/>
        <v>No sample</v>
      </c>
      <c r="F41" s="111" t="str">
        <f t="shared" ca="1" si="3"/>
        <v>No sample</v>
      </c>
      <c r="G41" s="111" t="str">
        <f t="shared" ca="1" si="4"/>
        <v>No sample</v>
      </c>
      <c r="H41" s="111" t="str">
        <f t="shared" ca="1" si="5"/>
        <v>No sample</v>
      </c>
      <c r="I41" s="111" t="str">
        <f t="shared" ca="1" si="6"/>
        <v>No sample</v>
      </c>
      <c r="J41" s="111">
        <f t="shared" ca="1" si="7"/>
        <v>3.8858790538358852E-8</v>
      </c>
      <c r="K41" s="111" t="str">
        <f t="shared" ca="1" si="8"/>
        <v>No sample</v>
      </c>
      <c r="L41" s="111" t="str">
        <f t="shared" ca="1" si="9"/>
        <v>No sample</v>
      </c>
      <c r="M41" s="111" t="str">
        <f t="shared" ca="1" si="10"/>
        <v>No sample</v>
      </c>
      <c r="N41" s="111" t="str">
        <f t="shared" ca="1" si="11"/>
        <v>No sample</v>
      </c>
      <c r="O41" s="111" t="str">
        <f t="shared" ca="1" si="12"/>
        <v>No sample</v>
      </c>
      <c r="Q41" t="s">
        <v>117</v>
      </c>
      <c r="R41" t="s">
        <v>295</v>
      </c>
      <c r="S41" t="s">
        <v>473</v>
      </c>
      <c r="T41" t="s">
        <v>651</v>
      </c>
      <c r="U41" t="s">
        <v>829</v>
      </c>
      <c r="V41" t="s">
        <v>1010</v>
      </c>
      <c r="W41" t="s">
        <v>1191</v>
      </c>
      <c r="X41" t="s">
        <v>1372</v>
      </c>
      <c r="Y41" t="s">
        <v>1553</v>
      </c>
      <c r="Z41" t="s">
        <v>1734</v>
      </c>
      <c r="AA41" t="s">
        <v>1915</v>
      </c>
      <c r="AB41" t="s">
        <v>2096</v>
      </c>
    </row>
    <row r="42" spans="1:28" x14ac:dyDescent="0.25">
      <c r="A42" s="133"/>
      <c r="B42" s="13" t="s">
        <v>2320</v>
      </c>
      <c r="C42" s="6" t="str">
        <f>VLOOKUP($B42,'Thresholded Ct'!$B$3:$C$194,2,FALSE)</f>
        <v>hsa-miR-29a-3p</v>
      </c>
      <c r="D42" s="111">
        <f t="shared" ca="1" si="1"/>
        <v>7.5877935432061532E-7</v>
      </c>
      <c r="E42" s="111" t="str">
        <f t="shared" ca="1" si="2"/>
        <v>No sample</v>
      </c>
      <c r="F42" s="111" t="str">
        <f t="shared" ca="1" si="3"/>
        <v>No sample</v>
      </c>
      <c r="G42" s="111" t="str">
        <f t="shared" ca="1" si="4"/>
        <v>No sample</v>
      </c>
      <c r="H42" s="111" t="str">
        <f t="shared" ca="1" si="5"/>
        <v>No sample</v>
      </c>
      <c r="I42" s="111" t="str">
        <f t="shared" ca="1" si="6"/>
        <v>No sample</v>
      </c>
      <c r="J42" s="111">
        <f t="shared" ca="1" si="7"/>
        <v>3.0127838847865033E-10</v>
      </c>
      <c r="K42" s="111" t="str">
        <f t="shared" ca="1" si="8"/>
        <v>No sample</v>
      </c>
      <c r="L42" s="111" t="str">
        <f t="shared" ca="1" si="9"/>
        <v>No sample</v>
      </c>
      <c r="M42" s="111" t="str">
        <f t="shared" ca="1" si="10"/>
        <v>No sample</v>
      </c>
      <c r="N42" s="111" t="str">
        <f t="shared" ca="1" si="11"/>
        <v>No sample</v>
      </c>
      <c r="O42" s="111" t="str">
        <f t="shared" ca="1" si="12"/>
        <v>No sample</v>
      </c>
      <c r="Q42" t="s">
        <v>118</v>
      </c>
      <c r="R42" t="s">
        <v>296</v>
      </c>
      <c r="S42" t="s">
        <v>474</v>
      </c>
      <c r="T42" t="s">
        <v>652</v>
      </c>
      <c r="U42" t="s">
        <v>830</v>
      </c>
      <c r="V42" t="s">
        <v>1011</v>
      </c>
      <c r="W42" t="s">
        <v>1192</v>
      </c>
      <c r="X42" t="s">
        <v>1373</v>
      </c>
      <c r="Y42" t="s">
        <v>1554</v>
      </c>
      <c r="Z42" t="s">
        <v>1735</v>
      </c>
      <c r="AA42" t="s">
        <v>1916</v>
      </c>
      <c r="AB42" t="s">
        <v>2097</v>
      </c>
    </row>
    <row r="43" spans="1:28" x14ac:dyDescent="0.25">
      <c r="A43" s="133"/>
      <c r="B43" s="13" t="s">
        <v>2321</v>
      </c>
      <c r="C43" s="6" t="str">
        <f>VLOOKUP($B43,'Thresholded Ct'!$B$3:$C$194,2,FALSE)</f>
        <v>hsa-miR-192-5p</v>
      </c>
      <c r="D43" s="111">
        <f t="shared" ca="1" si="1"/>
        <v>1.4872842737620788E-7</v>
      </c>
      <c r="E43" s="111" t="str">
        <f t="shared" ca="1" si="2"/>
        <v>No sample</v>
      </c>
      <c r="F43" s="111" t="str">
        <f t="shared" ca="1" si="3"/>
        <v>No sample</v>
      </c>
      <c r="G43" s="111" t="str">
        <f t="shared" ca="1" si="4"/>
        <v>No sample</v>
      </c>
      <c r="H43" s="111" t="str">
        <f t="shared" ca="1" si="5"/>
        <v>No sample</v>
      </c>
      <c r="I43" s="111" t="str">
        <f t="shared" ca="1" si="6"/>
        <v>No sample</v>
      </c>
      <c r="J43" s="111">
        <f t="shared" ca="1" si="7"/>
        <v>3.0595360610728785E-7</v>
      </c>
      <c r="K43" s="111" t="str">
        <f t="shared" ca="1" si="8"/>
        <v>No sample</v>
      </c>
      <c r="L43" s="111" t="str">
        <f t="shared" ca="1" si="9"/>
        <v>No sample</v>
      </c>
      <c r="M43" s="111" t="str">
        <f t="shared" ca="1" si="10"/>
        <v>No sample</v>
      </c>
      <c r="N43" s="111" t="str">
        <f t="shared" ca="1" si="11"/>
        <v>No sample</v>
      </c>
      <c r="O43" s="111" t="str">
        <f t="shared" ca="1" si="12"/>
        <v>No sample</v>
      </c>
      <c r="Q43" t="s">
        <v>119</v>
      </c>
      <c r="R43" t="s">
        <v>297</v>
      </c>
      <c r="S43" t="s">
        <v>475</v>
      </c>
      <c r="T43" t="s">
        <v>653</v>
      </c>
      <c r="U43" t="s">
        <v>831</v>
      </c>
      <c r="V43" t="s">
        <v>1012</v>
      </c>
      <c r="W43" t="s">
        <v>1193</v>
      </c>
      <c r="X43" t="s">
        <v>1374</v>
      </c>
      <c r="Y43" t="s">
        <v>1555</v>
      </c>
      <c r="Z43" t="s">
        <v>1736</v>
      </c>
      <c r="AA43" t="s">
        <v>1917</v>
      </c>
      <c r="AB43" t="s">
        <v>2098</v>
      </c>
    </row>
    <row r="44" spans="1:28" x14ac:dyDescent="0.25">
      <c r="A44" s="133"/>
      <c r="B44" s="13" t="s">
        <v>2322</v>
      </c>
      <c r="C44" s="6" t="str">
        <f>VLOOKUP($B44,'Thresholded Ct'!$B$3:$C$194,2,FALSE)</f>
        <v>hsa-miR-182-5p</v>
      </c>
      <c r="D44" s="111">
        <f t="shared" ca="1" si="1"/>
        <v>1.5321277705606226E-9</v>
      </c>
      <c r="E44" s="111" t="str">
        <f t="shared" ca="1" si="2"/>
        <v>No sample</v>
      </c>
      <c r="F44" s="111" t="str">
        <f t="shared" ca="1" si="3"/>
        <v>No sample</v>
      </c>
      <c r="G44" s="111" t="str">
        <f t="shared" ca="1" si="4"/>
        <v>No sample</v>
      </c>
      <c r="H44" s="111" t="str">
        <f t="shared" ca="1" si="5"/>
        <v>No sample</v>
      </c>
      <c r="I44" s="111" t="str">
        <f t="shared" ca="1" si="6"/>
        <v>No sample</v>
      </c>
      <c r="J44" s="111">
        <f t="shared" ca="1" si="7"/>
        <v>1.144065057259504E-9</v>
      </c>
      <c r="K44" s="111" t="str">
        <f t="shared" ca="1" si="8"/>
        <v>No sample</v>
      </c>
      <c r="L44" s="111" t="str">
        <f t="shared" ca="1" si="9"/>
        <v>No sample</v>
      </c>
      <c r="M44" s="111" t="str">
        <f t="shared" ca="1" si="10"/>
        <v>No sample</v>
      </c>
      <c r="N44" s="111" t="str">
        <f t="shared" ca="1" si="11"/>
        <v>No sample</v>
      </c>
      <c r="O44" s="111" t="str">
        <f t="shared" ca="1" si="12"/>
        <v>No sample</v>
      </c>
      <c r="Q44" t="s">
        <v>120</v>
      </c>
      <c r="R44" t="s">
        <v>298</v>
      </c>
      <c r="S44" t="s">
        <v>476</v>
      </c>
      <c r="T44" t="s">
        <v>654</v>
      </c>
      <c r="U44" t="s">
        <v>832</v>
      </c>
      <c r="V44" t="s">
        <v>1013</v>
      </c>
      <c r="W44" t="s">
        <v>1194</v>
      </c>
      <c r="X44" t="s">
        <v>1375</v>
      </c>
      <c r="Y44" t="s">
        <v>1556</v>
      </c>
      <c r="Z44" t="s">
        <v>1737</v>
      </c>
      <c r="AA44" t="s">
        <v>1918</v>
      </c>
      <c r="AB44" t="s">
        <v>2099</v>
      </c>
    </row>
    <row r="45" spans="1:28" x14ac:dyDescent="0.25">
      <c r="A45" s="133"/>
      <c r="B45" s="13" t="s">
        <v>2323</v>
      </c>
      <c r="C45" s="6" t="str">
        <f>VLOOKUP($B45,'Thresholded Ct'!$B$3:$C$194,2,FALSE)</f>
        <v>hsa-miR-15b-5p</v>
      </c>
      <c r="D45" s="111">
        <f t="shared" ca="1" si="1"/>
        <v>2.2901858990335685E-10</v>
      </c>
      <c r="E45" s="111" t="str">
        <f t="shared" ca="1" si="2"/>
        <v>No sample</v>
      </c>
      <c r="F45" s="111" t="str">
        <f t="shared" ca="1" si="3"/>
        <v>No sample</v>
      </c>
      <c r="G45" s="111" t="str">
        <f t="shared" ca="1" si="4"/>
        <v>No sample</v>
      </c>
      <c r="H45" s="111" t="str">
        <f t="shared" ca="1" si="5"/>
        <v>No sample</v>
      </c>
      <c r="I45" s="111" t="str">
        <f t="shared" ca="1" si="6"/>
        <v>No sample</v>
      </c>
      <c r="J45" s="111">
        <f t="shared" ca="1" si="7"/>
        <v>3.0127838847865033E-10</v>
      </c>
      <c r="K45" s="111" t="str">
        <f t="shared" ca="1" si="8"/>
        <v>No sample</v>
      </c>
      <c r="L45" s="111" t="str">
        <f t="shared" ca="1" si="9"/>
        <v>No sample</v>
      </c>
      <c r="M45" s="111" t="str">
        <f t="shared" ca="1" si="10"/>
        <v>No sample</v>
      </c>
      <c r="N45" s="111" t="str">
        <f t="shared" ca="1" si="11"/>
        <v>No sample</v>
      </c>
      <c r="O45" s="111" t="str">
        <f t="shared" ca="1" si="12"/>
        <v>No sample</v>
      </c>
      <c r="Q45" t="s">
        <v>121</v>
      </c>
      <c r="R45" t="s">
        <v>299</v>
      </c>
      <c r="S45" t="s">
        <v>477</v>
      </c>
      <c r="T45" t="s">
        <v>655</v>
      </c>
      <c r="U45" t="s">
        <v>833</v>
      </c>
      <c r="V45" t="s">
        <v>1014</v>
      </c>
      <c r="W45" t="s">
        <v>1195</v>
      </c>
      <c r="X45" t="s">
        <v>1376</v>
      </c>
      <c r="Y45" t="s">
        <v>1557</v>
      </c>
      <c r="Z45" t="s">
        <v>1738</v>
      </c>
      <c r="AA45" t="s">
        <v>1919</v>
      </c>
      <c r="AB45" t="s">
        <v>2100</v>
      </c>
    </row>
    <row r="46" spans="1:28" x14ac:dyDescent="0.25">
      <c r="A46" s="133"/>
      <c r="B46" s="13" t="s">
        <v>2324</v>
      </c>
      <c r="C46" s="6" t="str">
        <f>VLOOKUP($B46,'Thresholded Ct'!$B$3:$C$194,2,FALSE)</f>
        <v>hsa-miR-143-3p</v>
      </c>
      <c r="D46" s="111">
        <f t="shared" ca="1" si="1"/>
        <v>2.6767171737662194E-10</v>
      </c>
      <c r="E46" s="111" t="str">
        <f t="shared" ca="1" si="2"/>
        <v>No sample</v>
      </c>
      <c r="F46" s="111" t="str">
        <f t="shared" ca="1" si="3"/>
        <v>No sample</v>
      </c>
      <c r="G46" s="111" t="str">
        <f t="shared" ca="1" si="4"/>
        <v>No sample</v>
      </c>
      <c r="H46" s="111" t="str">
        <f t="shared" ca="1" si="5"/>
        <v>No sample</v>
      </c>
      <c r="I46" s="111" t="str">
        <f t="shared" ca="1" si="6"/>
        <v>No sample</v>
      </c>
      <c r="J46" s="111">
        <f t="shared" ca="1" si="7"/>
        <v>1.077859469825876E-9</v>
      </c>
      <c r="K46" s="111" t="str">
        <f t="shared" ca="1" si="8"/>
        <v>No sample</v>
      </c>
      <c r="L46" s="111" t="str">
        <f t="shared" ca="1" si="9"/>
        <v>No sample</v>
      </c>
      <c r="M46" s="111" t="str">
        <f t="shared" ca="1" si="10"/>
        <v>No sample</v>
      </c>
      <c r="N46" s="111" t="str">
        <f t="shared" ca="1" si="11"/>
        <v>No sample</v>
      </c>
      <c r="O46" s="111" t="str">
        <f t="shared" ca="1" si="12"/>
        <v>No sample</v>
      </c>
      <c r="Q46" t="s">
        <v>122</v>
      </c>
      <c r="R46" t="s">
        <v>300</v>
      </c>
      <c r="S46" t="s">
        <v>478</v>
      </c>
      <c r="T46" t="s">
        <v>656</v>
      </c>
      <c r="U46" t="s">
        <v>834</v>
      </c>
      <c r="V46" t="s">
        <v>1015</v>
      </c>
      <c r="W46" t="s">
        <v>1196</v>
      </c>
      <c r="X46" t="s">
        <v>1377</v>
      </c>
      <c r="Y46" t="s">
        <v>1558</v>
      </c>
      <c r="Z46" t="s">
        <v>1739</v>
      </c>
      <c r="AA46" t="s">
        <v>1920</v>
      </c>
      <c r="AB46" t="s">
        <v>2101</v>
      </c>
    </row>
    <row r="47" spans="1:28" x14ac:dyDescent="0.25">
      <c r="A47" s="133"/>
      <c r="B47" s="13" t="s">
        <v>2325</v>
      </c>
      <c r="C47" s="6" t="str">
        <f>VLOOKUP($B47,'Thresholded Ct'!$B$3:$C$194,2,FALSE)</f>
        <v>hsa-miR-194-5p</v>
      </c>
      <c r="D47" s="111">
        <f t="shared" ca="1" si="1"/>
        <v>1.9925397698322038E-8</v>
      </c>
      <c r="E47" s="111" t="str">
        <f t="shared" ca="1" si="2"/>
        <v>No sample</v>
      </c>
      <c r="F47" s="111" t="str">
        <f t="shared" ca="1" si="3"/>
        <v>No sample</v>
      </c>
      <c r="G47" s="111" t="str">
        <f t="shared" ca="1" si="4"/>
        <v>No sample</v>
      </c>
      <c r="H47" s="111" t="str">
        <f t="shared" ca="1" si="5"/>
        <v>No sample</v>
      </c>
      <c r="I47" s="111" t="str">
        <f t="shared" ca="1" si="6"/>
        <v>No sample</v>
      </c>
      <c r="J47" s="111">
        <f t="shared" ca="1" si="7"/>
        <v>1.0675036468253048E-8</v>
      </c>
      <c r="K47" s="111" t="str">
        <f t="shared" ca="1" si="8"/>
        <v>No sample</v>
      </c>
      <c r="L47" s="111" t="str">
        <f t="shared" ca="1" si="9"/>
        <v>No sample</v>
      </c>
      <c r="M47" s="111" t="str">
        <f t="shared" ca="1" si="10"/>
        <v>No sample</v>
      </c>
      <c r="N47" s="111" t="str">
        <f t="shared" ca="1" si="11"/>
        <v>No sample</v>
      </c>
      <c r="O47" s="111" t="str">
        <f t="shared" ca="1" si="12"/>
        <v>No sample</v>
      </c>
      <c r="Q47" t="s">
        <v>123</v>
      </c>
      <c r="R47" t="s">
        <v>301</v>
      </c>
      <c r="S47" t="s">
        <v>479</v>
      </c>
      <c r="T47" t="s">
        <v>657</v>
      </c>
      <c r="U47" t="s">
        <v>835</v>
      </c>
      <c r="V47" t="s">
        <v>1016</v>
      </c>
      <c r="W47" t="s">
        <v>1197</v>
      </c>
      <c r="X47" t="s">
        <v>1378</v>
      </c>
      <c r="Y47" t="s">
        <v>1559</v>
      </c>
      <c r="Z47" t="s">
        <v>1740</v>
      </c>
      <c r="AA47" t="s">
        <v>1921</v>
      </c>
      <c r="AB47" t="s">
        <v>2102</v>
      </c>
    </row>
    <row r="48" spans="1:28" x14ac:dyDescent="0.25">
      <c r="A48" s="133"/>
      <c r="B48" s="13" t="s">
        <v>2326</v>
      </c>
      <c r="C48" s="6" t="str">
        <f>VLOOKUP($B48,'Thresholded Ct'!$B$3:$C$194,2,FALSE)</f>
        <v>hsa-miR-363-3p</v>
      </c>
      <c r="D48" s="111">
        <f t="shared" ca="1" si="1"/>
        <v>2.2901858990335685E-10</v>
      </c>
      <c r="E48" s="111" t="str">
        <f t="shared" ca="1" si="2"/>
        <v>No sample</v>
      </c>
      <c r="F48" s="111" t="str">
        <f t="shared" ca="1" si="3"/>
        <v>No sample</v>
      </c>
      <c r="G48" s="111" t="str">
        <f t="shared" ca="1" si="4"/>
        <v>No sample</v>
      </c>
      <c r="H48" s="111" t="str">
        <f t="shared" ca="1" si="5"/>
        <v>No sample</v>
      </c>
      <c r="I48" s="111" t="str">
        <f t="shared" ca="1" si="6"/>
        <v>No sample</v>
      </c>
      <c r="J48" s="111" t="str">
        <f t="shared" ca="1" si="7"/>
        <v>Excluded</v>
      </c>
      <c r="K48" s="111" t="str">
        <f t="shared" ca="1" si="8"/>
        <v>No sample</v>
      </c>
      <c r="L48" s="111" t="str">
        <f t="shared" ca="1" si="9"/>
        <v>No sample</v>
      </c>
      <c r="M48" s="111" t="str">
        <f t="shared" ca="1" si="10"/>
        <v>No sample</v>
      </c>
      <c r="N48" s="111" t="str">
        <f t="shared" ca="1" si="11"/>
        <v>No sample</v>
      </c>
      <c r="O48" s="111" t="str">
        <f t="shared" ca="1" si="12"/>
        <v>No sample</v>
      </c>
      <c r="Q48" t="s">
        <v>124</v>
      </c>
      <c r="R48" t="s">
        <v>302</v>
      </c>
      <c r="S48" t="s">
        <v>480</v>
      </c>
      <c r="T48" t="s">
        <v>658</v>
      </c>
      <c r="U48" t="s">
        <v>836</v>
      </c>
      <c r="V48" t="s">
        <v>1017</v>
      </c>
      <c r="W48" t="s">
        <v>1198</v>
      </c>
      <c r="X48" t="s">
        <v>1379</v>
      </c>
      <c r="Y48" t="s">
        <v>1560</v>
      </c>
      <c r="Z48" t="s">
        <v>1741</v>
      </c>
      <c r="AA48" t="s">
        <v>1922</v>
      </c>
      <c r="AB48" t="s">
        <v>2103</v>
      </c>
    </row>
    <row r="49" spans="1:28" x14ac:dyDescent="0.25">
      <c r="A49" s="133"/>
      <c r="B49" s="13" t="s">
        <v>2327</v>
      </c>
      <c r="C49" s="6" t="str">
        <f>VLOOKUP($B49,'Thresholded Ct'!$B$3:$C$194,2,FALSE)</f>
        <v>hsa-miR-379-5p</v>
      </c>
      <c r="D49" s="111">
        <f t="shared" ca="1" si="1"/>
        <v>5.0752001175066352E-10</v>
      </c>
      <c r="E49" s="111" t="str">
        <f t="shared" ca="1" si="2"/>
        <v>No sample</v>
      </c>
      <c r="F49" s="111" t="str">
        <f t="shared" ca="1" si="3"/>
        <v>No sample</v>
      </c>
      <c r="G49" s="111" t="str">
        <f t="shared" ca="1" si="4"/>
        <v>No sample</v>
      </c>
      <c r="H49" s="111" t="str">
        <f t="shared" ca="1" si="5"/>
        <v>No sample</v>
      </c>
      <c r="I49" s="111" t="str">
        <f t="shared" ca="1" si="6"/>
        <v>No sample</v>
      </c>
      <c r="J49" s="111">
        <f t="shared" ca="1" si="7"/>
        <v>5.8001780515239849E-10</v>
      </c>
      <c r="K49" s="111" t="str">
        <f t="shared" ca="1" si="8"/>
        <v>No sample</v>
      </c>
      <c r="L49" s="111" t="str">
        <f t="shared" ca="1" si="9"/>
        <v>No sample</v>
      </c>
      <c r="M49" s="111" t="str">
        <f t="shared" ca="1" si="10"/>
        <v>No sample</v>
      </c>
      <c r="N49" s="111" t="str">
        <f t="shared" ca="1" si="11"/>
        <v>No sample</v>
      </c>
      <c r="O49" s="111" t="str">
        <f t="shared" ca="1" si="12"/>
        <v>No sample</v>
      </c>
      <c r="Q49" t="s">
        <v>125</v>
      </c>
      <c r="R49" t="s">
        <v>303</v>
      </c>
      <c r="S49" t="s">
        <v>481</v>
      </c>
      <c r="T49" t="s">
        <v>659</v>
      </c>
      <c r="U49" t="s">
        <v>837</v>
      </c>
      <c r="V49" t="s">
        <v>1018</v>
      </c>
      <c r="W49" t="s">
        <v>1199</v>
      </c>
      <c r="X49" t="s">
        <v>1380</v>
      </c>
      <c r="Y49" t="s">
        <v>1561</v>
      </c>
      <c r="Z49" t="s">
        <v>1742</v>
      </c>
      <c r="AA49" t="s">
        <v>1923</v>
      </c>
      <c r="AB49" t="s">
        <v>2104</v>
      </c>
    </row>
    <row r="50" spans="1:28" x14ac:dyDescent="0.25">
      <c r="A50" s="133"/>
      <c r="B50" s="13" t="s">
        <v>2328</v>
      </c>
      <c r="C50" s="6" t="str">
        <f>VLOOKUP($B50,'Thresholded Ct'!$B$3:$C$194,2,FALSE)</f>
        <v>hsa-miR-483-3p</v>
      </c>
      <c r="D50" s="111">
        <f t="shared" ca="1" si="1"/>
        <v>1.9925397698322038E-8</v>
      </c>
      <c r="E50" s="111" t="str">
        <f t="shared" ca="1" si="2"/>
        <v>No sample</v>
      </c>
      <c r="F50" s="111" t="str">
        <f t="shared" ca="1" si="3"/>
        <v>No sample</v>
      </c>
      <c r="G50" s="111" t="str">
        <f t="shared" ca="1" si="4"/>
        <v>No sample</v>
      </c>
      <c r="H50" s="111" t="str">
        <f t="shared" ca="1" si="5"/>
        <v>No sample</v>
      </c>
      <c r="I50" s="111" t="str">
        <f t="shared" ca="1" si="6"/>
        <v>No sample</v>
      </c>
      <c r="J50" s="111">
        <f t="shared" ca="1" si="7"/>
        <v>1.0675036468253048E-8</v>
      </c>
      <c r="K50" s="111" t="str">
        <f t="shared" ca="1" si="8"/>
        <v>No sample</v>
      </c>
      <c r="L50" s="111" t="str">
        <f t="shared" ca="1" si="9"/>
        <v>No sample</v>
      </c>
      <c r="M50" s="111" t="str">
        <f t="shared" ca="1" si="10"/>
        <v>No sample</v>
      </c>
      <c r="N50" s="111" t="str">
        <f t="shared" ca="1" si="11"/>
        <v>No sample</v>
      </c>
      <c r="O50" s="111" t="str">
        <f t="shared" ca="1" si="12"/>
        <v>No sample</v>
      </c>
      <c r="Q50" t="s">
        <v>126</v>
      </c>
      <c r="R50" t="s">
        <v>304</v>
      </c>
      <c r="S50" t="s">
        <v>482</v>
      </c>
      <c r="T50" t="s">
        <v>660</v>
      </c>
      <c r="U50" t="s">
        <v>838</v>
      </c>
      <c r="V50" t="s">
        <v>1019</v>
      </c>
      <c r="W50" t="s">
        <v>1200</v>
      </c>
      <c r="X50" t="s">
        <v>1381</v>
      </c>
      <c r="Y50" t="s">
        <v>1562</v>
      </c>
      <c r="Z50" t="s">
        <v>1743</v>
      </c>
      <c r="AA50" t="s">
        <v>1924</v>
      </c>
      <c r="AB50" t="s">
        <v>2105</v>
      </c>
    </row>
    <row r="51" spans="1:28" x14ac:dyDescent="0.25">
      <c r="A51" s="133"/>
      <c r="B51" s="13" t="s">
        <v>2329</v>
      </c>
      <c r="C51" s="6" t="str">
        <f>VLOOKUP($B51,'Thresholded Ct'!$B$3:$C$194,2,FALSE)</f>
        <v>hsa-miR-7-1-3p</v>
      </c>
      <c r="D51" s="111" t="str">
        <f t="shared" ca="1" si="1"/>
        <v>Excluded</v>
      </c>
      <c r="E51" s="111" t="str">
        <f t="shared" ca="1" si="2"/>
        <v>No sample</v>
      </c>
      <c r="F51" s="111" t="str">
        <f t="shared" ca="1" si="3"/>
        <v>No sample</v>
      </c>
      <c r="G51" s="111" t="str">
        <f t="shared" ca="1" si="4"/>
        <v>No sample</v>
      </c>
      <c r="H51" s="111" t="str">
        <f t="shared" ca="1" si="5"/>
        <v>No sample</v>
      </c>
      <c r="I51" s="111" t="str">
        <f t="shared" ca="1" si="6"/>
        <v>No sample</v>
      </c>
      <c r="J51" s="111" t="str">
        <f t="shared" ca="1" si="7"/>
        <v>Excluded</v>
      </c>
      <c r="K51" s="111" t="str">
        <f t="shared" ca="1" si="8"/>
        <v>No sample</v>
      </c>
      <c r="L51" s="111" t="str">
        <f t="shared" ca="1" si="9"/>
        <v>No sample</v>
      </c>
      <c r="M51" s="111" t="str">
        <f t="shared" ca="1" si="10"/>
        <v>No sample</v>
      </c>
      <c r="N51" s="111" t="str">
        <f t="shared" ca="1" si="11"/>
        <v>No sample</v>
      </c>
      <c r="O51" s="111" t="str">
        <f t="shared" ca="1" si="12"/>
        <v>No sample</v>
      </c>
      <c r="Q51" t="s">
        <v>127</v>
      </c>
      <c r="R51" t="s">
        <v>305</v>
      </c>
      <c r="S51" t="s">
        <v>483</v>
      </c>
      <c r="T51" t="s">
        <v>661</v>
      </c>
      <c r="U51" t="s">
        <v>839</v>
      </c>
      <c r="V51" t="s">
        <v>1020</v>
      </c>
      <c r="W51" t="s">
        <v>1201</v>
      </c>
      <c r="X51" t="s">
        <v>1382</v>
      </c>
      <c r="Y51" t="s">
        <v>1563</v>
      </c>
      <c r="Z51" t="s">
        <v>1744</v>
      </c>
      <c r="AA51" t="s">
        <v>1925</v>
      </c>
      <c r="AB51" t="s">
        <v>2106</v>
      </c>
    </row>
    <row r="52" spans="1:28" x14ac:dyDescent="0.25">
      <c r="A52" s="133"/>
      <c r="B52" s="13" t="s">
        <v>2331</v>
      </c>
      <c r="C52" s="6" t="str">
        <f>VLOOKUP($B52,'Thresholded Ct'!$B$3:$C$194,2,FALSE)</f>
        <v>hsa-miR-19a-3p</v>
      </c>
      <c r="D52" s="111">
        <f t="shared" ca="1" si="1"/>
        <v>9.617143992279336E-8</v>
      </c>
      <c r="E52" s="111" t="str">
        <f t="shared" ca="1" si="2"/>
        <v>No sample</v>
      </c>
      <c r="F52" s="111" t="str">
        <f t="shared" ca="1" si="3"/>
        <v>No sample</v>
      </c>
      <c r="G52" s="111" t="str">
        <f t="shared" ca="1" si="4"/>
        <v>No sample</v>
      </c>
      <c r="H52" s="111" t="str">
        <f t="shared" ca="1" si="5"/>
        <v>No sample</v>
      </c>
      <c r="I52" s="111" t="str">
        <f t="shared" ca="1" si="6"/>
        <v>No sample</v>
      </c>
      <c r="J52" s="111">
        <f t="shared" ca="1" si="7"/>
        <v>3.1893026262882785E-8</v>
      </c>
      <c r="K52" s="111" t="str">
        <f t="shared" ca="1" si="8"/>
        <v>No sample</v>
      </c>
      <c r="L52" s="111" t="str">
        <f t="shared" ca="1" si="9"/>
        <v>No sample</v>
      </c>
      <c r="M52" s="111" t="str">
        <f t="shared" ca="1" si="10"/>
        <v>No sample</v>
      </c>
      <c r="N52" s="111" t="str">
        <f t="shared" ca="1" si="11"/>
        <v>No sample</v>
      </c>
      <c r="O52" s="111" t="str">
        <f t="shared" ca="1" si="12"/>
        <v>No sample</v>
      </c>
      <c r="Q52" t="s">
        <v>128</v>
      </c>
      <c r="R52" t="s">
        <v>306</v>
      </c>
      <c r="S52" t="s">
        <v>484</v>
      </c>
      <c r="T52" t="s">
        <v>662</v>
      </c>
      <c r="U52" t="s">
        <v>840</v>
      </c>
      <c r="V52" t="s">
        <v>1021</v>
      </c>
      <c r="W52" t="s">
        <v>1202</v>
      </c>
      <c r="X52" t="s">
        <v>1383</v>
      </c>
      <c r="Y52" t="s">
        <v>1564</v>
      </c>
      <c r="Z52" t="s">
        <v>1745</v>
      </c>
      <c r="AA52" t="s">
        <v>1926</v>
      </c>
      <c r="AB52" t="s">
        <v>2107</v>
      </c>
    </row>
    <row r="53" spans="1:28" x14ac:dyDescent="0.25">
      <c r="A53" s="133"/>
      <c r="B53" s="13" t="s">
        <v>2332</v>
      </c>
      <c r="C53" s="6" t="str">
        <f>VLOOKUP($B53,'Thresholded Ct'!$B$3:$C$194,2,FALSE)</f>
        <v>hsa-miR-30a-5p</v>
      </c>
      <c r="D53" s="111" t="str">
        <f t="shared" ca="1" si="1"/>
        <v>Excluded</v>
      </c>
      <c r="E53" s="111" t="str">
        <f t="shared" ca="1" si="2"/>
        <v>No sample</v>
      </c>
      <c r="F53" s="111" t="str">
        <f t="shared" ca="1" si="3"/>
        <v>No sample</v>
      </c>
      <c r="G53" s="111" t="str">
        <f t="shared" ca="1" si="4"/>
        <v>No sample</v>
      </c>
      <c r="H53" s="111" t="str">
        <f t="shared" ca="1" si="5"/>
        <v>No sample</v>
      </c>
      <c r="I53" s="111" t="str">
        <f t="shared" ca="1" si="6"/>
        <v>No sample</v>
      </c>
      <c r="J53" s="111" t="str">
        <f t="shared" ca="1" si="7"/>
        <v>Excluded</v>
      </c>
      <c r="K53" s="111" t="str">
        <f t="shared" ca="1" si="8"/>
        <v>No sample</v>
      </c>
      <c r="L53" s="111" t="str">
        <f t="shared" ca="1" si="9"/>
        <v>No sample</v>
      </c>
      <c r="M53" s="111" t="str">
        <f t="shared" ca="1" si="10"/>
        <v>No sample</v>
      </c>
      <c r="N53" s="111" t="str">
        <f t="shared" ca="1" si="11"/>
        <v>No sample</v>
      </c>
      <c r="O53" s="111" t="str">
        <f t="shared" ca="1" si="12"/>
        <v>No sample</v>
      </c>
      <c r="Q53" t="s">
        <v>129</v>
      </c>
      <c r="R53" t="s">
        <v>307</v>
      </c>
      <c r="S53" t="s">
        <v>485</v>
      </c>
      <c r="T53" t="s">
        <v>663</v>
      </c>
      <c r="U53" t="s">
        <v>841</v>
      </c>
      <c r="V53" t="s">
        <v>1022</v>
      </c>
      <c r="W53" t="s">
        <v>1203</v>
      </c>
      <c r="X53" t="s">
        <v>1384</v>
      </c>
      <c r="Y53" t="s">
        <v>1565</v>
      </c>
      <c r="Z53" t="s">
        <v>1746</v>
      </c>
      <c r="AA53" t="s">
        <v>1927</v>
      </c>
      <c r="AB53" t="s">
        <v>2108</v>
      </c>
    </row>
    <row r="54" spans="1:28" x14ac:dyDescent="0.25">
      <c r="A54" s="133"/>
      <c r="B54" s="13" t="s">
        <v>2333</v>
      </c>
      <c r="C54" s="6" t="str">
        <f>VLOOKUP($B54,'Thresholded Ct'!$B$3:$C$194,2,FALSE)</f>
        <v>hsa-miR-196a-5p</v>
      </c>
      <c r="D54" s="111">
        <f t="shared" ca="1" si="1"/>
        <v>1.8502911860706776E-6</v>
      </c>
      <c r="E54" s="111" t="str">
        <f t="shared" ca="1" si="2"/>
        <v>No sample</v>
      </c>
      <c r="F54" s="111" t="str">
        <f t="shared" ca="1" si="3"/>
        <v>No sample</v>
      </c>
      <c r="G54" s="111" t="str">
        <f t="shared" ca="1" si="4"/>
        <v>No sample</v>
      </c>
      <c r="H54" s="111" t="str">
        <f t="shared" ca="1" si="5"/>
        <v>No sample</v>
      </c>
      <c r="I54" s="111" t="str">
        <f t="shared" ca="1" si="6"/>
        <v>No sample</v>
      </c>
      <c r="J54" s="111">
        <f t="shared" ca="1" si="7"/>
        <v>9.851291703977502E-7</v>
      </c>
      <c r="K54" s="111" t="str">
        <f t="shared" ca="1" si="8"/>
        <v>No sample</v>
      </c>
      <c r="L54" s="111" t="str">
        <f t="shared" ca="1" si="9"/>
        <v>No sample</v>
      </c>
      <c r="M54" s="111" t="str">
        <f t="shared" ca="1" si="10"/>
        <v>No sample</v>
      </c>
      <c r="N54" s="111" t="str">
        <f t="shared" ca="1" si="11"/>
        <v>No sample</v>
      </c>
      <c r="O54" s="111" t="str">
        <f t="shared" ca="1" si="12"/>
        <v>No sample</v>
      </c>
      <c r="Q54" t="s">
        <v>130</v>
      </c>
      <c r="R54" t="s">
        <v>308</v>
      </c>
      <c r="S54" t="s">
        <v>486</v>
      </c>
      <c r="T54" t="s">
        <v>664</v>
      </c>
      <c r="U54" t="s">
        <v>842</v>
      </c>
      <c r="V54" t="s">
        <v>1023</v>
      </c>
      <c r="W54" t="s">
        <v>1204</v>
      </c>
      <c r="X54" t="s">
        <v>1385</v>
      </c>
      <c r="Y54" t="s">
        <v>1566</v>
      </c>
      <c r="Z54" t="s">
        <v>1747</v>
      </c>
      <c r="AA54" t="s">
        <v>1928</v>
      </c>
      <c r="AB54" t="s">
        <v>2109</v>
      </c>
    </row>
    <row r="55" spans="1:28" x14ac:dyDescent="0.25">
      <c r="A55" s="133"/>
      <c r="B55" s="13" t="s">
        <v>2334</v>
      </c>
      <c r="C55" s="6" t="str">
        <f>VLOOKUP($B55,'Thresholded Ct'!$B$3:$C$194,2,FALSE)</f>
        <v>hsa-miR-187-3p</v>
      </c>
      <c r="D55" s="111">
        <f t="shared" ca="1" si="1"/>
        <v>2.9949597505373354E-9</v>
      </c>
      <c r="E55" s="111" t="str">
        <f t="shared" ca="1" si="2"/>
        <v>No sample</v>
      </c>
      <c r="F55" s="111" t="str">
        <f t="shared" ca="1" si="3"/>
        <v>No sample</v>
      </c>
      <c r="G55" s="111" t="str">
        <f t="shared" ca="1" si="4"/>
        <v>No sample</v>
      </c>
      <c r="H55" s="111" t="str">
        <f t="shared" ca="1" si="5"/>
        <v>No sample</v>
      </c>
      <c r="I55" s="111" t="str">
        <f t="shared" ca="1" si="6"/>
        <v>No sample</v>
      </c>
      <c r="J55" s="111">
        <f t="shared" ca="1" si="7"/>
        <v>2.2147887414947035E-9</v>
      </c>
      <c r="K55" s="111" t="str">
        <f t="shared" ca="1" si="8"/>
        <v>No sample</v>
      </c>
      <c r="L55" s="111" t="str">
        <f t="shared" ca="1" si="9"/>
        <v>No sample</v>
      </c>
      <c r="M55" s="111" t="str">
        <f t="shared" ca="1" si="10"/>
        <v>No sample</v>
      </c>
      <c r="N55" s="111" t="str">
        <f t="shared" ca="1" si="11"/>
        <v>No sample</v>
      </c>
      <c r="O55" s="111" t="str">
        <f t="shared" ca="1" si="12"/>
        <v>No sample</v>
      </c>
      <c r="Q55" t="s">
        <v>131</v>
      </c>
      <c r="R55" t="s">
        <v>309</v>
      </c>
      <c r="S55" t="s">
        <v>487</v>
      </c>
      <c r="T55" t="s">
        <v>665</v>
      </c>
      <c r="U55" t="s">
        <v>843</v>
      </c>
      <c r="V55" t="s">
        <v>1024</v>
      </c>
      <c r="W55" t="s">
        <v>1205</v>
      </c>
      <c r="X55" t="s">
        <v>1386</v>
      </c>
      <c r="Y55" t="s">
        <v>1567</v>
      </c>
      <c r="Z55" t="s">
        <v>1748</v>
      </c>
      <c r="AA55" t="s">
        <v>1929</v>
      </c>
      <c r="AB55" t="s">
        <v>2110</v>
      </c>
    </row>
    <row r="56" spans="1:28" x14ac:dyDescent="0.25">
      <c r="A56" s="133"/>
      <c r="B56" s="13" t="s">
        <v>2335</v>
      </c>
      <c r="C56" s="6" t="str">
        <f>VLOOKUP($B56,'Thresholded Ct'!$B$3:$C$194,2,FALSE)</f>
        <v>hsa-miR-122-5p</v>
      </c>
      <c r="D56" s="111">
        <f t="shared" ca="1" si="1"/>
        <v>1.0242788437632916E-8</v>
      </c>
      <c r="E56" s="111" t="str">
        <f t="shared" ca="1" si="2"/>
        <v>No sample</v>
      </c>
      <c r="F56" s="111" t="str">
        <f t="shared" ca="1" si="3"/>
        <v>No sample</v>
      </c>
      <c r="G56" s="111" t="str">
        <f t="shared" ca="1" si="4"/>
        <v>No sample</v>
      </c>
      <c r="H56" s="111" t="str">
        <f t="shared" ca="1" si="5"/>
        <v>No sample</v>
      </c>
      <c r="I56" s="111" t="str">
        <f t="shared" ca="1" si="6"/>
        <v>No sample</v>
      </c>
      <c r="J56" s="111">
        <f t="shared" ca="1" si="7"/>
        <v>7.1809220070811432E-9</v>
      </c>
      <c r="K56" s="111" t="str">
        <f t="shared" ca="1" si="8"/>
        <v>No sample</v>
      </c>
      <c r="L56" s="111" t="str">
        <f t="shared" ca="1" si="9"/>
        <v>No sample</v>
      </c>
      <c r="M56" s="111" t="str">
        <f t="shared" ca="1" si="10"/>
        <v>No sample</v>
      </c>
      <c r="N56" s="111" t="str">
        <f t="shared" ca="1" si="11"/>
        <v>No sample</v>
      </c>
      <c r="O56" s="111" t="str">
        <f t="shared" ca="1" si="12"/>
        <v>No sample</v>
      </c>
      <c r="Q56" t="s">
        <v>132</v>
      </c>
      <c r="R56" t="s">
        <v>310</v>
      </c>
      <c r="S56" t="s">
        <v>488</v>
      </c>
      <c r="T56" t="s">
        <v>666</v>
      </c>
      <c r="U56" t="s">
        <v>844</v>
      </c>
      <c r="V56" t="s">
        <v>1025</v>
      </c>
      <c r="W56" t="s">
        <v>1206</v>
      </c>
      <c r="X56" t="s">
        <v>1387</v>
      </c>
      <c r="Y56" t="s">
        <v>1568</v>
      </c>
      <c r="Z56" t="s">
        <v>1749</v>
      </c>
      <c r="AA56" t="s">
        <v>1930</v>
      </c>
      <c r="AB56" t="s">
        <v>2111</v>
      </c>
    </row>
    <row r="57" spans="1:28" x14ac:dyDescent="0.25">
      <c r="A57" s="133"/>
      <c r="B57" s="13" t="s">
        <v>2336</v>
      </c>
      <c r="C57" s="6" t="str">
        <f>VLOOKUP($B57,'Thresholded Ct'!$B$3:$C$194,2,FALSE)</f>
        <v>hsa-miR-145-5p</v>
      </c>
      <c r="D57" s="111">
        <f t="shared" ca="1" si="1"/>
        <v>3.6717420513972745E-10</v>
      </c>
      <c r="E57" s="111" t="str">
        <f t="shared" ca="1" si="2"/>
        <v>No sample</v>
      </c>
      <c r="F57" s="111" t="str">
        <f t="shared" ca="1" si="3"/>
        <v>No sample</v>
      </c>
      <c r="G57" s="111" t="str">
        <f t="shared" ca="1" si="4"/>
        <v>No sample</v>
      </c>
      <c r="H57" s="111" t="str">
        <f t="shared" ca="1" si="5"/>
        <v>No sample</v>
      </c>
      <c r="I57" s="111" t="str">
        <f t="shared" ca="1" si="6"/>
        <v>No sample</v>
      </c>
      <c r="J57" s="111" t="str">
        <f t="shared" ca="1" si="7"/>
        <v>Excluded</v>
      </c>
      <c r="K57" s="111" t="str">
        <f t="shared" ca="1" si="8"/>
        <v>No sample</v>
      </c>
      <c r="L57" s="111" t="str">
        <f t="shared" ca="1" si="9"/>
        <v>No sample</v>
      </c>
      <c r="M57" s="111" t="str">
        <f t="shared" ca="1" si="10"/>
        <v>No sample</v>
      </c>
      <c r="N57" s="111" t="str">
        <f t="shared" ca="1" si="11"/>
        <v>No sample</v>
      </c>
      <c r="O57" s="111" t="str">
        <f t="shared" ca="1" si="12"/>
        <v>No sample</v>
      </c>
      <c r="Q57" t="s">
        <v>133</v>
      </c>
      <c r="R57" t="s">
        <v>311</v>
      </c>
      <c r="S57" t="s">
        <v>489</v>
      </c>
      <c r="T57" t="s">
        <v>667</v>
      </c>
      <c r="U57" t="s">
        <v>845</v>
      </c>
      <c r="V57" t="s">
        <v>1026</v>
      </c>
      <c r="W57" t="s">
        <v>1207</v>
      </c>
      <c r="X57" t="s">
        <v>1388</v>
      </c>
      <c r="Y57" t="s">
        <v>1569</v>
      </c>
      <c r="Z57" t="s">
        <v>1750</v>
      </c>
      <c r="AA57" t="s">
        <v>1931</v>
      </c>
      <c r="AB57" t="s">
        <v>2112</v>
      </c>
    </row>
    <row r="58" spans="1:28" x14ac:dyDescent="0.25">
      <c r="A58" s="133"/>
      <c r="B58" s="13" t="s">
        <v>2337</v>
      </c>
      <c r="C58" s="6" t="str">
        <f>VLOOKUP($B58,'Thresholded Ct'!$B$3:$C$194,2,FALSE)</f>
        <v>hsa-miR-206</v>
      </c>
      <c r="D58" s="111">
        <f t="shared" ca="1" si="1"/>
        <v>2.4444952714879182E-9</v>
      </c>
      <c r="E58" s="111" t="str">
        <f t="shared" ca="1" si="2"/>
        <v>No sample</v>
      </c>
      <c r="F58" s="111" t="str">
        <f t="shared" ca="1" si="3"/>
        <v>No sample</v>
      </c>
      <c r="G58" s="111" t="str">
        <f t="shared" ca="1" si="4"/>
        <v>No sample</v>
      </c>
      <c r="H58" s="111" t="str">
        <f t="shared" ca="1" si="5"/>
        <v>No sample</v>
      </c>
      <c r="I58" s="111" t="str">
        <f t="shared" ca="1" si="6"/>
        <v>No sample</v>
      </c>
      <c r="J58" s="111">
        <f t="shared" ca="1" si="7"/>
        <v>7.6057851617728023E-10</v>
      </c>
      <c r="K58" s="111" t="str">
        <f t="shared" ca="1" si="8"/>
        <v>No sample</v>
      </c>
      <c r="L58" s="111" t="str">
        <f t="shared" ca="1" si="9"/>
        <v>No sample</v>
      </c>
      <c r="M58" s="111" t="str">
        <f t="shared" ca="1" si="10"/>
        <v>No sample</v>
      </c>
      <c r="N58" s="111" t="str">
        <f t="shared" ca="1" si="11"/>
        <v>No sample</v>
      </c>
      <c r="O58" s="111" t="str">
        <f t="shared" ca="1" si="12"/>
        <v>No sample</v>
      </c>
      <c r="Q58" t="s">
        <v>134</v>
      </c>
      <c r="R58" t="s">
        <v>312</v>
      </c>
      <c r="S58" t="s">
        <v>490</v>
      </c>
      <c r="T58" t="s">
        <v>668</v>
      </c>
      <c r="U58" t="s">
        <v>846</v>
      </c>
      <c r="V58" t="s">
        <v>1027</v>
      </c>
      <c r="W58" t="s">
        <v>1208</v>
      </c>
      <c r="X58" t="s">
        <v>1389</v>
      </c>
      <c r="Y58" t="s">
        <v>1570</v>
      </c>
      <c r="Z58" t="s">
        <v>1751</v>
      </c>
      <c r="AA58" t="s">
        <v>1932</v>
      </c>
      <c r="AB58" t="s">
        <v>2113</v>
      </c>
    </row>
    <row r="59" spans="1:28" x14ac:dyDescent="0.25">
      <c r="A59" s="133"/>
      <c r="B59" s="13" t="s">
        <v>2338</v>
      </c>
      <c r="C59" s="6" t="str">
        <f>VLOOKUP($B59,'Thresholded Ct'!$B$3:$C$194,2,FALSE)</f>
        <v>hsa-miR-365a-3p</v>
      </c>
      <c r="D59" s="111">
        <f t="shared" ca="1" si="1"/>
        <v>9.4117611564499947E-10</v>
      </c>
      <c r="E59" s="111" t="str">
        <f t="shared" ca="1" si="2"/>
        <v>No sample</v>
      </c>
      <c r="F59" s="111" t="str">
        <f t="shared" ca="1" si="3"/>
        <v>No sample</v>
      </c>
      <c r="G59" s="111" t="str">
        <f t="shared" ca="1" si="4"/>
        <v>No sample</v>
      </c>
      <c r="H59" s="111" t="str">
        <f t="shared" ca="1" si="5"/>
        <v>No sample</v>
      </c>
      <c r="I59" s="111" t="str">
        <f t="shared" ca="1" si="6"/>
        <v>No sample</v>
      </c>
      <c r="J59" s="111">
        <f t="shared" ca="1" si="7"/>
        <v>2.2147887414947035E-9</v>
      </c>
      <c r="K59" s="111" t="str">
        <f t="shared" ca="1" si="8"/>
        <v>No sample</v>
      </c>
      <c r="L59" s="111" t="str">
        <f t="shared" ca="1" si="9"/>
        <v>No sample</v>
      </c>
      <c r="M59" s="111" t="str">
        <f t="shared" ca="1" si="10"/>
        <v>No sample</v>
      </c>
      <c r="N59" s="111" t="str">
        <f t="shared" ca="1" si="11"/>
        <v>No sample</v>
      </c>
      <c r="O59" s="111" t="str">
        <f t="shared" ca="1" si="12"/>
        <v>No sample</v>
      </c>
      <c r="Q59" t="s">
        <v>135</v>
      </c>
      <c r="R59" t="s">
        <v>313</v>
      </c>
      <c r="S59" t="s">
        <v>491</v>
      </c>
      <c r="T59" t="s">
        <v>669</v>
      </c>
      <c r="U59" t="s">
        <v>847</v>
      </c>
      <c r="V59" t="s">
        <v>1028</v>
      </c>
      <c r="W59" t="s">
        <v>1209</v>
      </c>
      <c r="X59" t="s">
        <v>1390</v>
      </c>
      <c r="Y59" t="s">
        <v>1571</v>
      </c>
      <c r="Z59" t="s">
        <v>1752</v>
      </c>
      <c r="AA59" t="s">
        <v>1933</v>
      </c>
      <c r="AB59" t="s">
        <v>2114</v>
      </c>
    </row>
    <row r="60" spans="1:28" x14ac:dyDescent="0.25">
      <c r="A60" s="133"/>
      <c r="B60" s="13" t="s">
        <v>2339</v>
      </c>
      <c r="C60" s="6" t="str">
        <f>VLOOKUP($B60,'Thresholded Ct'!$B$3:$C$194,2,FALSE)</f>
        <v>hsa-miR-382-5p</v>
      </c>
      <c r="D60" s="111">
        <f t="shared" ca="1" si="1"/>
        <v>2.2307620216675309E-9</v>
      </c>
      <c r="E60" s="111" t="str">
        <f t="shared" ca="1" si="2"/>
        <v>No sample</v>
      </c>
      <c r="F60" s="111" t="str">
        <f t="shared" ca="1" si="3"/>
        <v>No sample</v>
      </c>
      <c r="G60" s="111" t="str">
        <f t="shared" ca="1" si="4"/>
        <v>No sample</v>
      </c>
      <c r="H60" s="111" t="str">
        <f t="shared" ca="1" si="5"/>
        <v>No sample</v>
      </c>
      <c r="I60" s="111" t="str">
        <f t="shared" ca="1" si="6"/>
        <v>No sample</v>
      </c>
      <c r="J60" s="111">
        <f t="shared" ca="1" si="7"/>
        <v>8.3118469721655191E-9</v>
      </c>
      <c r="K60" s="111" t="str">
        <f t="shared" ca="1" si="8"/>
        <v>No sample</v>
      </c>
      <c r="L60" s="111" t="str">
        <f t="shared" ca="1" si="9"/>
        <v>No sample</v>
      </c>
      <c r="M60" s="111" t="str">
        <f t="shared" ca="1" si="10"/>
        <v>No sample</v>
      </c>
      <c r="N60" s="111" t="str">
        <f t="shared" ca="1" si="11"/>
        <v>No sample</v>
      </c>
      <c r="O60" s="111" t="str">
        <f t="shared" ca="1" si="12"/>
        <v>No sample</v>
      </c>
      <c r="Q60" t="s">
        <v>136</v>
      </c>
      <c r="R60" t="s">
        <v>314</v>
      </c>
      <c r="S60" t="s">
        <v>492</v>
      </c>
      <c r="T60" t="s">
        <v>670</v>
      </c>
      <c r="U60" t="s">
        <v>848</v>
      </c>
      <c r="V60" t="s">
        <v>1029</v>
      </c>
      <c r="W60" t="s">
        <v>1210</v>
      </c>
      <c r="X60" t="s">
        <v>1391</v>
      </c>
      <c r="Y60" t="s">
        <v>1572</v>
      </c>
      <c r="Z60" t="s">
        <v>1753</v>
      </c>
      <c r="AA60" t="s">
        <v>1934</v>
      </c>
      <c r="AB60" t="s">
        <v>2115</v>
      </c>
    </row>
    <row r="61" spans="1:28" x14ac:dyDescent="0.25">
      <c r="A61" s="133"/>
      <c r="B61" s="13" t="s">
        <v>2340</v>
      </c>
      <c r="C61" s="6" t="str">
        <f>VLOOKUP($B61,'Thresholded Ct'!$B$3:$C$194,2,FALSE)</f>
        <v>hsa-miR-486-5p</v>
      </c>
      <c r="D61" s="111">
        <f t="shared" ca="1" si="1"/>
        <v>3.3414278187819612E-10</v>
      </c>
      <c r="E61" s="111" t="str">
        <f t="shared" ca="1" si="2"/>
        <v>No sample</v>
      </c>
      <c r="F61" s="111" t="str">
        <f t="shared" ca="1" si="3"/>
        <v>No sample</v>
      </c>
      <c r="G61" s="111" t="str">
        <f t="shared" ca="1" si="4"/>
        <v>No sample</v>
      </c>
      <c r="H61" s="111" t="str">
        <f t="shared" ca="1" si="5"/>
        <v>No sample</v>
      </c>
      <c r="I61" s="111" t="str">
        <f t="shared" ca="1" si="6"/>
        <v>No sample</v>
      </c>
      <c r="J61" s="111">
        <f t="shared" ca="1" si="7"/>
        <v>1.7619452476686798E-9</v>
      </c>
      <c r="K61" s="111" t="str">
        <f t="shared" ca="1" si="8"/>
        <v>No sample</v>
      </c>
      <c r="L61" s="111" t="str">
        <f t="shared" ca="1" si="9"/>
        <v>No sample</v>
      </c>
      <c r="M61" s="111" t="str">
        <f t="shared" ca="1" si="10"/>
        <v>No sample</v>
      </c>
      <c r="N61" s="111" t="str">
        <f t="shared" ca="1" si="11"/>
        <v>No sample</v>
      </c>
      <c r="O61" s="111" t="str">
        <f t="shared" ca="1" si="12"/>
        <v>No sample</v>
      </c>
      <c r="Q61" t="s">
        <v>137</v>
      </c>
      <c r="R61" t="s">
        <v>315</v>
      </c>
      <c r="S61" t="s">
        <v>493</v>
      </c>
      <c r="T61" t="s">
        <v>671</v>
      </c>
      <c r="U61" t="s">
        <v>849</v>
      </c>
      <c r="V61" t="s">
        <v>1030</v>
      </c>
      <c r="W61" t="s">
        <v>1211</v>
      </c>
      <c r="X61" t="s">
        <v>1392</v>
      </c>
      <c r="Y61" t="s">
        <v>1573</v>
      </c>
      <c r="Z61" t="s">
        <v>1754</v>
      </c>
      <c r="AA61" t="s">
        <v>1935</v>
      </c>
      <c r="AB61" t="s">
        <v>2116</v>
      </c>
    </row>
    <row r="62" spans="1:28" x14ac:dyDescent="0.25">
      <c r="A62" s="133"/>
      <c r="B62" s="13" t="s">
        <v>2341</v>
      </c>
      <c r="C62" s="6" t="str">
        <f>VLOOKUP($B62,'Thresholded Ct'!$B$3:$C$194,2,FALSE)</f>
        <v>hsa-miR-34a-3p</v>
      </c>
      <c r="D62" s="111">
        <f t="shared" ca="1" si="1"/>
        <v>2.3728296325367753E-8</v>
      </c>
      <c r="E62" s="111" t="str">
        <f t="shared" ca="1" si="2"/>
        <v>No sample</v>
      </c>
      <c r="F62" s="111" t="str">
        <f t="shared" ca="1" si="3"/>
        <v>No sample</v>
      </c>
      <c r="G62" s="111" t="str">
        <f t="shared" ca="1" si="4"/>
        <v>No sample</v>
      </c>
      <c r="H62" s="111" t="str">
        <f t="shared" ca="1" si="5"/>
        <v>No sample</v>
      </c>
      <c r="I62" s="111" t="str">
        <f t="shared" ca="1" si="6"/>
        <v>No sample</v>
      </c>
      <c r="J62" s="111">
        <f t="shared" ca="1" si="7"/>
        <v>2.7382250012712688E-8</v>
      </c>
      <c r="K62" s="111" t="str">
        <f t="shared" ca="1" si="8"/>
        <v>No sample</v>
      </c>
      <c r="L62" s="111" t="str">
        <f t="shared" ca="1" si="9"/>
        <v>No sample</v>
      </c>
      <c r="M62" s="111" t="str">
        <f t="shared" ca="1" si="10"/>
        <v>No sample</v>
      </c>
      <c r="N62" s="111" t="str">
        <f t="shared" ca="1" si="11"/>
        <v>No sample</v>
      </c>
      <c r="O62" s="111" t="str">
        <f t="shared" ca="1" si="12"/>
        <v>No sample</v>
      </c>
      <c r="Q62" t="s">
        <v>138</v>
      </c>
      <c r="R62" t="s">
        <v>316</v>
      </c>
      <c r="S62" t="s">
        <v>494</v>
      </c>
      <c r="T62" t="s">
        <v>672</v>
      </c>
      <c r="U62" t="s">
        <v>850</v>
      </c>
      <c r="V62" t="s">
        <v>1031</v>
      </c>
      <c r="W62" t="s">
        <v>1212</v>
      </c>
      <c r="X62" t="s">
        <v>1393</v>
      </c>
      <c r="Y62" t="s">
        <v>1574</v>
      </c>
      <c r="Z62" t="s">
        <v>1755</v>
      </c>
      <c r="AA62" t="s">
        <v>1936</v>
      </c>
      <c r="AB62" t="s">
        <v>2117</v>
      </c>
    </row>
    <row r="63" spans="1:28" x14ac:dyDescent="0.25">
      <c r="A63" s="133"/>
      <c r="B63" s="13" t="s">
        <v>2343</v>
      </c>
      <c r="C63" s="6" t="str">
        <f>VLOOKUP($B63,'Thresholded Ct'!$B$3:$C$194,2,FALSE)</f>
        <v>hsa-miR-221-3p</v>
      </c>
      <c r="D63" s="111">
        <f t="shared" ca="1" si="1"/>
        <v>6.8050630084471393E-8</v>
      </c>
      <c r="E63" s="111" t="str">
        <f t="shared" ca="1" si="2"/>
        <v>No sample</v>
      </c>
      <c r="F63" s="111" t="str">
        <f t="shared" ca="1" si="3"/>
        <v>No sample</v>
      </c>
      <c r="G63" s="111" t="str">
        <f t="shared" ca="1" si="4"/>
        <v>No sample</v>
      </c>
      <c r="H63" s="111" t="str">
        <f t="shared" ca="1" si="5"/>
        <v>No sample</v>
      </c>
      <c r="I63" s="111" t="str">
        <f t="shared" ca="1" si="6"/>
        <v>No sample</v>
      </c>
      <c r="J63" s="111">
        <f t="shared" ca="1" si="7"/>
        <v>3.3339697130013144E-8</v>
      </c>
      <c r="K63" s="111" t="str">
        <f t="shared" ca="1" si="8"/>
        <v>No sample</v>
      </c>
      <c r="L63" s="111" t="str">
        <f t="shared" ca="1" si="9"/>
        <v>No sample</v>
      </c>
      <c r="M63" s="111" t="str">
        <f t="shared" ca="1" si="10"/>
        <v>No sample</v>
      </c>
      <c r="N63" s="111" t="str">
        <f t="shared" ca="1" si="11"/>
        <v>No sample</v>
      </c>
      <c r="O63" s="111" t="str">
        <f t="shared" ca="1" si="12"/>
        <v>No sample</v>
      </c>
      <c r="Q63" t="s">
        <v>139</v>
      </c>
      <c r="R63" t="s">
        <v>317</v>
      </c>
      <c r="S63" t="s">
        <v>495</v>
      </c>
      <c r="T63" t="s">
        <v>673</v>
      </c>
      <c r="U63" t="s">
        <v>851</v>
      </c>
      <c r="V63" t="s">
        <v>1032</v>
      </c>
      <c r="W63" t="s">
        <v>1213</v>
      </c>
      <c r="X63" t="s">
        <v>1394</v>
      </c>
      <c r="Y63" t="s">
        <v>1575</v>
      </c>
      <c r="Z63" t="s">
        <v>1756</v>
      </c>
      <c r="AA63" t="s">
        <v>1937</v>
      </c>
      <c r="AB63" t="s">
        <v>2118</v>
      </c>
    </row>
    <row r="64" spans="1:28" x14ac:dyDescent="0.25">
      <c r="A64" s="133"/>
      <c r="B64" s="13" t="s">
        <v>2344</v>
      </c>
      <c r="C64" s="6" t="str">
        <f>VLOOKUP($B64,'Thresholded Ct'!$B$3:$C$194,2,FALSE)</f>
        <v>hsa-miR-31-5p</v>
      </c>
      <c r="D64" s="111">
        <f t="shared" ca="1" si="1"/>
        <v>4.264760454076795E-10</v>
      </c>
      <c r="E64" s="111" t="str">
        <f t="shared" ca="1" si="2"/>
        <v>No sample</v>
      </c>
      <c r="F64" s="111" t="str">
        <f t="shared" ca="1" si="3"/>
        <v>No sample</v>
      </c>
      <c r="G64" s="111" t="str">
        <f t="shared" ca="1" si="4"/>
        <v>No sample</v>
      </c>
      <c r="H64" s="111" t="str">
        <f t="shared" ca="1" si="5"/>
        <v>No sample</v>
      </c>
      <c r="I64" s="111" t="str">
        <f t="shared" ca="1" si="6"/>
        <v>No sample</v>
      </c>
      <c r="J64" s="111">
        <f t="shared" ca="1" si="7"/>
        <v>8.3118469721655191E-9</v>
      </c>
      <c r="K64" s="111" t="str">
        <f t="shared" ca="1" si="8"/>
        <v>No sample</v>
      </c>
      <c r="L64" s="111" t="str">
        <f t="shared" ca="1" si="9"/>
        <v>No sample</v>
      </c>
      <c r="M64" s="111" t="str">
        <f t="shared" ca="1" si="10"/>
        <v>No sample</v>
      </c>
      <c r="N64" s="111" t="str">
        <f t="shared" ca="1" si="11"/>
        <v>No sample</v>
      </c>
      <c r="O64" s="111" t="str">
        <f t="shared" ca="1" si="12"/>
        <v>No sample</v>
      </c>
      <c r="Q64" t="s">
        <v>140</v>
      </c>
      <c r="R64" t="s">
        <v>318</v>
      </c>
      <c r="S64" t="s">
        <v>496</v>
      </c>
      <c r="T64" t="s">
        <v>674</v>
      </c>
      <c r="U64" t="s">
        <v>852</v>
      </c>
      <c r="V64" t="s">
        <v>1033</v>
      </c>
      <c r="W64" t="s">
        <v>1214</v>
      </c>
      <c r="X64" t="s">
        <v>1395</v>
      </c>
      <c r="Y64" t="s">
        <v>1576</v>
      </c>
      <c r="Z64" t="s">
        <v>1757</v>
      </c>
      <c r="AA64" t="s">
        <v>1938</v>
      </c>
      <c r="AB64" t="s">
        <v>2119</v>
      </c>
    </row>
    <row r="65" spans="1:28" x14ac:dyDescent="0.25">
      <c r="A65" s="133"/>
      <c r="B65" s="13" t="s">
        <v>2345</v>
      </c>
      <c r="C65" s="6" t="str">
        <f>VLOOKUP($B65,'Thresholded Ct'!$B$3:$C$194,2,FALSE)</f>
        <v>hsa-miR-199a-5p</v>
      </c>
      <c r="D65" s="111">
        <f t="shared" ca="1" si="1"/>
        <v>1.4882413610034351E-8</v>
      </c>
      <c r="E65" s="111" t="str">
        <f t="shared" ca="1" si="2"/>
        <v>No sample</v>
      </c>
      <c r="F65" s="111" t="str">
        <f t="shared" ca="1" si="3"/>
        <v>No sample</v>
      </c>
      <c r="G65" s="111" t="str">
        <f t="shared" ca="1" si="4"/>
        <v>No sample</v>
      </c>
      <c r="H65" s="111" t="str">
        <f t="shared" ca="1" si="5"/>
        <v>No sample</v>
      </c>
      <c r="I65" s="111" t="str">
        <f t="shared" ca="1" si="6"/>
        <v>No sample</v>
      </c>
      <c r="J65" s="111">
        <f t="shared" ca="1" si="7"/>
        <v>2.0170418231838687E-8</v>
      </c>
      <c r="K65" s="111" t="str">
        <f t="shared" ca="1" si="8"/>
        <v>No sample</v>
      </c>
      <c r="L65" s="111" t="str">
        <f t="shared" ca="1" si="9"/>
        <v>No sample</v>
      </c>
      <c r="M65" s="111" t="str">
        <f t="shared" ca="1" si="10"/>
        <v>No sample</v>
      </c>
      <c r="N65" s="111" t="str">
        <f t="shared" ca="1" si="11"/>
        <v>No sample</v>
      </c>
      <c r="O65" s="111" t="str">
        <f t="shared" ca="1" si="12"/>
        <v>No sample</v>
      </c>
      <c r="Q65" t="s">
        <v>141</v>
      </c>
      <c r="R65" t="s">
        <v>319</v>
      </c>
      <c r="S65" t="s">
        <v>497</v>
      </c>
      <c r="T65" t="s">
        <v>675</v>
      </c>
      <c r="U65" t="s">
        <v>853</v>
      </c>
      <c r="V65" t="s">
        <v>1034</v>
      </c>
      <c r="W65" t="s">
        <v>1215</v>
      </c>
      <c r="X65" t="s">
        <v>1396</v>
      </c>
      <c r="Y65" t="s">
        <v>1577</v>
      </c>
      <c r="Z65" t="s">
        <v>1758</v>
      </c>
      <c r="AA65" t="s">
        <v>1939</v>
      </c>
      <c r="AB65" t="s">
        <v>2120</v>
      </c>
    </row>
    <row r="66" spans="1:28" x14ac:dyDescent="0.25">
      <c r="A66" s="133"/>
      <c r="B66" s="13" t="s">
        <v>2346</v>
      </c>
      <c r="C66" s="6" t="str">
        <f>VLOOKUP($B66,'Thresholded Ct'!$B$3:$C$194,2,FALSE)</f>
        <v>hsa-miR-203a-3p</v>
      </c>
      <c r="D66" s="111">
        <f t="shared" ca="1" si="1"/>
        <v>2.0315889326026577E-8</v>
      </c>
      <c r="E66" s="111" t="str">
        <f t="shared" ca="1" si="2"/>
        <v>No sample</v>
      </c>
      <c r="F66" s="111" t="str">
        <f t="shared" ca="1" si="3"/>
        <v>No sample</v>
      </c>
      <c r="G66" s="111" t="str">
        <f t="shared" ca="1" si="4"/>
        <v>No sample</v>
      </c>
      <c r="H66" s="111" t="str">
        <f t="shared" ca="1" si="5"/>
        <v>No sample</v>
      </c>
      <c r="I66" s="111" t="str">
        <f t="shared" ca="1" si="6"/>
        <v>No sample</v>
      </c>
      <c r="J66" s="111">
        <f t="shared" ca="1" si="7"/>
        <v>4.190635649545646E-9</v>
      </c>
      <c r="K66" s="111" t="str">
        <f t="shared" ca="1" si="8"/>
        <v>No sample</v>
      </c>
      <c r="L66" s="111" t="str">
        <f t="shared" ca="1" si="9"/>
        <v>No sample</v>
      </c>
      <c r="M66" s="111" t="str">
        <f t="shared" ca="1" si="10"/>
        <v>No sample</v>
      </c>
      <c r="N66" s="111" t="str">
        <f t="shared" ca="1" si="11"/>
        <v>No sample</v>
      </c>
      <c r="O66" s="111" t="str">
        <f t="shared" ca="1" si="12"/>
        <v>No sample</v>
      </c>
      <c r="Q66" t="s">
        <v>142</v>
      </c>
      <c r="R66" t="s">
        <v>320</v>
      </c>
      <c r="S66" t="s">
        <v>498</v>
      </c>
      <c r="T66" t="s">
        <v>676</v>
      </c>
      <c r="U66" t="s">
        <v>854</v>
      </c>
      <c r="V66" t="s">
        <v>1035</v>
      </c>
      <c r="W66" t="s">
        <v>1216</v>
      </c>
      <c r="X66" t="s">
        <v>1397</v>
      </c>
      <c r="Y66" t="s">
        <v>1578</v>
      </c>
      <c r="Z66" t="s">
        <v>1759</v>
      </c>
      <c r="AA66" t="s">
        <v>1940</v>
      </c>
      <c r="AB66" t="s">
        <v>2121</v>
      </c>
    </row>
    <row r="67" spans="1:28" x14ac:dyDescent="0.25">
      <c r="A67" s="133"/>
      <c r="B67" s="13" t="s">
        <v>2347</v>
      </c>
      <c r="C67" s="6" t="str">
        <f>VLOOKUP($B67,'Thresholded Ct'!$B$3:$C$194,2,FALSE)</f>
        <v>hsa-miR-125b-5p</v>
      </c>
      <c r="D67" s="111" t="str">
        <f t="shared" ca="1" si="1"/>
        <v>Excluded</v>
      </c>
      <c r="E67" s="111" t="str">
        <f t="shared" ca="1" si="2"/>
        <v>No sample</v>
      </c>
      <c r="F67" s="111" t="str">
        <f t="shared" ca="1" si="3"/>
        <v>No sample</v>
      </c>
      <c r="G67" s="111" t="str">
        <f t="shared" ca="1" si="4"/>
        <v>No sample</v>
      </c>
      <c r="H67" s="111" t="str">
        <f t="shared" ca="1" si="5"/>
        <v>No sample</v>
      </c>
      <c r="I67" s="111" t="str">
        <f t="shared" ca="1" si="6"/>
        <v>No sample</v>
      </c>
      <c r="J67" s="111" t="str">
        <f t="shared" ca="1" si="7"/>
        <v>Excluded</v>
      </c>
      <c r="K67" s="111" t="str">
        <f t="shared" ca="1" si="8"/>
        <v>No sample</v>
      </c>
      <c r="L67" s="111" t="str">
        <f t="shared" ca="1" si="9"/>
        <v>No sample</v>
      </c>
      <c r="M67" s="111" t="str">
        <f t="shared" ca="1" si="10"/>
        <v>No sample</v>
      </c>
      <c r="N67" s="111" t="str">
        <f t="shared" ca="1" si="11"/>
        <v>No sample</v>
      </c>
      <c r="O67" s="111" t="str">
        <f t="shared" ca="1" si="12"/>
        <v>No sample</v>
      </c>
      <c r="Q67" t="s">
        <v>143</v>
      </c>
      <c r="R67" t="s">
        <v>321</v>
      </c>
      <c r="S67" t="s">
        <v>499</v>
      </c>
      <c r="T67" t="s">
        <v>677</v>
      </c>
      <c r="U67" t="s">
        <v>855</v>
      </c>
      <c r="V67" t="s">
        <v>1036</v>
      </c>
      <c r="W67" t="s">
        <v>1217</v>
      </c>
      <c r="X67" t="s">
        <v>1398</v>
      </c>
      <c r="Y67" t="s">
        <v>1579</v>
      </c>
      <c r="Z67" t="s">
        <v>1760</v>
      </c>
      <c r="AA67" t="s">
        <v>1941</v>
      </c>
      <c r="AB67" t="s">
        <v>2122</v>
      </c>
    </row>
    <row r="68" spans="1:28" x14ac:dyDescent="0.25">
      <c r="A68" s="133"/>
      <c r="B68" s="13" t="s">
        <v>2348</v>
      </c>
      <c r="C68" s="6" t="str">
        <f>VLOOKUP($B68,'Thresholded Ct'!$B$3:$C$194,2,FALSE)</f>
        <v>hsa-miR-152-3p</v>
      </c>
      <c r="D68" s="111">
        <f t="shared" ca="1" si="1"/>
        <v>1.1692120595611776E-9</v>
      </c>
      <c r="E68" s="111" t="str">
        <f t="shared" ca="1" si="2"/>
        <v>No sample</v>
      </c>
      <c r="F68" s="111" t="str">
        <f t="shared" ca="1" si="3"/>
        <v>No sample</v>
      </c>
      <c r="G68" s="111" t="str">
        <f t="shared" ca="1" si="4"/>
        <v>No sample</v>
      </c>
      <c r="H68" s="111" t="str">
        <f t="shared" ca="1" si="5"/>
        <v>No sample</v>
      </c>
      <c r="I68" s="111" t="str">
        <f t="shared" ca="1" si="6"/>
        <v>No sample</v>
      </c>
      <c r="J68" s="111">
        <f t="shared" ca="1" si="7"/>
        <v>1.5498935089376755E-9</v>
      </c>
      <c r="K68" s="111" t="str">
        <f t="shared" ca="1" si="8"/>
        <v>No sample</v>
      </c>
      <c r="L68" s="111" t="str">
        <f t="shared" ca="1" si="9"/>
        <v>No sample</v>
      </c>
      <c r="M68" s="111" t="str">
        <f t="shared" ca="1" si="10"/>
        <v>No sample</v>
      </c>
      <c r="N68" s="111" t="str">
        <f t="shared" ca="1" si="11"/>
        <v>No sample</v>
      </c>
      <c r="O68" s="111" t="str">
        <f t="shared" ca="1" si="12"/>
        <v>No sample</v>
      </c>
      <c r="Q68" t="s">
        <v>144</v>
      </c>
      <c r="R68" t="s">
        <v>322</v>
      </c>
      <c r="S68" t="s">
        <v>500</v>
      </c>
      <c r="T68" t="s">
        <v>678</v>
      </c>
      <c r="U68" t="s">
        <v>856</v>
      </c>
      <c r="V68" t="s">
        <v>1037</v>
      </c>
      <c r="W68" t="s">
        <v>1218</v>
      </c>
      <c r="X68" t="s">
        <v>1399</v>
      </c>
      <c r="Y68" t="s">
        <v>1580</v>
      </c>
      <c r="Z68" t="s">
        <v>1761</v>
      </c>
      <c r="AA68" t="s">
        <v>1942</v>
      </c>
      <c r="AB68" t="s">
        <v>2123</v>
      </c>
    </row>
    <row r="69" spans="1:28" x14ac:dyDescent="0.25">
      <c r="A69" s="133"/>
      <c r="B69" s="13" t="s">
        <v>2349</v>
      </c>
      <c r="C69" s="6" t="str">
        <f>VLOOKUP($B69,'Thresholded Ct'!$B$3:$C$194,2,FALSE)</f>
        <v>hsa-miR-200c-3p</v>
      </c>
      <c r="D69" s="111">
        <f t="shared" ca="1" si="1"/>
        <v>4.264760454076795E-10</v>
      </c>
      <c r="E69" s="111" t="str">
        <f t="shared" ca="1" si="2"/>
        <v>No sample</v>
      </c>
      <c r="F69" s="111" t="str">
        <f t="shared" ca="1" si="3"/>
        <v>No sample</v>
      </c>
      <c r="G69" s="111" t="str">
        <f t="shared" ca="1" si="4"/>
        <v>No sample</v>
      </c>
      <c r="H69" s="111" t="str">
        <f t="shared" ca="1" si="5"/>
        <v>No sample</v>
      </c>
      <c r="I69" s="111" t="str">
        <f t="shared" ca="1" si="6"/>
        <v>No sample</v>
      </c>
      <c r="J69" s="111" t="str">
        <f t="shared" ca="1" si="7"/>
        <v>Excluded</v>
      </c>
      <c r="K69" s="111" t="str">
        <f t="shared" ca="1" si="8"/>
        <v>No sample</v>
      </c>
      <c r="L69" s="111" t="str">
        <f t="shared" ca="1" si="9"/>
        <v>No sample</v>
      </c>
      <c r="M69" s="111" t="str">
        <f t="shared" ca="1" si="10"/>
        <v>No sample</v>
      </c>
      <c r="N69" s="111" t="str">
        <f t="shared" ca="1" si="11"/>
        <v>No sample</v>
      </c>
      <c r="O69" s="111" t="str">
        <f t="shared" ca="1" si="12"/>
        <v>No sample</v>
      </c>
      <c r="Q69" t="s">
        <v>145</v>
      </c>
      <c r="R69" t="s">
        <v>323</v>
      </c>
      <c r="S69" t="s">
        <v>501</v>
      </c>
      <c r="T69" t="s">
        <v>679</v>
      </c>
      <c r="U69" t="s">
        <v>857</v>
      </c>
      <c r="V69" t="s">
        <v>1038</v>
      </c>
      <c r="W69" t="s">
        <v>1219</v>
      </c>
      <c r="X69" t="s">
        <v>1400</v>
      </c>
      <c r="Y69" t="s">
        <v>1581</v>
      </c>
      <c r="Z69" t="s">
        <v>1762</v>
      </c>
      <c r="AA69" t="s">
        <v>1943</v>
      </c>
      <c r="AB69" t="s">
        <v>2124</v>
      </c>
    </row>
    <row r="70" spans="1:28" x14ac:dyDescent="0.25">
      <c r="A70" s="133"/>
      <c r="B70" s="13" t="s">
        <v>2350</v>
      </c>
      <c r="C70" s="6" t="str">
        <f>VLOOKUP($B70,'Thresholded Ct'!$B$3:$C$194,2,FALSE)</f>
        <v>hsa-miR-367-3p</v>
      </c>
      <c r="D70" s="111">
        <f t="shared" ca="1" si="1"/>
        <v>4.1716222366072035E-8</v>
      </c>
      <c r="E70" s="111" t="str">
        <f t="shared" ca="1" si="2"/>
        <v>No sample</v>
      </c>
      <c r="F70" s="111" t="str">
        <f t="shared" ca="1" si="3"/>
        <v>No sample</v>
      </c>
      <c r="G70" s="111" t="str">
        <f t="shared" ca="1" si="4"/>
        <v>No sample</v>
      </c>
      <c r="H70" s="111" t="str">
        <f t="shared" ca="1" si="5"/>
        <v>No sample</v>
      </c>
      <c r="I70" s="111" t="str">
        <f t="shared" ca="1" si="6"/>
        <v>No sample</v>
      </c>
      <c r="J70" s="111">
        <f t="shared" ca="1" si="7"/>
        <v>3.8724349336269174E-8</v>
      </c>
      <c r="K70" s="111" t="str">
        <f t="shared" ca="1" si="8"/>
        <v>No sample</v>
      </c>
      <c r="L70" s="111" t="str">
        <f t="shared" ca="1" si="9"/>
        <v>No sample</v>
      </c>
      <c r="M70" s="111" t="str">
        <f t="shared" ca="1" si="10"/>
        <v>No sample</v>
      </c>
      <c r="N70" s="111" t="str">
        <f t="shared" ca="1" si="11"/>
        <v>No sample</v>
      </c>
      <c r="O70" s="111" t="str">
        <f t="shared" ca="1" si="12"/>
        <v>No sample</v>
      </c>
      <c r="Q70" t="s">
        <v>146</v>
      </c>
      <c r="R70" t="s">
        <v>324</v>
      </c>
      <c r="S70" t="s">
        <v>502</v>
      </c>
      <c r="T70" t="s">
        <v>680</v>
      </c>
      <c r="U70" t="s">
        <v>858</v>
      </c>
      <c r="V70" t="s">
        <v>1039</v>
      </c>
      <c r="W70" t="s">
        <v>1220</v>
      </c>
      <c r="X70" t="s">
        <v>1401</v>
      </c>
      <c r="Y70" t="s">
        <v>1582</v>
      </c>
      <c r="Z70" t="s">
        <v>1763</v>
      </c>
      <c r="AA70" t="s">
        <v>1944</v>
      </c>
      <c r="AB70" t="s">
        <v>2125</v>
      </c>
    </row>
    <row r="71" spans="1:28" x14ac:dyDescent="0.25">
      <c r="A71" s="133"/>
      <c r="B71" s="13" t="s">
        <v>2351</v>
      </c>
      <c r="C71" s="6" t="str">
        <f>VLOOKUP($B71,'Thresholded Ct'!$B$3:$C$194,2,FALSE)</f>
        <v>hsa-miR-342-3p</v>
      </c>
      <c r="D71" s="111">
        <f t="shared" ca="1" si="1"/>
        <v>3.6793851683025573E-10</v>
      </c>
      <c r="E71" s="111" t="str">
        <f t="shared" ca="1" si="2"/>
        <v>No sample</v>
      </c>
      <c r="F71" s="111" t="str">
        <f t="shared" ca="1" si="3"/>
        <v>No sample</v>
      </c>
      <c r="G71" s="111" t="str">
        <f t="shared" ca="1" si="4"/>
        <v>No sample</v>
      </c>
      <c r="H71" s="111" t="str">
        <f t="shared" ca="1" si="5"/>
        <v>No sample</v>
      </c>
      <c r="I71" s="111" t="str">
        <f t="shared" ca="1" si="6"/>
        <v>No sample</v>
      </c>
      <c r="J71" s="111">
        <f t="shared" ca="1" si="7"/>
        <v>6.5074719508233484E-10</v>
      </c>
      <c r="K71" s="111" t="str">
        <f t="shared" ca="1" si="8"/>
        <v>No sample</v>
      </c>
      <c r="L71" s="111" t="str">
        <f t="shared" ca="1" si="9"/>
        <v>No sample</v>
      </c>
      <c r="M71" s="111" t="str">
        <f t="shared" ca="1" si="10"/>
        <v>No sample</v>
      </c>
      <c r="N71" s="111" t="str">
        <f t="shared" ca="1" si="11"/>
        <v>No sample</v>
      </c>
      <c r="O71" s="111" t="str">
        <f t="shared" ca="1" si="12"/>
        <v>No sample</v>
      </c>
      <c r="Q71" t="s">
        <v>147</v>
      </c>
      <c r="R71" t="s">
        <v>325</v>
      </c>
      <c r="S71" t="s">
        <v>503</v>
      </c>
      <c r="T71" t="s">
        <v>681</v>
      </c>
      <c r="U71" t="s">
        <v>859</v>
      </c>
      <c r="V71" t="s">
        <v>1040</v>
      </c>
      <c r="W71" t="s">
        <v>1221</v>
      </c>
      <c r="X71" t="s">
        <v>1402</v>
      </c>
      <c r="Y71" t="s">
        <v>1583</v>
      </c>
      <c r="Z71" t="s">
        <v>1764</v>
      </c>
      <c r="AA71" t="s">
        <v>1945</v>
      </c>
      <c r="AB71" t="s">
        <v>2126</v>
      </c>
    </row>
    <row r="72" spans="1:28" x14ac:dyDescent="0.25">
      <c r="A72" s="133"/>
      <c r="B72" s="13" t="s">
        <v>2352</v>
      </c>
      <c r="C72" s="6" t="str">
        <f>VLOOKUP($B72,'Thresholded Ct'!$B$3:$C$194,2,FALSE)</f>
        <v>hsa-miR-146b-5p</v>
      </c>
      <c r="D72" s="111">
        <f t="shared" ca="1" si="1"/>
        <v>2.0049088032228771E-9</v>
      </c>
      <c r="E72" s="111" t="str">
        <f t="shared" ca="1" si="2"/>
        <v>No sample</v>
      </c>
      <c r="F72" s="111" t="str">
        <f t="shared" ca="1" si="3"/>
        <v>No sample</v>
      </c>
      <c r="G72" s="111" t="str">
        <f t="shared" ca="1" si="4"/>
        <v>No sample</v>
      </c>
      <c r="H72" s="111" t="str">
        <f t="shared" ca="1" si="5"/>
        <v>No sample</v>
      </c>
      <c r="I72" s="111" t="str">
        <f t="shared" ca="1" si="6"/>
        <v>No sample</v>
      </c>
      <c r="J72" s="111">
        <f t="shared" ca="1" si="7"/>
        <v>7.0669964691204031E-10</v>
      </c>
      <c r="K72" s="111" t="str">
        <f t="shared" ca="1" si="8"/>
        <v>No sample</v>
      </c>
      <c r="L72" s="111" t="str">
        <f t="shared" ca="1" si="9"/>
        <v>No sample</v>
      </c>
      <c r="M72" s="111" t="str">
        <f t="shared" ca="1" si="10"/>
        <v>No sample</v>
      </c>
      <c r="N72" s="111" t="str">
        <f t="shared" ca="1" si="11"/>
        <v>No sample</v>
      </c>
      <c r="O72" s="111" t="str">
        <f t="shared" ca="1" si="12"/>
        <v>No sample</v>
      </c>
      <c r="Q72" t="s">
        <v>148</v>
      </c>
      <c r="R72" t="s">
        <v>326</v>
      </c>
      <c r="S72" t="s">
        <v>504</v>
      </c>
      <c r="T72" t="s">
        <v>682</v>
      </c>
      <c r="U72" t="s">
        <v>860</v>
      </c>
      <c r="V72" t="s">
        <v>1041</v>
      </c>
      <c r="W72" t="s">
        <v>1222</v>
      </c>
      <c r="X72" t="s">
        <v>1403</v>
      </c>
      <c r="Y72" t="s">
        <v>1584</v>
      </c>
      <c r="Z72" t="s">
        <v>1765</v>
      </c>
      <c r="AA72" t="s">
        <v>1946</v>
      </c>
      <c r="AB72" t="s">
        <v>2127</v>
      </c>
    </row>
    <row r="73" spans="1:28" x14ac:dyDescent="0.25">
      <c r="A73" s="133"/>
      <c r="B73" s="13" t="s">
        <v>2353</v>
      </c>
      <c r="C73" s="6" t="str">
        <f>VLOOKUP($B73,'Thresholded Ct'!$B$3:$C$194,2,FALSE)</f>
        <v>hsa-miR-34b-3p</v>
      </c>
      <c r="D73" s="111">
        <f t="shared" ref="D73:D136" ca="1" si="13">INDIRECT(CONCATENATE("'",$D$1,"'!", Q73))</f>
        <v>1.1783371032466876E-6</v>
      </c>
      <c r="E73" s="111" t="str">
        <f t="shared" ref="E73:E136" ca="1" si="14">INDIRECT(CONCATENATE("'",$D$1,"'!", R73))</f>
        <v>No sample</v>
      </c>
      <c r="F73" s="111" t="str">
        <f t="shared" ref="F73:F136" ca="1" si="15">INDIRECT(CONCATENATE("'",$D$1,"'!", S73))</f>
        <v>No sample</v>
      </c>
      <c r="G73" s="111" t="str">
        <f t="shared" ref="G73:G136" ca="1" si="16">INDIRECT(CONCATENATE("'",$D$1,"'!", T73))</f>
        <v>No sample</v>
      </c>
      <c r="H73" s="111" t="str">
        <f t="shared" ref="H73:H136" ca="1" si="17">INDIRECT(CONCATENATE("'",$D$1,"'!", U73))</f>
        <v>No sample</v>
      </c>
      <c r="I73" s="111" t="str">
        <f t="shared" ref="I73:I136" ca="1" si="18">INDIRECT(CONCATENATE("'",$D$1,"'!", V73))</f>
        <v>No sample</v>
      </c>
      <c r="J73" s="111">
        <f t="shared" ref="J73:J136" ca="1" si="19">INDIRECT(CONCATENATE("'",$D$1,"'!", W73))</f>
        <v>3.1850431184702392E-7</v>
      </c>
      <c r="K73" s="111" t="str">
        <f t="shared" ref="K73:K136" ca="1" si="20">INDIRECT(CONCATENATE("'",$D$1,"'!", X73))</f>
        <v>No sample</v>
      </c>
      <c r="L73" s="111" t="str">
        <f t="shared" ref="L73:L136" ca="1" si="21">INDIRECT(CONCATENATE("'",$D$1,"'!", Y73))</f>
        <v>No sample</v>
      </c>
      <c r="M73" s="111" t="str">
        <f t="shared" ref="M73:M136" ca="1" si="22">INDIRECT(CONCATENATE("'",$D$1,"'!", Z73))</f>
        <v>No sample</v>
      </c>
      <c r="N73" s="111" t="str">
        <f t="shared" ref="N73:N136" ca="1" si="23">INDIRECT(CONCATENATE("'",$D$1,"'!", AA73))</f>
        <v>No sample</v>
      </c>
      <c r="O73" s="111" t="str">
        <f t="shared" ref="O73:O136" ca="1" si="24">INDIRECT(CONCATENATE("'",$D$1,"'!", AB73))</f>
        <v>No sample</v>
      </c>
      <c r="Q73" t="s">
        <v>149</v>
      </c>
      <c r="R73" t="s">
        <v>327</v>
      </c>
      <c r="S73" t="s">
        <v>505</v>
      </c>
      <c r="T73" t="s">
        <v>683</v>
      </c>
      <c r="U73" t="s">
        <v>861</v>
      </c>
      <c r="V73" t="s">
        <v>1042</v>
      </c>
      <c r="W73" t="s">
        <v>1223</v>
      </c>
      <c r="X73" t="s">
        <v>1404</v>
      </c>
      <c r="Y73" t="s">
        <v>1585</v>
      </c>
      <c r="Z73" t="s">
        <v>1766</v>
      </c>
      <c r="AA73" t="s">
        <v>1947</v>
      </c>
      <c r="AB73" t="s">
        <v>2128</v>
      </c>
    </row>
    <row r="74" spans="1:28" x14ac:dyDescent="0.25">
      <c r="A74" s="133"/>
      <c r="B74" s="13" t="s">
        <v>2355</v>
      </c>
      <c r="C74" s="6" t="str">
        <f>VLOOKUP($B74,'Thresholded Ct'!$B$3:$C$194,2,FALSE)</f>
        <v>hsa-miR-9-5p</v>
      </c>
      <c r="D74" s="111">
        <f t="shared" ca="1" si="13"/>
        <v>5.7704363815979409E-7</v>
      </c>
      <c r="E74" s="111" t="str">
        <f t="shared" ca="1" si="14"/>
        <v>No sample</v>
      </c>
      <c r="F74" s="111" t="str">
        <f t="shared" ca="1" si="15"/>
        <v>No sample</v>
      </c>
      <c r="G74" s="111" t="str">
        <f t="shared" ca="1" si="16"/>
        <v>No sample</v>
      </c>
      <c r="H74" s="111" t="str">
        <f t="shared" ca="1" si="17"/>
        <v>No sample</v>
      </c>
      <c r="I74" s="111" t="str">
        <f t="shared" ca="1" si="18"/>
        <v>No sample</v>
      </c>
      <c r="J74" s="111">
        <f t="shared" ca="1" si="19"/>
        <v>5.9597053224549719E-8</v>
      </c>
      <c r="K74" s="111" t="str">
        <f t="shared" ca="1" si="20"/>
        <v>No sample</v>
      </c>
      <c r="L74" s="111" t="str">
        <f t="shared" ca="1" si="21"/>
        <v>No sample</v>
      </c>
      <c r="M74" s="111" t="str">
        <f t="shared" ca="1" si="22"/>
        <v>No sample</v>
      </c>
      <c r="N74" s="111" t="str">
        <f t="shared" ca="1" si="23"/>
        <v>No sample</v>
      </c>
      <c r="O74" s="111" t="str">
        <f t="shared" ca="1" si="24"/>
        <v>No sample</v>
      </c>
      <c r="Q74" t="s">
        <v>150</v>
      </c>
      <c r="R74" t="s">
        <v>328</v>
      </c>
      <c r="S74" t="s">
        <v>506</v>
      </c>
      <c r="T74" t="s">
        <v>684</v>
      </c>
      <c r="U74" t="s">
        <v>862</v>
      </c>
      <c r="V74" t="s">
        <v>1043</v>
      </c>
      <c r="W74" t="s">
        <v>1224</v>
      </c>
      <c r="X74" t="s">
        <v>1405</v>
      </c>
      <c r="Y74" t="s">
        <v>1586</v>
      </c>
      <c r="Z74" t="s">
        <v>1767</v>
      </c>
      <c r="AA74" t="s">
        <v>1948</v>
      </c>
      <c r="AB74" t="s">
        <v>2129</v>
      </c>
    </row>
    <row r="75" spans="1:28" x14ac:dyDescent="0.25">
      <c r="A75" s="133"/>
      <c r="B75" s="13" t="s">
        <v>2356</v>
      </c>
      <c r="C75" s="6" t="str">
        <f>VLOOKUP($B75,'Thresholded Ct'!$B$3:$C$194,2,FALSE)</f>
        <v>hsa-miR-376c-3p</v>
      </c>
      <c r="D75" s="111">
        <f t="shared" ca="1" si="13"/>
        <v>4.1716222366072035E-8</v>
      </c>
      <c r="E75" s="111" t="str">
        <f t="shared" ca="1" si="14"/>
        <v>No sample</v>
      </c>
      <c r="F75" s="111" t="str">
        <f t="shared" ca="1" si="15"/>
        <v>No sample</v>
      </c>
      <c r="G75" s="111" t="str">
        <f t="shared" ca="1" si="16"/>
        <v>No sample</v>
      </c>
      <c r="H75" s="111" t="str">
        <f t="shared" ca="1" si="17"/>
        <v>No sample</v>
      </c>
      <c r="I75" s="111" t="str">
        <f t="shared" ca="1" si="18"/>
        <v>No sample</v>
      </c>
      <c r="J75" s="111">
        <f t="shared" ca="1" si="19"/>
        <v>3.8724349336269174E-8</v>
      </c>
      <c r="K75" s="111" t="str">
        <f t="shared" ca="1" si="20"/>
        <v>No sample</v>
      </c>
      <c r="L75" s="111" t="str">
        <f t="shared" ca="1" si="21"/>
        <v>No sample</v>
      </c>
      <c r="M75" s="111" t="str">
        <f t="shared" ca="1" si="22"/>
        <v>No sample</v>
      </c>
      <c r="N75" s="111" t="str">
        <f t="shared" ca="1" si="23"/>
        <v>No sample</v>
      </c>
      <c r="O75" s="111" t="str">
        <f t="shared" ca="1" si="24"/>
        <v>No sample</v>
      </c>
      <c r="Q75" t="s">
        <v>151</v>
      </c>
      <c r="R75" t="s">
        <v>329</v>
      </c>
      <c r="S75" t="s">
        <v>507</v>
      </c>
      <c r="T75" t="s">
        <v>685</v>
      </c>
      <c r="U75" t="s">
        <v>863</v>
      </c>
      <c r="V75" t="s">
        <v>1044</v>
      </c>
      <c r="W75" t="s">
        <v>1225</v>
      </c>
      <c r="X75" t="s">
        <v>1406</v>
      </c>
      <c r="Y75" t="s">
        <v>1587</v>
      </c>
      <c r="Z75" t="s">
        <v>1768</v>
      </c>
      <c r="AA75" t="s">
        <v>1949</v>
      </c>
      <c r="AB75" t="s">
        <v>2130</v>
      </c>
    </row>
    <row r="76" spans="1:28" x14ac:dyDescent="0.25">
      <c r="A76" s="133"/>
      <c r="B76" s="13" t="s">
        <v>2357</v>
      </c>
      <c r="C76" s="6" t="str">
        <f>VLOOKUP($B76,'Thresholded Ct'!$B$3:$C$194,2,FALSE)</f>
        <v>hsa-miR-199a-3p</v>
      </c>
      <c r="D76" s="111">
        <f t="shared" ca="1" si="13"/>
        <v>3.6793851683025573E-10</v>
      </c>
      <c r="E76" s="111" t="str">
        <f t="shared" ca="1" si="14"/>
        <v>No sample</v>
      </c>
      <c r="F76" s="111" t="str">
        <f t="shared" ca="1" si="15"/>
        <v>No sample</v>
      </c>
      <c r="G76" s="111" t="str">
        <f t="shared" ca="1" si="16"/>
        <v>No sample</v>
      </c>
      <c r="H76" s="111" t="str">
        <f t="shared" ca="1" si="17"/>
        <v>No sample</v>
      </c>
      <c r="I76" s="111" t="str">
        <f t="shared" ca="1" si="18"/>
        <v>No sample</v>
      </c>
      <c r="J76" s="111">
        <f t="shared" ca="1" si="19"/>
        <v>5.0318788520673641E-10</v>
      </c>
      <c r="K76" s="111" t="str">
        <f t="shared" ca="1" si="20"/>
        <v>No sample</v>
      </c>
      <c r="L76" s="111" t="str">
        <f t="shared" ca="1" si="21"/>
        <v>No sample</v>
      </c>
      <c r="M76" s="111" t="str">
        <f t="shared" ca="1" si="22"/>
        <v>No sample</v>
      </c>
      <c r="N76" s="111" t="str">
        <f t="shared" ca="1" si="23"/>
        <v>No sample</v>
      </c>
      <c r="O76" s="111" t="str">
        <f t="shared" ca="1" si="24"/>
        <v>No sample</v>
      </c>
      <c r="Q76" t="s">
        <v>152</v>
      </c>
      <c r="R76" t="s">
        <v>330</v>
      </c>
      <c r="S76" t="s">
        <v>508</v>
      </c>
      <c r="T76" t="s">
        <v>686</v>
      </c>
      <c r="U76" t="s">
        <v>864</v>
      </c>
      <c r="V76" t="s">
        <v>1045</v>
      </c>
      <c r="W76" t="s">
        <v>1226</v>
      </c>
      <c r="X76" t="s">
        <v>1407</v>
      </c>
      <c r="Y76" t="s">
        <v>1588</v>
      </c>
      <c r="Z76" t="s">
        <v>1769</v>
      </c>
      <c r="AA76" t="s">
        <v>1950</v>
      </c>
      <c r="AB76" t="s">
        <v>2131</v>
      </c>
    </row>
    <row r="77" spans="1:28" x14ac:dyDescent="0.25">
      <c r="A77" s="133"/>
      <c r="B77" s="13" t="s">
        <v>2358</v>
      </c>
      <c r="C77" s="6" t="str">
        <f>VLOOKUP($B77,'Thresholded Ct'!$B$3:$C$194,2,FALSE)</f>
        <v>hsa-miR-205-5p</v>
      </c>
      <c r="D77" s="111">
        <f t="shared" ca="1" si="13"/>
        <v>3.962845205585355E-9</v>
      </c>
      <c r="E77" s="111" t="str">
        <f t="shared" ca="1" si="14"/>
        <v>No sample</v>
      </c>
      <c r="F77" s="111" t="str">
        <f t="shared" ca="1" si="15"/>
        <v>No sample</v>
      </c>
      <c r="G77" s="111" t="str">
        <f t="shared" ca="1" si="16"/>
        <v>No sample</v>
      </c>
      <c r="H77" s="111" t="str">
        <f t="shared" ca="1" si="17"/>
        <v>No sample</v>
      </c>
      <c r="I77" s="111" t="str">
        <f t="shared" ca="1" si="18"/>
        <v>No sample</v>
      </c>
      <c r="J77" s="111">
        <f t="shared" ca="1" si="19"/>
        <v>2.0493538296734296E-9</v>
      </c>
      <c r="K77" s="111" t="str">
        <f t="shared" ca="1" si="20"/>
        <v>No sample</v>
      </c>
      <c r="L77" s="111" t="str">
        <f t="shared" ca="1" si="21"/>
        <v>No sample</v>
      </c>
      <c r="M77" s="111" t="str">
        <f t="shared" ca="1" si="22"/>
        <v>No sample</v>
      </c>
      <c r="N77" s="111" t="str">
        <f t="shared" ca="1" si="23"/>
        <v>No sample</v>
      </c>
      <c r="O77" s="111" t="str">
        <f t="shared" ca="1" si="24"/>
        <v>No sample</v>
      </c>
      <c r="Q77" t="s">
        <v>153</v>
      </c>
      <c r="R77" t="s">
        <v>331</v>
      </c>
      <c r="S77" t="s">
        <v>509</v>
      </c>
      <c r="T77" t="s">
        <v>687</v>
      </c>
      <c r="U77" t="s">
        <v>865</v>
      </c>
      <c r="V77" t="s">
        <v>1046</v>
      </c>
      <c r="W77" t="s">
        <v>1227</v>
      </c>
      <c r="X77" t="s">
        <v>1408</v>
      </c>
      <c r="Y77" t="s">
        <v>1589</v>
      </c>
      <c r="Z77" t="s">
        <v>1770</v>
      </c>
      <c r="AA77" t="s">
        <v>1951</v>
      </c>
      <c r="AB77" t="s">
        <v>2132</v>
      </c>
    </row>
    <row r="78" spans="1:28" x14ac:dyDescent="0.25">
      <c r="A78" s="133"/>
      <c r="B78" s="13" t="s">
        <v>2359</v>
      </c>
      <c r="C78" s="6" t="str">
        <f>VLOOKUP($B78,'Thresholded Ct'!$B$3:$C$194,2,FALSE)</f>
        <v>hsa-miR-130a-3p</v>
      </c>
      <c r="D78" s="111">
        <f t="shared" ca="1" si="13"/>
        <v>2.9638341291922068E-10</v>
      </c>
      <c r="E78" s="111" t="str">
        <f t="shared" ca="1" si="14"/>
        <v>No sample</v>
      </c>
      <c r="F78" s="111" t="str">
        <f t="shared" ca="1" si="15"/>
        <v>No sample</v>
      </c>
      <c r="G78" s="111" t="str">
        <f t="shared" ca="1" si="16"/>
        <v>No sample</v>
      </c>
      <c r="H78" s="111" t="str">
        <f t="shared" ca="1" si="17"/>
        <v>No sample</v>
      </c>
      <c r="I78" s="111" t="str">
        <f t="shared" ca="1" si="18"/>
        <v>No sample</v>
      </c>
      <c r="J78" s="111">
        <f t="shared" ca="1" si="19"/>
        <v>6.8785152504674297E-10</v>
      </c>
      <c r="K78" s="111" t="str">
        <f t="shared" ca="1" si="20"/>
        <v>No sample</v>
      </c>
      <c r="L78" s="111" t="str">
        <f t="shared" ca="1" si="21"/>
        <v>No sample</v>
      </c>
      <c r="M78" s="111" t="str">
        <f t="shared" ca="1" si="22"/>
        <v>No sample</v>
      </c>
      <c r="N78" s="111" t="str">
        <f t="shared" ca="1" si="23"/>
        <v>No sample</v>
      </c>
      <c r="O78" s="111" t="str">
        <f t="shared" ca="1" si="24"/>
        <v>No sample</v>
      </c>
      <c r="Q78" t="s">
        <v>154</v>
      </c>
      <c r="R78" t="s">
        <v>332</v>
      </c>
      <c r="S78" t="s">
        <v>510</v>
      </c>
      <c r="T78" t="s">
        <v>688</v>
      </c>
      <c r="U78" t="s">
        <v>866</v>
      </c>
      <c r="V78" t="s">
        <v>1047</v>
      </c>
      <c r="W78" t="s">
        <v>1228</v>
      </c>
      <c r="X78" t="s">
        <v>1409</v>
      </c>
      <c r="Y78" t="s">
        <v>1590</v>
      </c>
      <c r="Z78" t="s">
        <v>1771</v>
      </c>
      <c r="AA78" t="s">
        <v>1952</v>
      </c>
      <c r="AB78" t="s">
        <v>2133</v>
      </c>
    </row>
    <row r="79" spans="1:28" x14ac:dyDescent="0.25">
      <c r="A79" s="133"/>
      <c r="B79" s="13" t="s">
        <v>2360</v>
      </c>
      <c r="C79" s="6" t="str">
        <f>VLOOKUP($B79,'Thresholded Ct'!$B$3:$C$194,2,FALSE)</f>
        <v>hsa-miR-126-5p</v>
      </c>
      <c r="D79" s="111" t="str">
        <f t="shared" ca="1" si="13"/>
        <v>Excluded</v>
      </c>
      <c r="E79" s="111" t="str">
        <f t="shared" ca="1" si="14"/>
        <v>No sample</v>
      </c>
      <c r="F79" s="111" t="str">
        <f t="shared" ca="1" si="15"/>
        <v>No sample</v>
      </c>
      <c r="G79" s="111" t="str">
        <f t="shared" ca="1" si="16"/>
        <v>No sample</v>
      </c>
      <c r="H79" s="111" t="str">
        <f t="shared" ca="1" si="17"/>
        <v>No sample</v>
      </c>
      <c r="I79" s="111" t="str">
        <f t="shared" ca="1" si="18"/>
        <v>No sample</v>
      </c>
      <c r="J79" s="111" t="str">
        <f t="shared" ca="1" si="19"/>
        <v>Excluded</v>
      </c>
      <c r="K79" s="111" t="str">
        <f t="shared" ca="1" si="20"/>
        <v>No sample</v>
      </c>
      <c r="L79" s="111" t="str">
        <f t="shared" ca="1" si="21"/>
        <v>No sample</v>
      </c>
      <c r="M79" s="111" t="str">
        <f t="shared" ca="1" si="22"/>
        <v>No sample</v>
      </c>
      <c r="N79" s="111" t="str">
        <f t="shared" ca="1" si="23"/>
        <v>No sample</v>
      </c>
      <c r="O79" s="111" t="str">
        <f t="shared" ca="1" si="24"/>
        <v>No sample</v>
      </c>
      <c r="Q79" t="s">
        <v>155</v>
      </c>
      <c r="R79" t="s">
        <v>333</v>
      </c>
      <c r="S79" t="s">
        <v>511</v>
      </c>
      <c r="T79" t="s">
        <v>689</v>
      </c>
      <c r="U79" t="s">
        <v>867</v>
      </c>
      <c r="V79" t="s">
        <v>1048</v>
      </c>
      <c r="W79" t="s">
        <v>1229</v>
      </c>
      <c r="X79" t="s">
        <v>1410</v>
      </c>
      <c r="Y79" t="s">
        <v>1591</v>
      </c>
      <c r="Z79" t="s">
        <v>1772</v>
      </c>
      <c r="AA79" t="s">
        <v>1953</v>
      </c>
      <c r="AB79" t="s">
        <v>2134</v>
      </c>
    </row>
    <row r="80" spans="1:28" x14ac:dyDescent="0.25">
      <c r="A80" s="133"/>
      <c r="B80" s="13" t="s">
        <v>2361</v>
      </c>
      <c r="C80" s="6" t="str">
        <f>VLOOKUP($B80,'Thresholded Ct'!$B$3:$C$194,2,FALSE)</f>
        <v>hsa-miR-106b-5p</v>
      </c>
      <c r="D80" s="111">
        <f t="shared" ca="1" si="13"/>
        <v>5.7704363815979409E-7</v>
      </c>
      <c r="E80" s="111" t="str">
        <f t="shared" ca="1" si="14"/>
        <v>No sample</v>
      </c>
      <c r="F80" s="111" t="str">
        <f t="shared" ca="1" si="15"/>
        <v>No sample</v>
      </c>
      <c r="G80" s="111" t="str">
        <f t="shared" ca="1" si="16"/>
        <v>No sample</v>
      </c>
      <c r="H80" s="111" t="str">
        <f t="shared" ca="1" si="17"/>
        <v>No sample</v>
      </c>
      <c r="I80" s="111" t="str">
        <f t="shared" ca="1" si="18"/>
        <v>No sample</v>
      </c>
      <c r="J80" s="111">
        <f t="shared" ca="1" si="19"/>
        <v>5.9597053224549719E-8</v>
      </c>
      <c r="K80" s="111" t="str">
        <f t="shared" ca="1" si="20"/>
        <v>No sample</v>
      </c>
      <c r="L80" s="111" t="str">
        <f t="shared" ca="1" si="21"/>
        <v>No sample</v>
      </c>
      <c r="M80" s="111" t="str">
        <f t="shared" ca="1" si="22"/>
        <v>No sample</v>
      </c>
      <c r="N80" s="111" t="str">
        <f t="shared" ca="1" si="23"/>
        <v>No sample</v>
      </c>
      <c r="O80" s="111" t="str">
        <f t="shared" ca="1" si="24"/>
        <v>No sample</v>
      </c>
      <c r="Q80" t="s">
        <v>156</v>
      </c>
      <c r="R80" t="s">
        <v>334</v>
      </c>
      <c r="S80" t="s">
        <v>512</v>
      </c>
      <c r="T80" t="s">
        <v>690</v>
      </c>
      <c r="U80" t="s">
        <v>868</v>
      </c>
      <c r="V80" t="s">
        <v>1049</v>
      </c>
      <c r="W80" t="s">
        <v>1230</v>
      </c>
      <c r="X80" t="s">
        <v>1411</v>
      </c>
      <c r="Y80" t="s">
        <v>1592</v>
      </c>
      <c r="Z80" t="s">
        <v>1773</v>
      </c>
      <c r="AA80" t="s">
        <v>1954</v>
      </c>
      <c r="AB80" t="s">
        <v>2135</v>
      </c>
    </row>
    <row r="81" spans="1:28" x14ac:dyDescent="0.25">
      <c r="A81" s="133"/>
      <c r="B81" s="13" t="s">
        <v>2362</v>
      </c>
      <c r="C81" s="6" t="str">
        <f>VLOOKUP($B81,'Thresholded Ct'!$B$3:$C$194,2,FALSE)</f>
        <v>hsa-miR-372-3p</v>
      </c>
      <c r="D81" s="111" t="str">
        <f t="shared" ca="1" si="13"/>
        <v>Excluded</v>
      </c>
      <c r="E81" s="111" t="str">
        <f t="shared" ca="1" si="14"/>
        <v>No sample</v>
      </c>
      <c r="F81" s="111" t="str">
        <f t="shared" ca="1" si="15"/>
        <v>No sample</v>
      </c>
      <c r="G81" s="111" t="str">
        <f t="shared" ca="1" si="16"/>
        <v>No sample</v>
      </c>
      <c r="H81" s="111" t="str">
        <f t="shared" ca="1" si="17"/>
        <v>No sample</v>
      </c>
      <c r="I81" s="111" t="str">
        <f t="shared" ca="1" si="18"/>
        <v>No sample</v>
      </c>
      <c r="J81" s="111" t="str">
        <f t="shared" ca="1" si="19"/>
        <v>Excluded</v>
      </c>
      <c r="K81" s="111" t="str">
        <f t="shared" ca="1" si="20"/>
        <v>No sample</v>
      </c>
      <c r="L81" s="111" t="str">
        <f t="shared" ca="1" si="21"/>
        <v>No sample</v>
      </c>
      <c r="M81" s="111" t="str">
        <f t="shared" ca="1" si="22"/>
        <v>No sample</v>
      </c>
      <c r="N81" s="111" t="str">
        <f t="shared" ca="1" si="23"/>
        <v>No sample</v>
      </c>
      <c r="O81" s="111" t="str">
        <f t="shared" ca="1" si="24"/>
        <v>No sample</v>
      </c>
      <c r="Q81" t="s">
        <v>157</v>
      </c>
      <c r="R81" t="s">
        <v>335</v>
      </c>
      <c r="S81" t="s">
        <v>513</v>
      </c>
      <c r="T81" t="s">
        <v>691</v>
      </c>
      <c r="U81" t="s">
        <v>869</v>
      </c>
      <c r="V81" t="s">
        <v>1050</v>
      </c>
      <c r="W81" t="s">
        <v>1231</v>
      </c>
      <c r="X81" t="s">
        <v>1412</v>
      </c>
      <c r="Y81" t="s">
        <v>1593</v>
      </c>
      <c r="Z81" t="s">
        <v>1774</v>
      </c>
      <c r="AA81" t="s">
        <v>1955</v>
      </c>
      <c r="AB81" t="s">
        <v>2136</v>
      </c>
    </row>
    <row r="82" spans="1:28" x14ac:dyDescent="0.25">
      <c r="A82" s="133"/>
      <c r="B82" s="13" t="s">
        <v>2363</v>
      </c>
      <c r="C82" s="6" t="str">
        <f>VLOOKUP($B82,'Thresholded Ct'!$B$3:$C$194,2,FALSE)</f>
        <v>hsa-miR-135b-5p</v>
      </c>
      <c r="D82" s="111">
        <f t="shared" ca="1" si="13"/>
        <v>6.2008444931821382E-10</v>
      </c>
      <c r="E82" s="111" t="str">
        <f t="shared" ca="1" si="14"/>
        <v>No sample</v>
      </c>
      <c r="F82" s="111" t="str">
        <f t="shared" ca="1" si="15"/>
        <v>No sample</v>
      </c>
      <c r="G82" s="111" t="str">
        <f t="shared" ca="1" si="16"/>
        <v>No sample</v>
      </c>
      <c r="H82" s="111" t="str">
        <f t="shared" ca="1" si="17"/>
        <v>No sample</v>
      </c>
      <c r="I82" s="111" t="str">
        <f t="shared" ca="1" si="18"/>
        <v>No sample</v>
      </c>
      <c r="J82" s="111">
        <f t="shared" ca="1" si="19"/>
        <v>5.1843714683972268E-9</v>
      </c>
      <c r="K82" s="111" t="str">
        <f t="shared" ca="1" si="20"/>
        <v>No sample</v>
      </c>
      <c r="L82" s="111" t="str">
        <f t="shared" ca="1" si="21"/>
        <v>No sample</v>
      </c>
      <c r="M82" s="111" t="str">
        <f t="shared" ca="1" si="22"/>
        <v>No sample</v>
      </c>
      <c r="N82" s="111" t="str">
        <f t="shared" ca="1" si="23"/>
        <v>No sample</v>
      </c>
      <c r="O82" s="111" t="str">
        <f t="shared" ca="1" si="24"/>
        <v>No sample</v>
      </c>
      <c r="Q82" t="s">
        <v>158</v>
      </c>
      <c r="R82" t="s">
        <v>336</v>
      </c>
      <c r="S82" t="s">
        <v>514</v>
      </c>
      <c r="T82" t="s">
        <v>692</v>
      </c>
      <c r="U82" t="s">
        <v>870</v>
      </c>
      <c r="V82" t="s">
        <v>1051</v>
      </c>
      <c r="W82" t="s">
        <v>1232</v>
      </c>
      <c r="X82" t="s">
        <v>1413</v>
      </c>
      <c r="Y82" t="s">
        <v>1594</v>
      </c>
      <c r="Z82" t="s">
        <v>1775</v>
      </c>
      <c r="AA82" t="s">
        <v>1956</v>
      </c>
      <c r="AB82" t="s">
        <v>2137</v>
      </c>
    </row>
    <row r="83" spans="1:28" x14ac:dyDescent="0.25">
      <c r="A83" s="133"/>
      <c r="B83" s="13" t="s">
        <v>2364</v>
      </c>
      <c r="C83" s="6" t="str">
        <f>VLOOKUP($B83,'Thresholded Ct'!$B$3:$C$194,2,FALSE)</f>
        <v>hsa-miR-202-3p</v>
      </c>
      <c r="D83" s="111">
        <f t="shared" ca="1" si="13"/>
        <v>6.205453358225406E-9</v>
      </c>
      <c r="E83" s="111" t="str">
        <f t="shared" ca="1" si="14"/>
        <v>No sample</v>
      </c>
      <c r="F83" s="111" t="str">
        <f t="shared" ca="1" si="15"/>
        <v>No sample</v>
      </c>
      <c r="G83" s="111" t="str">
        <f t="shared" ca="1" si="16"/>
        <v>No sample</v>
      </c>
      <c r="H83" s="111" t="str">
        <f t="shared" ca="1" si="17"/>
        <v>No sample</v>
      </c>
      <c r="I83" s="111" t="str">
        <f t="shared" ca="1" si="18"/>
        <v>No sample</v>
      </c>
      <c r="J83" s="111">
        <f t="shared" ca="1" si="19"/>
        <v>2.9447988538121943E-9</v>
      </c>
      <c r="K83" s="111" t="str">
        <f t="shared" ca="1" si="20"/>
        <v>No sample</v>
      </c>
      <c r="L83" s="111" t="str">
        <f t="shared" ca="1" si="21"/>
        <v>No sample</v>
      </c>
      <c r="M83" s="111" t="str">
        <f t="shared" ca="1" si="22"/>
        <v>No sample</v>
      </c>
      <c r="N83" s="111" t="str">
        <f t="shared" ca="1" si="23"/>
        <v>No sample</v>
      </c>
      <c r="O83" s="111" t="str">
        <f t="shared" ca="1" si="24"/>
        <v>No sample</v>
      </c>
      <c r="Q83" t="s">
        <v>159</v>
      </c>
      <c r="R83" t="s">
        <v>337</v>
      </c>
      <c r="S83" t="s">
        <v>515</v>
      </c>
      <c r="T83" t="s">
        <v>693</v>
      </c>
      <c r="U83" t="s">
        <v>871</v>
      </c>
      <c r="V83" t="s">
        <v>1052</v>
      </c>
      <c r="W83" t="s">
        <v>1233</v>
      </c>
      <c r="X83" t="s">
        <v>1414</v>
      </c>
      <c r="Y83" t="s">
        <v>1595</v>
      </c>
      <c r="Z83" t="s">
        <v>1776</v>
      </c>
      <c r="AA83" t="s">
        <v>1957</v>
      </c>
      <c r="AB83" t="s">
        <v>2138</v>
      </c>
    </row>
    <row r="84" spans="1:28" x14ac:dyDescent="0.25">
      <c r="A84" s="133"/>
      <c r="B84" s="13" t="s">
        <v>2365</v>
      </c>
      <c r="C84" s="6" t="str">
        <f>VLOOKUP($B84,'Thresholded Ct'!$B$3:$C$194,2,FALSE)</f>
        <v>hsa-miR-190b</v>
      </c>
      <c r="D84" s="111">
        <f t="shared" ca="1" si="13"/>
        <v>1.3780998527052317E-7</v>
      </c>
      <c r="E84" s="111" t="str">
        <f t="shared" ca="1" si="14"/>
        <v>No sample</v>
      </c>
      <c r="F84" s="111" t="str">
        <f t="shared" ca="1" si="15"/>
        <v>No sample</v>
      </c>
      <c r="G84" s="111" t="str">
        <f t="shared" ca="1" si="16"/>
        <v>No sample</v>
      </c>
      <c r="H84" s="111" t="str">
        <f t="shared" ca="1" si="17"/>
        <v>No sample</v>
      </c>
      <c r="I84" s="111" t="str">
        <f t="shared" ca="1" si="18"/>
        <v>No sample</v>
      </c>
      <c r="J84" s="111">
        <f t="shared" ca="1" si="19"/>
        <v>1.4889681597693159E-7</v>
      </c>
      <c r="K84" s="111" t="str">
        <f t="shared" ca="1" si="20"/>
        <v>No sample</v>
      </c>
      <c r="L84" s="111" t="str">
        <f t="shared" ca="1" si="21"/>
        <v>No sample</v>
      </c>
      <c r="M84" s="111" t="str">
        <f t="shared" ca="1" si="22"/>
        <v>No sample</v>
      </c>
      <c r="N84" s="111" t="str">
        <f t="shared" ca="1" si="23"/>
        <v>No sample</v>
      </c>
      <c r="O84" s="111" t="str">
        <f t="shared" ca="1" si="24"/>
        <v>No sample</v>
      </c>
      <c r="Q84" t="s">
        <v>160</v>
      </c>
      <c r="R84" t="s">
        <v>338</v>
      </c>
      <c r="S84" t="s">
        <v>516</v>
      </c>
      <c r="T84" t="s">
        <v>694</v>
      </c>
      <c r="U84" t="s">
        <v>872</v>
      </c>
      <c r="V84" t="s">
        <v>1053</v>
      </c>
      <c r="W84" t="s">
        <v>1234</v>
      </c>
      <c r="X84" t="s">
        <v>1415</v>
      </c>
      <c r="Y84" t="s">
        <v>1596</v>
      </c>
      <c r="Z84" t="s">
        <v>1777</v>
      </c>
      <c r="AA84" t="s">
        <v>1958</v>
      </c>
      <c r="AB84" t="s">
        <v>2139</v>
      </c>
    </row>
    <row r="85" spans="1:28" x14ac:dyDescent="0.25">
      <c r="A85" s="133"/>
      <c r="B85" s="13" t="s">
        <v>2367</v>
      </c>
      <c r="C85" s="6" t="str">
        <f>VLOOKUP($B85,'Thresholded Ct'!$B$3:$C$194,2,FALSE)</f>
        <v>hsa-miR-24-3p</v>
      </c>
      <c r="D85" s="111">
        <f t="shared" ca="1" si="13"/>
        <v>4.0129979660320004E-7</v>
      </c>
      <c r="E85" s="111" t="str">
        <f t="shared" ca="1" si="14"/>
        <v>No sample</v>
      </c>
      <c r="F85" s="111" t="str">
        <f t="shared" ca="1" si="15"/>
        <v>No sample</v>
      </c>
      <c r="G85" s="111" t="str">
        <f t="shared" ca="1" si="16"/>
        <v>No sample</v>
      </c>
      <c r="H85" s="111" t="str">
        <f t="shared" ca="1" si="17"/>
        <v>No sample</v>
      </c>
      <c r="I85" s="111" t="str">
        <f t="shared" ca="1" si="18"/>
        <v>No sample</v>
      </c>
      <c r="J85" s="111">
        <f t="shared" ca="1" si="19"/>
        <v>2.1634186960694095E-7</v>
      </c>
      <c r="K85" s="111" t="str">
        <f t="shared" ca="1" si="20"/>
        <v>No sample</v>
      </c>
      <c r="L85" s="111" t="str">
        <f t="shared" ca="1" si="21"/>
        <v>No sample</v>
      </c>
      <c r="M85" s="111" t="str">
        <f t="shared" ca="1" si="22"/>
        <v>No sample</v>
      </c>
      <c r="N85" s="111" t="str">
        <f t="shared" ca="1" si="23"/>
        <v>No sample</v>
      </c>
      <c r="O85" s="111" t="str">
        <f t="shared" ca="1" si="24"/>
        <v>No sample</v>
      </c>
      <c r="Q85" t="s">
        <v>161</v>
      </c>
      <c r="R85" t="s">
        <v>339</v>
      </c>
      <c r="S85" t="s">
        <v>517</v>
      </c>
      <c r="T85" t="s">
        <v>695</v>
      </c>
      <c r="U85" t="s">
        <v>873</v>
      </c>
      <c r="V85" t="s">
        <v>1054</v>
      </c>
      <c r="W85" t="s">
        <v>1235</v>
      </c>
      <c r="X85" t="s">
        <v>1416</v>
      </c>
      <c r="Y85" t="s">
        <v>1597</v>
      </c>
      <c r="Z85" t="s">
        <v>1778</v>
      </c>
      <c r="AA85" t="s">
        <v>1959</v>
      </c>
      <c r="AB85" t="s">
        <v>2140</v>
      </c>
    </row>
    <row r="86" spans="1:28" x14ac:dyDescent="0.25">
      <c r="A86" s="133"/>
      <c r="B86" s="13" t="s">
        <v>2368</v>
      </c>
      <c r="C86" s="6" t="str">
        <f>VLOOKUP($B86,'Thresholded Ct'!$B$3:$C$194,2,FALSE)</f>
        <v>hsa-miR-96-5p</v>
      </c>
      <c r="D86" s="111" t="str">
        <f t="shared" ca="1" si="13"/>
        <v>Excluded</v>
      </c>
      <c r="E86" s="111" t="str">
        <f t="shared" ca="1" si="14"/>
        <v>No sample</v>
      </c>
      <c r="F86" s="111" t="str">
        <f t="shared" ca="1" si="15"/>
        <v>No sample</v>
      </c>
      <c r="G86" s="111" t="str">
        <f t="shared" ca="1" si="16"/>
        <v>No sample</v>
      </c>
      <c r="H86" s="111" t="str">
        <f t="shared" ca="1" si="17"/>
        <v>No sample</v>
      </c>
      <c r="I86" s="111" t="str">
        <f t="shared" ca="1" si="18"/>
        <v>No sample</v>
      </c>
      <c r="J86" s="111">
        <f t="shared" ca="1" si="19"/>
        <v>6.467002590055075E-10</v>
      </c>
      <c r="K86" s="111" t="str">
        <f t="shared" ca="1" si="20"/>
        <v>No sample</v>
      </c>
      <c r="L86" s="111" t="str">
        <f t="shared" ca="1" si="21"/>
        <v>No sample</v>
      </c>
      <c r="M86" s="111" t="str">
        <f t="shared" ca="1" si="22"/>
        <v>No sample</v>
      </c>
      <c r="N86" s="111" t="str">
        <f t="shared" ca="1" si="23"/>
        <v>No sample</v>
      </c>
      <c r="O86" s="111" t="str">
        <f t="shared" ca="1" si="24"/>
        <v>No sample</v>
      </c>
      <c r="Q86" t="s">
        <v>162</v>
      </c>
      <c r="R86" t="s">
        <v>340</v>
      </c>
      <c r="S86" t="s">
        <v>518</v>
      </c>
      <c r="T86" t="s">
        <v>696</v>
      </c>
      <c r="U86" t="s">
        <v>874</v>
      </c>
      <c r="V86" t="s">
        <v>1055</v>
      </c>
      <c r="W86" t="s">
        <v>1236</v>
      </c>
      <c r="X86" t="s">
        <v>1417</v>
      </c>
      <c r="Y86" t="s">
        <v>1598</v>
      </c>
      <c r="Z86" t="s">
        <v>1779</v>
      </c>
      <c r="AA86" t="s">
        <v>1960</v>
      </c>
      <c r="AB86" t="s">
        <v>2141</v>
      </c>
    </row>
    <row r="87" spans="1:28" x14ac:dyDescent="0.25">
      <c r="A87" s="133"/>
      <c r="B87" s="13" t="s">
        <v>2369</v>
      </c>
      <c r="C87" s="6" t="str">
        <f>VLOOKUP($B87,'Thresholded Ct'!$B$3:$C$194,2,FALSE)</f>
        <v>hsa-miR-129-5p</v>
      </c>
      <c r="D87" s="111">
        <f t="shared" ca="1" si="13"/>
        <v>2.6511320292699634E-8</v>
      </c>
      <c r="E87" s="111" t="str">
        <f t="shared" ca="1" si="14"/>
        <v>No sample</v>
      </c>
      <c r="F87" s="111" t="str">
        <f t="shared" ca="1" si="15"/>
        <v>No sample</v>
      </c>
      <c r="G87" s="111" t="str">
        <f t="shared" ca="1" si="16"/>
        <v>No sample</v>
      </c>
      <c r="H87" s="111" t="str">
        <f t="shared" ca="1" si="17"/>
        <v>No sample</v>
      </c>
      <c r="I87" s="111" t="str">
        <f t="shared" ca="1" si="18"/>
        <v>No sample</v>
      </c>
      <c r="J87" s="111">
        <f t="shared" ca="1" si="19"/>
        <v>5.4610149007256052E-9</v>
      </c>
      <c r="K87" s="111" t="str">
        <f t="shared" ca="1" si="20"/>
        <v>No sample</v>
      </c>
      <c r="L87" s="111" t="str">
        <f t="shared" ca="1" si="21"/>
        <v>No sample</v>
      </c>
      <c r="M87" s="111" t="str">
        <f t="shared" ca="1" si="22"/>
        <v>No sample</v>
      </c>
      <c r="N87" s="111" t="str">
        <f t="shared" ca="1" si="23"/>
        <v>No sample</v>
      </c>
      <c r="O87" s="111" t="str">
        <f t="shared" ca="1" si="24"/>
        <v>No sample</v>
      </c>
      <c r="Q87" t="s">
        <v>163</v>
      </c>
      <c r="R87" t="s">
        <v>341</v>
      </c>
      <c r="S87" t="s">
        <v>519</v>
      </c>
      <c r="T87" t="s">
        <v>697</v>
      </c>
      <c r="U87" t="s">
        <v>875</v>
      </c>
      <c r="V87" t="s">
        <v>1056</v>
      </c>
      <c r="W87" t="s">
        <v>1237</v>
      </c>
      <c r="X87" t="s">
        <v>1418</v>
      </c>
      <c r="Y87" t="s">
        <v>1599</v>
      </c>
      <c r="Z87" t="s">
        <v>1780</v>
      </c>
      <c r="AA87" t="s">
        <v>1961</v>
      </c>
      <c r="AB87" t="s">
        <v>2142</v>
      </c>
    </row>
    <row r="88" spans="1:28" x14ac:dyDescent="0.25">
      <c r="A88" s="133"/>
      <c r="B88" s="13" t="s">
        <v>2370</v>
      </c>
      <c r="C88" s="6" t="str">
        <f>VLOOKUP($B88,'Thresholded Ct'!$B$3:$C$194,2,FALSE)</f>
        <v>hsa-miR-214-3p</v>
      </c>
      <c r="D88" s="111">
        <f t="shared" ca="1" si="13"/>
        <v>6.2008444931821382E-10</v>
      </c>
      <c r="E88" s="111" t="str">
        <f t="shared" ca="1" si="14"/>
        <v>No sample</v>
      </c>
      <c r="F88" s="111" t="str">
        <f t="shared" ca="1" si="15"/>
        <v>No sample</v>
      </c>
      <c r="G88" s="111" t="str">
        <f t="shared" ca="1" si="16"/>
        <v>No sample</v>
      </c>
      <c r="H88" s="111" t="str">
        <f t="shared" ca="1" si="17"/>
        <v>No sample</v>
      </c>
      <c r="I88" s="111" t="str">
        <f t="shared" ca="1" si="18"/>
        <v>No sample</v>
      </c>
      <c r="J88" s="111">
        <f t="shared" ca="1" si="19"/>
        <v>5.1843714683972268E-9</v>
      </c>
      <c r="K88" s="111" t="str">
        <f t="shared" ca="1" si="20"/>
        <v>No sample</v>
      </c>
      <c r="L88" s="111" t="str">
        <f t="shared" ca="1" si="21"/>
        <v>No sample</v>
      </c>
      <c r="M88" s="111" t="str">
        <f t="shared" ca="1" si="22"/>
        <v>No sample</v>
      </c>
      <c r="N88" s="111" t="str">
        <f t="shared" ca="1" si="23"/>
        <v>No sample</v>
      </c>
      <c r="O88" s="111" t="str">
        <f t="shared" ca="1" si="24"/>
        <v>No sample</v>
      </c>
      <c r="Q88" t="s">
        <v>164</v>
      </c>
      <c r="R88" t="s">
        <v>342</v>
      </c>
      <c r="S88" t="s">
        <v>520</v>
      </c>
      <c r="T88" t="s">
        <v>698</v>
      </c>
      <c r="U88" t="s">
        <v>876</v>
      </c>
      <c r="V88" t="s">
        <v>1057</v>
      </c>
      <c r="W88" t="s">
        <v>1238</v>
      </c>
      <c r="X88" t="s">
        <v>1419</v>
      </c>
      <c r="Y88" t="s">
        <v>1600</v>
      </c>
      <c r="Z88" t="s">
        <v>1781</v>
      </c>
      <c r="AA88" t="s">
        <v>1962</v>
      </c>
      <c r="AB88" t="s">
        <v>2143</v>
      </c>
    </row>
    <row r="89" spans="1:28" x14ac:dyDescent="0.25">
      <c r="A89" s="133"/>
      <c r="B89" s="13" t="s">
        <v>2371</v>
      </c>
      <c r="C89" s="6" t="str">
        <f>VLOOKUP($B89,'Thresholded Ct'!$B$3:$C$194,2,FALSE)</f>
        <v>hsa-miR-132-3p</v>
      </c>
      <c r="D89" s="111">
        <f t="shared" ca="1" si="13"/>
        <v>2.3859050240395153E-9</v>
      </c>
      <c r="E89" s="111" t="str">
        <f t="shared" ca="1" si="14"/>
        <v>No sample</v>
      </c>
      <c r="F89" s="111" t="str">
        <f t="shared" ca="1" si="15"/>
        <v>No sample</v>
      </c>
      <c r="G89" s="111" t="str">
        <f t="shared" ca="1" si="16"/>
        <v>No sample</v>
      </c>
      <c r="H89" s="111" t="str">
        <f t="shared" ca="1" si="17"/>
        <v>No sample</v>
      </c>
      <c r="I89" s="111" t="str">
        <f t="shared" ca="1" si="18"/>
        <v>No sample</v>
      </c>
      <c r="J89" s="111">
        <f t="shared" ca="1" si="19"/>
        <v>3.5068338850643569E-9</v>
      </c>
      <c r="K89" s="111" t="str">
        <f t="shared" ca="1" si="20"/>
        <v>No sample</v>
      </c>
      <c r="L89" s="111" t="str">
        <f t="shared" ca="1" si="21"/>
        <v>No sample</v>
      </c>
      <c r="M89" s="111" t="str">
        <f t="shared" ca="1" si="22"/>
        <v>No sample</v>
      </c>
      <c r="N89" s="111" t="str">
        <f t="shared" ca="1" si="23"/>
        <v>No sample</v>
      </c>
      <c r="O89" s="111" t="str">
        <f t="shared" ca="1" si="24"/>
        <v>No sample</v>
      </c>
      <c r="Q89" t="s">
        <v>165</v>
      </c>
      <c r="R89" t="s">
        <v>343</v>
      </c>
      <c r="S89" t="s">
        <v>521</v>
      </c>
      <c r="T89" t="s">
        <v>699</v>
      </c>
      <c r="U89" t="s">
        <v>877</v>
      </c>
      <c r="V89" t="s">
        <v>1058</v>
      </c>
      <c r="W89" t="s">
        <v>1239</v>
      </c>
      <c r="X89" t="s">
        <v>1420</v>
      </c>
      <c r="Y89" t="s">
        <v>1601</v>
      </c>
      <c r="Z89" t="s">
        <v>1782</v>
      </c>
      <c r="AA89" t="s">
        <v>1963</v>
      </c>
      <c r="AB89" t="s">
        <v>2144</v>
      </c>
    </row>
    <row r="90" spans="1:28" x14ac:dyDescent="0.25">
      <c r="A90" s="133"/>
      <c r="B90" s="13" t="s">
        <v>2372</v>
      </c>
      <c r="C90" s="6" t="str">
        <f>VLOOKUP($B90,'Thresholded Ct'!$B$3:$C$194,2,FALSE)</f>
        <v>hsa-miR-127-3p</v>
      </c>
      <c r="D90" s="111">
        <f t="shared" ca="1" si="13"/>
        <v>1.4954798997306051E-8</v>
      </c>
      <c r="E90" s="111" t="str">
        <f t="shared" ca="1" si="14"/>
        <v>No sample</v>
      </c>
      <c r="F90" s="111" t="str">
        <f t="shared" ca="1" si="15"/>
        <v>No sample</v>
      </c>
      <c r="G90" s="111" t="str">
        <f t="shared" ca="1" si="16"/>
        <v>No sample</v>
      </c>
      <c r="H90" s="111" t="str">
        <f t="shared" ca="1" si="17"/>
        <v>No sample</v>
      </c>
      <c r="I90" s="111" t="str">
        <f t="shared" ca="1" si="18"/>
        <v>No sample</v>
      </c>
      <c r="J90" s="111">
        <f t="shared" ca="1" si="19"/>
        <v>8.2372860747430291E-9</v>
      </c>
      <c r="K90" s="111" t="str">
        <f t="shared" ca="1" si="20"/>
        <v>No sample</v>
      </c>
      <c r="L90" s="111" t="str">
        <f t="shared" ca="1" si="21"/>
        <v>No sample</v>
      </c>
      <c r="M90" s="111" t="str">
        <f t="shared" ca="1" si="22"/>
        <v>No sample</v>
      </c>
      <c r="N90" s="111" t="str">
        <f t="shared" ca="1" si="23"/>
        <v>No sample</v>
      </c>
      <c r="O90" s="111" t="str">
        <f t="shared" ca="1" si="24"/>
        <v>No sample</v>
      </c>
      <c r="Q90" t="s">
        <v>166</v>
      </c>
      <c r="R90" t="s">
        <v>344</v>
      </c>
      <c r="S90" t="s">
        <v>522</v>
      </c>
      <c r="T90" t="s">
        <v>700</v>
      </c>
      <c r="U90" t="s">
        <v>878</v>
      </c>
      <c r="V90" t="s">
        <v>1059</v>
      </c>
      <c r="W90" t="s">
        <v>1240</v>
      </c>
      <c r="X90" t="s">
        <v>1421</v>
      </c>
      <c r="Y90" t="s">
        <v>1602</v>
      </c>
      <c r="Z90" t="s">
        <v>1783</v>
      </c>
      <c r="AA90" t="s">
        <v>1964</v>
      </c>
      <c r="AB90" t="s">
        <v>2145</v>
      </c>
    </row>
    <row r="91" spans="1:28" x14ac:dyDescent="0.25">
      <c r="A91" s="133"/>
      <c r="B91" s="13" t="s">
        <v>2373</v>
      </c>
      <c r="C91" s="6" t="str">
        <f>VLOOKUP($B91,'Thresholded Ct'!$B$3:$C$194,2,FALSE)</f>
        <v>hsa-miR-200a-3p</v>
      </c>
      <c r="D91" s="111" t="str">
        <f t="shared" ca="1" si="13"/>
        <v>Excluded</v>
      </c>
      <c r="E91" s="111" t="str">
        <f t="shared" ca="1" si="14"/>
        <v>No sample</v>
      </c>
      <c r="F91" s="111" t="str">
        <f t="shared" ca="1" si="15"/>
        <v>No sample</v>
      </c>
      <c r="G91" s="111" t="str">
        <f t="shared" ca="1" si="16"/>
        <v>No sample</v>
      </c>
      <c r="H91" s="111" t="str">
        <f t="shared" ca="1" si="17"/>
        <v>No sample</v>
      </c>
      <c r="I91" s="111" t="str">
        <f t="shared" ca="1" si="18"/>
        <v>No sample</v>
      </c>
      <c r="J91" s="111" t="str">
        <f t="shared" ca="1" si="19"/>
        <v>Excluded</v>
      </c>
      <c r="K91" s="111" t="str">
        <f t="shared" ca="1" si="20"/>
        <v>No sample</v>
      </c>
      <c r="L91" s="111" t="str">
        <f t="shared" ca="1" si="21"/>
        <v>No sample</v>
      </c>
      <c r="M91" s="111" t="str">
        <f t="shared" ca="1" si="22"/>
        <v>No sample</v>
      </c>
      <c r="N91" s="111" t="str">
        <f t="shared" ca="1" si="23"/>
        <v>No sample</v>
      </c>
      <c r="O91" s="111" t="str">
        <f t="shared" ca="1" si="24"/>
        <v>No sample</v>
      </c>
      <c r="Q91" t="s">
        <v>167</v>
      </c>
      <c r="R91" t="s">
        <v>345</v>
      </c>
      <c r="S91" t="s">
        <v>523</v>
      </c>
      <c r="T91" t="s">
        <v>701</v>
      </c>
      <c r="U91" t="s">
        <v>879</v>
      </c>
      <c r="V91" t="s">
        <v>1060</v>
      </c>
      <c r="W91" t="s">
        <v>1241</v>
      </c>
      <c r="X91" t="s">
        <v>1422</v>
      </c>
      <c r="Y91" t="s">
        <v>1603</v>
      </c>
      <c r="Z91" t="s">
        <v>1784</v>
      </c>
      <c r="AA91" t="s">
        <v>1965</v>
      </c>
      <c r="AB91" t="s">
        <v>2146</v>
      </c>
    </row>
    <row r="92" spans="1:28" x14ac:dyDescent="0.25">
      <c r="A92" s="133"/>
      <c r="B92" s="13" t="s">
        <v>2374</v>
      </c>
      <c r="C92" s="6" t="str">
        <f>VLOOKUP($B92,'Thresholded Ct'!$B$3:$C$194,2,FALSE)</f>
        <v>hsa-miR-375</v>
      </c>
      <c r="D92" s="111">
        <f t="shared" ca="1" si="13"/>
        <v>4.0129979660320004E-7</v>
      </c>
      <c r="E92" s="111" t="str">
        <f t="shared" ca="1" si="14"/>
        <v>No sample</v>
      </c>
      <c r="F92" s="111" t="str">
        <f t="shared" ca="1" si="15"/>
        <v>No sample</v>
      </c>
      <c r="G92" s="111" t="str">
        <f t="shared" ca="1" si="16"/>
        <v>No sample</v>
      </c>
      <c r="H92" s="111" t="str">
        <f t="shared" ca="1" si="17"/>
        <v>No sample</v>
      </c>
      <c r="I92" s="111" t="str">
        <f t="shared" ca="1" si="18"/>
        <v>No sample</v>
      </c>
      <c r="J92" s="111">
        <f t="shared" ca="1" si="19"/>
        <v>2.1634186960694095E-7</v>
      </c>
      <c r="K92" s="111" t="str">
        <f t="shared" ca="1" si="20"/>
        <v>No sample</v>
      </c>
      <c r="L92" s="111" t="str">
        <f t="shared" ca="1" si="21"/>
        <v>No sample</v>
      </c>
      <c r="M92" s="111" t="str">
        <f t="shared" ca="1" si="22"/>
        <v>No sample</v>
      </c>
      <c r="N92" s="111" t="str">
        <f t="shared" ca="1" si="23"/>
        <v>No sample</v>
      </c>
      <c r="O92" s="111" t="str">
        <f t="shared" ca="1" si="24"/>
        <v>No sample</v>
      </c>
      <c r="Q92" t="s">
        <v>168</v>
      </c>
      <c r="R92" t="s">
        <v>346</v>
      </c>
      <c r="S92" t="s">
        <v>524</v>
      </c>
      <c r="T92" t="s">
        <v>702</v>
      </c>
      <c r="U92" t="s">
        <v>880</v>
      </c>
      <c r="V92" t="s">
        <v>1061</v>
      </c>
      <c r="W92" t="s">
        <v>1242</v>
      </c>
      <c r="X92" t="s">
        <v>1423</v>
      </c>
      <c r="Y92" t="s">
        <v>1604</v>
      </c>
      <c r="Z92" t="s">
        <v>1785</v>
      </c>
      <c r="AA92" t="s">
        <v>1966</v>
      </c>
      <c r="AB92" t="s">
        <v>2147</v>
      </c>
    </row>
    <row r="93" spans="1:28" x14ac:dyDescent="0.25">
      <c r="A93" s="133"/>
      <c r="B93" s="13" t="s">
        <v>2375</v>
      </c>
      <c r="C93" s="6" t="str">
        <f>VLOOKUP($B93,'Thresholded Ct'!$B$3:$C$194,2,FALSE)</f>
        <v>hsa-miR-338-3p</v>
      </c>
      <c r="D93" s="111" t="str">
        <f t="shared" ca="1" si="13"/>
        <v>Excluded</v>
      </c>
      <c r="E93" s="111" t="str">
        <f t="shared" ca="1" si="14"/>
        <v>No sample</v>
      </c>
      <c r="F93" s="111" t="str">
        <f t="shared" ca="1" si="15"/>
        <v>No sample</v>
      </c>
      <c r="G93" s="111" t="str">
        <f t="shared" ca="1" si="16"/>
        <v>No sample</v>
      </c>
      <c r="H93" s="111" t="str">
        <f t="shared" ca="1" si="17"/>
        <v>No sample</v>
      </c>
      <c r="I93" s="111" t="str">
        <f t="shared" ca="1" si="18"/>
        <v>No sample</v>
      </c>
      <c r="J93" s="111">
        <f t="shared" ca="1" si="19"/>
        <v>6.467002590055075E-10</v>
      </c>
      <c r="K93" s="111" t="str">
        <f t="shared" ca="1" si="20"/>
        <v>No sample</v>
      </c>
      <c r="L93" s="111" t="str">
        <f t="shared" ca="1" si="21"/>
        <v>No sample</v>
      </c>
      <c r="M93" s="111" t="str">
        <f t="shared" ca="1" si="22"/>
        <v>No sample</v>
      </c>
      <c r="N93" s="111" t="str">
        <f t="shared" ca="1" si="23"/>
        <v>No sample</v>
      </c>
      <c r="O93" s="111" t="str">
        <f t="shared" ca="1" si="24"/>
        <v>No sample</v>
      </c>
      <c r="Q93" t="s">
        <v>169</v>
      </c>
      <c r="R93" t="s">
        <v>347</v>
      </c>
      <c r="S93" t="s">
        <v>525</v>
      </c>
      <c r="T93" t="s">
        <v>703</v>
      </c>
      <c r="U93" t="s">
        <v>881</v>
      </c>
      <c r="V93" t="s">
        <v>1062</v>
      </c>
      <c r="W93" t="s">
        <v>1243</v>
      </c>
      <c r="X93" t="s">
        <v>1424</v>
      </c>
      <c r="Y93" t="s">
        <v>1605</v>
      </c>
      <c r="Z93" t="s">
        <v>1786</v>
      </c>
      <c r="AA93" t="s">
        <v>1967</v>
      </c>
      <c r="AB93" t="s">
        <v>2148</v>
      </c>
    </row>
    <row r="94" spans="1:28" x14ac:dyDescent="0.25">
      <c r="A94" s="133"/>
      <c r="B94" s="13" t="s">
        <v>2376</v>
      </c>
      <c r="C94" s="6" t="str">
        <f>VLOOKUP($B94,'Thresholded Ct'!$B$3:$C$194,2,FALSE)</f>
        <v>hsa-miR-497-5p</v>
      </c>
      <c r="D94" s="111">
        <f t="shared" ca="1" si="13"/>
        <v>2.6511320292699634E-8</v>
      </c>
      <c r="E94" s="111" t="str">
        <f t="shared" ca="1" si="14"/>
        <v>No sample</v>
      </c>
      <c r="F94" s="111" t="str">
        <f t="shared" ca="1" si="15"/>
        <v>No sample</v>
      </c>
      <c r="G94" s="111" t="str">
        <f t="shared" ca="1" si="16"/>
        <v>No sample</v>
      </c>
      <c r="H94" s="111" t="str">
        <f t="shared" ca="1" si="17"/>
        <v>No sample</v>
      </c>
      <c r="I94" s="111" t="str">
        <f t="shared" ca="1" si="18"/>
        <v>No sample</v>
      </c>
      <c r="J94" s="111">
        <f t="shared" ca="1" si="19"/>
        <v>5.4610149007256052E-9</v>
      </c>
      <c r="K94" s="111" t="str">
        <f t="shared" ca="1" si="20"/>
        <v>No sample</v>
      </c>
      <c r="L94" s="111" t="str">
        <f t="shared" ca="1" si="21"/>
        <v>No sample</v>
      </c>
      <c r="M94" s="111" t="str">
        <f t="shared" ca="1" si="22"/>
        <v>No sample</v>
      </c>
      <c r="N94" s="111" t="str">
        <f t="shared" ca="1" si="23"/>
        <v>No sample</v>
      </c>
      <c r="O94" s="111" t="str">
        <f t="shared" ca="1" si="24"/>
        <v>No sample</v>
      </c>
      <c r="Q94" t="s">
        <v>170</v>
      </c>
      <c r="R94" t="s">
        <v>348</v>
      </c>
      <c r="S94" t="s">
        <v>526</v>
      </c>
      <c r="T94" t="s">
        <v>704</v>
      </c>
      <c r="U94" t="s">
        <v>882</v>
      </c>
      <c r="V94" t="s">
        <v>1063</v>
      </c>
      <c r="W94" t="s">
        <v>1244</v>
      </c>
      <c r="X94" t="s">
        <v>1425</v>
      </c>
      <c r="Y94" t="s">
        <v>1606</v>
      </c>
      <c r="Z94" t="s">
        <v>1787</v>
      </c>
      <c r="AA94" t="s">
        <v>1968</v>
      </c>
      <c r="AB94" t="s">
        <v>2149</v>
      </c>
    </row>
    <row r="95" spans="1:28" x14ac:dyDescent="0.25">
      <c r="A95" s="133"/>
      <c r="B95" s="13" t="s">
        <v>2377</v>
      </c>
      <c r="C95" s="6" t="str">
        <f>VLOOKUP($B95,'Thresholded Ct'!$B$3:$C$194,2,FALSE)</f>
        <v>hsa-miR-208b-3p</v>
      </c>
      <c r="D95" s="111" t="str">
        <f t="shared" ca="1" si="13"/>
        <v>Excluded</v>
      </c>
      <c r="E95" s="111" t="str">
        <f t="shared" ca="1" si="14"/>
        <v>No sample</v>
      </c>
      <c r="F95" s="111" t="str">
        <f t="shared" ca="1" si="15"/>
        <v>No sample</v>
      </c>
      <c r="G95" s="111" t="str">
        <f t="shared" ca="1" si="16"/>
        <v>No sample</v>
      </c>
      <c r="H95" s="111" t="str">
        <f t="shared" ca="1" si="17"/>
        <v>No sample</v>
      </c>
      <c r="I95" s="111" t="str">
        <f t="shared" ca="1" si="18"/>
        <v>No sample</v>
      </c>
      <c r="J95" s="111" t="str">
        <f t="shared" ca="1" si="19"/>
        <v>Excluded</v>
      </c>
      <c r="K95" s="111" t="str">
        <f t="shared" ca="1" si="20"/>
        <v>No sample</v>
      </c>
      <c r="L95" s="111" t="str">
        <f t="shared" ca="1" si="21"/>
        <v>No sample</v>
      </c>
      <c r="M95" s="111" t="str">
        <f t="shared" ca="1" si="22"/>
        <v>No sample</v>
      </c>
      <c r="N95" s="111" t="str">
        <f t="shared" ca="1" si="23"/>
        <v>No sample</v>
      </c>
      <c r="O95" s="111" t="str">
        <f t="shared" ca="1" si="24"/>
        <v>No sample</v>
      </c>
      <c r="Q95" t="s">
        <v>171</v>
      </c>
      <c r="R95" t="s">
        <v>349</v>
      </c>
      <c r="S95" t="s">
        <v>527</v>
      </c>
      <c r="T95" t="s">
        <v>705</v>
      </c>
      <c r="U95" t="s">
        <v>883</v>
      </c>
      <c r="V95" t="s">
        <v>1064</v>
      </c>
      <c r="W95" t="s">
        <v>1245</v>
      </c>
      <c r="X95" t="s">
        <v>1426</v>
      </c>
      <c r="Y95" t="s">
        <v>1607</v>
      </c>
      <c r="Z95" t="s">
        <v>1788</v>
      </c>
      <c r="AA95" t="s">
        <v>1969</v>
      </c>
      <c r="AB95" t="s">
        <v>2150</v>
      </c>
    </row>
    <row r="96" spans="1:28" ht="15" customHeight="1" x14ac:dyDescent="0.25">
      <c r="A96" s="170" t="s">
        <v>3402</v>
      </c>
      <c r="B96" s="13" t="s">
        <v>2379</v>
      </c>
      <c r="C96" s="6" t="str">
        <f>VLOOKUP($B96,'Thresholded Ct'!$B$3:$C$194,2,FALSE)</f>
        <v>hsa-let-7c-5p</v>
      </c>
      <c r="D96" s="111">
        <f t="shared" ca="1" si="13"/>
        <v>2.0314876790552799E-9</v>
      </c>
      <c r="E96" s="111" t="str">
        <f t="shared" ca="1" si="14"/>
        <v>No sample</v>
      </c>
      <c r="F96" s="111" t="str">
        <f t="shared" ca="1" si="15"/>
        <v>No sample</v>
      </c>
      <c r="G96" s="111" t="str">
        <f t="shared" ca="1" si="16"/>
        <v>No sample</v>
      </c>
      <c r="H96" s="111" t="str">
        <f t="shared" ca="1" si="17"/>
        <v>No sample</v>
      </c>
      <c r="I96" s="111" t="str">
        <f t="shared" ca="1" si="18"/>
        <v>No sample</v>
      </c>
      <c r="J96" s="111">
        <f t="shared" ca="1" si="19"/>
        <v>4.6562518488233667E-9</v>
      </c>
      <c r="K96" s="111" t="str">
        <f t="shared" ca="1" si="20"/>
        <v>No sample</v>
      </c>
      <c r="L96" s="111" t="str">
        <f t="shared" ca="1" si="21"/>
        <v>No sample</v>
      </c>
      <c r="M96" s="111" t="str">
        <f t="shared" ca="1" si="22"/>
        <v>No sample</v>
      </c>
      <c r="N96" s="111" t="str">
        <f t="shared" ca="1" si="23"/>
        <v>No sample</v>
      </c>
      <c r="O96" s="111" t="str">
        <f t="shared" ca="1" si="24"/>
        <v>No sample</v>
      </c>
      <c r="Q96" t="s">
        <v>172</v>
      </c>
      <c r="R96" t="s">
        <v>350</v>
      </c>
      <c r="S96" t="s">
        <v>528</v>
      </c>
      <c r="T96" t="s">
        <v>706</v>
      </c>
      <c r="U96" t="s">
        <v>884</v>
      </c>
      <c r="V96" t="s">
        <v>1065</v>
      </c>
      <c r="W96" t="s">
        <v>1246</v>
      </c>
      <c r="X96" t="s">
        <v>1427</v>
      </c>
      <c r="Y96" t="s">
        <v>1608</v>
      </c>
      <c r="Z96" t="s">
        <v>1789</v>
      </c>
      <c r="AA96" t="s">
        <v>1970</v>
      </c>
      <c r="AB96" t="s">
        <v>2151</v>
      </c>
    </row>
    <row r="97" spans="1:28" x14ac:dyDescent="0.25">
      <c r="A97" s="170"/>
      <c r="B97" s="13" t="s">
        <v>2380</v>
      </c>
      <c r="C97" s="6" t="str">
        <f>VLOOKUP($B97,'Thresholded Ct'!$B$3:$C$194,2,FALSE)</f>
        <v>hsa-miR-93-5p</v>
      </c>
      <c r="D97" s="111">
        <f t="shared" ca="1" si="13"/>
        <v>5.2873198911384487E-9</v>
      </c>
      <c r="E97" s="111" t="str">
        <f t="shared" ca="1" si="14"/>
        <v>No sample</v>
      </c>
      <c r="F97" s="111" t="str">
        <f t="shared" ca="1" si="15"/>
        <v>No sample</v>
      </c>
      <c r="G97" s="111" t="str">
        <f t="shared" ca="1" si="16"/>
        <v>No sample</v>
      </c>
      <c r="H97" s="111" t="str">
        <f t="shared" ca="1" si="17"/>
        <v>No sample</v>
      </c>
      <c r="I97" s="111" t="str">
        <f t="shared" ca="1" si="18"/>
        <v>No sample</v>
      </c>
      <c r="J97" s="111">
        <f t="shared" ca="1" si="19"/>
        <v>3.509265479713611E-9</v>
      </c>
      <c r="K97" s="111" t="str">
        <f t="shared" ca="1" si="20"/>
        <v>No sample</v>
      </c>
      <c r="L97" s="111" t="str">
        <f t="shared" ca="1" si="21"/>
        <v>No sample</v>
      </c>
      <c r="M97" s="111" t="str">
        <f t="shared" ca="1" si="22"/>
        <v>No sample</v>
      </c>
      <c r="N97" s="111" t="str">
        <f t="shared" ca="1" si="23"/>
        <v>No sample</v>
      </c>
      <c r="O97" s="111" t="str">
        <f t="shared" ca="1" si="24"/>
        <v>No sample</v>
      </c>
      <c r="Q97" t="s">
        <v>173</v>
      </c>
      <c r="R97" t="s">
        <v>351</v>
      </c>
      <c r="S97" t="s">
        <v>529</v>
      </c>
      <c r="T97" t="s">
        <v>707</v>
      </c>
      <c r="U97" t="s">
        <v>885</v>
      </c>
      <c r="V97" t="s">
        <v>1066</v>
      </c>
      <c r="W97" t="s">
        <v>1247</v>
      </c>
      <c r="X97" t="s">
        <v>1428</v>
      </c>
      <c r="Y97" t="s">
        <v>1609</v>
      </c>
      <c r="Z97" t="s">
        <v>1790</v>
      </c>
      <c r="AA97" t="s">
        <v>1971</v>
      </c>
      <c r="AB97" t="s">
        <v>2152</v>
      </c>
    </row>
    <row r="98" spans="1:28" x14ac:dyDescent="0.25">
      <c r="A98" s="170"/>
      <c r="B98" s="13" t="s">
        <v>2381</v>
      </c>
      <c r="C98" s="6" t="str">
        <f>VLOOKUP($B98,'Thresholded Ct'!$B$3:$C$194,2,FALSE)</f>
        <v>hsa-miR-7-5p</v>
      </c>
      <c r="D98" s="111">
        <f t="shared" ca="1" si="13"/>
        <v>1.5407240792568074E-8</v>
      </c>
      <c r="E98" s="111" t="str">
        <f t="shared" ca="1" si="14"/>
        <v>No sample</v>
      </c>
      <c r="F98" s="111" t="str">
        <f t="shared" ca="1" si="15"/>
        <v>No sample</v>
      </c>
      <c r="G98" s="111" t="str">
        <f t="shared" ca="1" si="16"/>
        <v>No sample</v>
      </c>
      <c r="H98" s="111" t="str">
        <f t="shared" ca="1" si="17"/>
        <v>No sample</v>
      </c>
      <c r="I98" s="111" t="str">
        <f t="shared" ca="1" si="18"/>
        <v>No sample</v>
      </c>
      <c r="J98" s="111">
        <f t="shared" ca="1" si="19"/>
        <v>3.4396004732036406E-8</v>
      </c>
      <c r="K98" s="111" t="str">
        <f t="shared" ca="1" si="20"/>
        <v>No sample</v>
      </c>
      <c r="L98" s="111" t="str">
        <f t="shared" ca="1" si="21"/>
        <v>No sample</v>
      </c>
      <c r="M98" s="111" t="str">
        <f t="shared" ca="1" si="22"/>
        <v>No sample</v>
      </c>
      <c r="N98" s="111" t="str">
        <f t="shared" ca="1" si="23"/>
        <v>No sample</v>
      </c>
      <c r="O98" s="111" t="str">
        <f t="shared" ca="1" si="24"/>
        <v>No sample</v>
      </c>
      <c r="Q98" t="s">
        <v>174</v>
      </c>
      <c r="R98" t="s">
        <v>352</v>
      </c>
      <c r="S98" t="s">
        <v>530</v>
      </c>
      <c r="T98" t="s">
        <v>708</v>
      </c>
      <c r="U98" t="s">
        <v>886</v>
      </c>
      <c r="V98" t="s">
        <v>1067</v>
      </c>
      <c r="W98" t="s">
        <v>1248</v>
      </c>
      <c r="X98" t="s">
        <v>1429</v>
      </c>
      <c r="Y98" t="s">
        <v>1610</v>
      </c>
      <c r="Z98" t="s">
        <v>1791</v>
      </c>
      <c r="AA98" t="s">
        <v>1972</v>
      </c>
      <c r="AB98" t="s">
        <v>2153</v>
      </c>
    </row>
    <row r="99" spans="1:28" x14ac:dyDescent="0.25">
      <c r="A99" s="170"/>
      <c r="B99" s="13" t="s">
        <v>2382</v>
      </c>
      <c r="C99" s="6" t="str">
        <f>VLOOKUP($B99,'Thresholded Ct'!$B$3:$C$194,2,FALSE)</f>
        <v>hsa-miR-212-3p</v>
      </c>
      <c r="D99" s="111">
        <f t="shared" ca="1" si="13"/>
        <v>9.1489648459698652E-8</v>
      </c>
      <c r="E99" s="111" t="str">
        <f t="shared" ca="1" si="14"/>
        <v>No sample</v>
      </c>
      <c r="F99" s="111" t="str">
        <f t="shared" ca="1" si="15"/>
        <v>No sample</v>
      </c>
      <c r="G99" s="111" t="str">
        <f t="shared" ca="1" si="16"/>
        <v>No sample</v>
      </c>
      <c r="H99" s="111" t="str">
        <f t="shared" ca="1" si="17"/>
        <v>No sample</v>
      </c>
      <c r="I99" s="111" t="str">
        <f t="shared" ca="1" si="18"/>
        <v>No sample</v>
      </c>
      <c r="J99" s="111">
        <f t="shared" ca="1" si="19"/>
        <v>4.8040161411882152E-8</v>
      </c>
      <c r="K99" s="111" t="str">
        <f t="shared" ca="1" si="20"/>
        <v>No sample</v>
      </c>
      <c r="L99" s="111" t="str">
        <f t="shared" ca="1" si="21"/>
        <v>No sample</v>
      </c>
      <c r="M99" s="111" t="str">
        <f t="shared" ca="1" si="22"/>
        <v>No sample</v>
      </c>
      <c r="N99" s="111" t="str">
        <f t="shared" ca="1" si="23"/>
        <v>No sample</v>
      </c>
      <c r="O99" s="111" t="str">
        <f t="shared" ca="1" si="24"/>
        <v>No sample</v>
      </c>
      <c r="Q99" t="s">
        <v>175</v>
      </c>
      <c r="R99" t="s">
        <v>353</v>
      </c>
      <c r="S99" t="s">
        <v>531</v>
      </c>
      <c r="T99" t="s">
        <v>709</v>
      </c>
      <c r="U99" t="s">
        <v>887</v>
      </c>
      <c r="V99" t="s">
        <v>1068</v>
      </c>
      <c r="W99" t="s">
        <v>1249</v>
      </c>
      <c r="X99" t="s">
        <v>1430</v>
      </c>
      <c r="Y99" t="s">
        <v>1611</v>
      </c>
      <c r="Z99" t="s">
        <v>1792</v>
      </c>
      <c r="AA99" t="s">
        <v>1973</v>
      </c>
      <c r="AB99" t="s">
        <v>2154</v>
      </c>
    </row>
    <row r="100" spans="1:28" x14ac:dyDescent="0.25">
      <c r="A100" s="170"/>
      <c r="B100" s="13" t="s">
        <v>2383</v>
      </c>
      <c r="C100" s="6" t="str">
        <f>VLOOKUP($B100,'Thresholded Ct'!$B$3:$C$194,2,FALSE)</f>
        <v>hsa-miR-200b-3p</v>
      </c>
      <c r="D100" s="111">
        <f t="shared" ca="1" si="13"/>
        <v>2.2091091605679782E-10</v>
      </c>
      <c r="E100" s="111" t="str">
        <f t="shared" ca="1" si="14"/>
        <v>No sample</v>
      </c>
      <c r="F100" s="111" t="str">
        <f t="shared" ca="1" si="15"/>
        <v>No sample</v>
      </c>
      <c r="G100" s="111" t="str">
        <f t="shared" ca="1" si="16"/>
        <v>No sample</v>
      </c>
      <c r="H100" s="111" t="str">
        <f t="shared" ca="1" si="17"/>
        <v>No sample</v>
      </c>
      <c r="I100" s="111" t="str">
        <f t="shared" ca="1" si="18"/>
        <v>No sample</v>
      </c>
      <c r="J100" s="111">
        <f t="shared" ca="1" si="19"/>
        <v>7.5794711441253625E-10</v>
      </c>
      <c r="K100" s="111" t="str">
        <f t="shared" ca="1" si="20"/>
        <v>No sample</v>
      </c>
      <c r="L100" s="111" t="str">
        <f t="shared" ca="1" si="21"/>
        <v>No sample</v>
      </c>
      <c r="M100" s="111" t="str">
        <f t="shared" ca="1" si="22"/>
        <v>No sample</v>
      </c>
      <c r="N100" s="111" t="str">
        <f t="shared" ca="1" si="23"/>
        <v>No sample</v>
      </c>
      <c r="O100" s="111" t="str">
        <f t="shared" ca="1" si="24"/>
        <v>No sample</v>
      </c>
      <c r="Q100" t="s">
        <v>176</v>
      </c>
      <c r="R100" t="s">
        <v>354</v>
      </c>
      <c r="S100" t="s">
        <v>532</v>
      </c>
      <c r="T100" t="s">
        <v>710</v>
      </c>
      <c r="U100" t="s">
        <v>888</v>
      </c>
      <c r="V100" t="s">
        <v>1069</v>
      </c>
      <c r="W100" t="s">
        <v>1250</v>
      </c>
      <c r="X100" t="s">
        <v>1431</v>
      </c>
      <c r="Y100" t="s">
        <v>1612</v>
      </c>
      <c r="Z100" t="s">
        <v>1793</v>
      </c>
      <c r="AA100" t="s">
        <v>1974</v>
      </c>
      <c r="AB100" t="s">
        <v>2155</v>
      </c>
    </row>
    <row r="101" spans="1:28" x14ac:dyDescent="0.25">
      <c r="A101" s="170"/>
      <c r="B101" s="13" t="s">
        <v>2384</v>
      </c>
      <c r="C101" s="6" t="str">
        <f>VLOOKUP($B101,'Thresholded Ct'!$B$3:$C$194,2,FALSE)</f>
        <v>hsa-miR-140-5p</v>
      </c>
      <c r="D101" s="111" t="str">
        <f t="shared" ca="1" si="13"/>
        <v>Excluded</v>
      </c>
      <c r="E101" s="111" t="str">
        <f t="shared" ca="1" si="14"/>
        <v>No sample</v>
      </c>
      <c r="F101" s="111" t="str">
        <f t="shared" ca="1" si="15"/>
        <v>No sample</v>
      </c>
      <c r="G101" s="111" t="str">
        <f t="shared" ca="1" si="16"/>
        <v>No sample</v>
      </c>
      <c r="H101" s="111" t="str">
        <f t="shared" ca="1" si="17"/>
        <v>No sample</v>
      </c>
      <c r="I101" s="111" t="str">
        <f t="shared" ca="1" si="18"/>
        <v>No sample</v>
      </c>
      <c r="J101" s="111" t="str">
        <f t="shared" ca="1" si="19"/>
        <v>Excluded</v>
      </c>
      <c r="K101" s="111" t="str">
        <f t="shared" ca="1" si="20"/>
        <v>No sample</v>
      </c>
      <c r="L101" s="111" t="str">
        <f t="shared" ca="1" si="21"/>
        <v>No sample</v>
      </c>
      <c r="M101" s="111" t="str">
        <f t="shared" ca="1" si="22"/>
        <v>No sample</v>
      </c>
      <c r="N101" s="111" t="str">
        <f t="shared" ca="1" si="23"/>
        <v>No sample</v>
      </c>
      <c r="O101" s="111" t="str">
        <f t="shared" ca="1" si="24"/>
        <v>No sample</v>
      </c>
      <c r="Q101" t="s">
        <v>177</v>
      </c>
      <c r="R101" t="s">
        <v>355</v>
      </c>
      <c r="S101" t="s">
        <v>533</v>
      </c>
      <c r="T101" t="s">
        <v>711</v>
      </c>
      <c r="U101" t="s">
        <v>889</v>
      </c>
      <c r="V101" t="s">
        <v>1070</v>
      </c>
      <c r="W101" t="s">
        <v>1251</v>
      </c>
      <c r="X101" t="s">
        <v>1432</v>
      </c>
      <c r="Y101" t="s">
        <v>1613</v>
      </c>
      <c r="Z101" t="s">
        <v>1794</v>
      </c>
      <c r="AA101" t="s">
        <v>1975</v>
      </c>
      <c r="AB101" t="s">
        <v>2156</v>
      </c>
    </row>
    <row r="102" spans="1:28" x14ac:dyDescent="0.25">
      <c r="A102" s="170"/>
      <c r="B102" s="13" t="s">
        <v>2385</v>
      </c>
      <c r="C102" s="6" t="str">
        <f>VLOOKUP($B102,'Thresholded Ct'!$B$3:$C$194,2,FALSE)</f>
        <v>hsa-miR-126-3p</v>
      </c>
      <c r="D102" s="111" t="str">
        <f t="shared" ca="1" si="13"/>
        <v>Excluded</v>
      </c>
      <c r="E102" s="111" t="str">
        <f t="shared" ca="1" si="14"/>
        <v>No sample</v>
      </c>
      <c r="F102" s="111" t="str">
        <f t="shared" ca="1" si="15"/>
        <v>No sample</v>
      </c>
      <c r="G102" s="111" t="str">
        <f t="shared" ca="1" si="16"/>
        <v>No sample</v>
      </c>
      <c r="H102" s="111" t="str">
        <f t="shared" ca="1" si="17"/>
        <v>No sample</v>
      </c>
      <c r="I102" s="111" t="str">
        <f t="shared" ca="1" si="18"/>
        <v>No sample</v>
      </c>
      <c r="J102" s="111" t="str">
        <f t="shared" ca="1" si="19"/>
        <v>Excluded</v>
      </c>
      <c r="K102" s="111" t="str">
        <f t="shared" ca="1" si="20"/>
        <v>No sample</v>
      </c>
      <c r="L102" s="111" t="str">
        <f t="shared" ca="1" si="21"/>
        <v>No sample</v>
      </c>
      <c r="M102" s="111" t="str">
        <f t="shared" ca="1" si="22"/>
        <v>No sample</v>
      </c>
      <c r="N102" s="111" t="str">
        <f t="shared" ca="1" si="23"/>
        <v>No sample</v>
      </c>
      <c r="O102" s="111" t="str">
        <f t="shared" ca="1" si="24"/>
        <v>No sample</v>
      </c>
      <c r="Q102" t="s">
        <v>178</v>
      </c>
      <c r="R102" t="s">
        <v>356</v>
      </c>
      <c r="S102" t="s">
        <v>534</v>
      </c>
      <c r="T102" t="s">
        <v>712</v>
      </c>
      <c r="U102" t="s">
        <v>890</v>
      </c>
      <c r="V102" t="s">
        <v>1071</v>
      </c>
      <c r="W102" t="s">
        <v>1252</v>
      </c>
      <c r="X102" t="s">
        <v>1433</v>
      </c>
      <c r="Y102" t="s">
        <v>1614</v>
      </c>
      <c r="Z102" t="s">
        <v>1795</v>
      </c>
      <c r="AA102" t="s">
        <v>1976</v>
      </c>
      <c r="AB102" t="s">
        <v>2157</v>
      </c>
    </row>
    <row r="103" spans="1:28" x14ac:dyDescent="0.25">
      <c r="A103" s="170"/>
      <c r="B103" s="13" t="s">
        <v>2386</v>
      </c>
      <c r="C103" s="6" t="str">
        <f>VLOOKUP($B103,'Thresholded Ct'!$B$3:$C$194,2,FALSE)</f>
        <v>hsa-miR-320a</v>
      </c>
      <c r="D103" s="111" t="str">
        <f t="shared" ca="1" si="13"/>
        <v>Excluded</v>
      </c>
      <c r="E103" s="111" t="str">
        <f t="shared" ca="1" si="14"/>
        <v>No sample</v>
      </c>
      <c r="F103" s="111" t="str">
        <f t="shared" ca="1" si="15"/>
        <v>No sample</v>
      </c>
      <c r="G103" s="111" t="str">
        <f t="shared" ca="1" si="16"/>
        <v>No sample</v>
      </c>
      <c r="H103" s="111" t="str">
        <f t="shared" ca="1" si="17"/>
        <v>No sample</v>
      </c>
      <c r="I103" s="111" t="str">
        <f t="shared" ca="1" si="18"/>
        <v>No sample</v>
      </c>
      <c r="J103" s="111" t="str">
        <f t="shared" ca="1" si="19"/>
        <v>Excluded</v>
      </c>
      <c r="K103" s="111" t="str">
        <f t="shared" ca="1" si="20"/>
        <v>No sample</v>
      </c>
      <c r="L103" s="111" t="str">
        <f t="shared" ca="1" si="21"/>
        <v>No sample</v>
      </c>
      <c r="M103" s="111" t="str">
        <f t="shared" ca="1" si="22"/>
        <v>No sample</v>
      </c>
      <c r="N103" s="111" t="str">
        <f t="shared" ca="1" si="23"/>
        <v>No sample</v>
      </c>
      <c r="O103" s="111" t="str">
        <f t="shared" ca="1" si="24"/>
        <v>No sample</v>
      </c>
      <c r="Q103" t="s">
        <v>179</v>
      </c>
      <c r="R103" t="s">
        <v>357</v>
      </c>
      <c r="S103" t="s">
        <v>535</v>
      </c>
      <c r="T103" t="s">
        <v>713</v>
      </c>
      <c r="U103" t="s">
        <v>891</v>
      </c>
      <c r="V103" t="s">
        <v>1072</v>
      </c>
      <c r="W103" t="s">
        <v>1253</v>
      </c>
      <c r="X103" t="s">
        <v>1434</v>
      </c>
      <c r="Y103" t="s">
        <v>1615</v>
      </c>
      <c r="Z103" t="s">
        <v>1796</v>
      </c>
      <c r="AA103" t="s">
        <v>1977</v>
      </c>
      <c r="AB103" t="s">
        <v>2158</v>
      </c>
    </row>
    <row r="104" spans="1:28" x14ac:dyDescent="0.25">
      <c r="A104" s="170"/>
      <c r="B104" s="13" t="s">
        <v>2387</v>
      </c>
      <c r="C104" s="6" t="str">
        <f>VLOOKUP($B104,'Thresholded Ct'!$B$3:$C$194,2,FALSE)</f>
        <v>hsa-miR-370-3p</v>
      </c>
      <c r="D104" s="111">
        <f t="shared" ca="1" si="13"/>
        <v>2.0314876790552799E-9</v>
      </c>
      <c r="E104" s="111" t="str">
        <f t="shared" ca="1" si="14"/>
        <v>No sample</v>
      </c>
      <c r="F104" s="111" t="str">
        <f t="shared" ca="1" si="15"/>
        <v>No sample</v>
      </c>
      <c r="G104" s="111" t="str">
        <f t="shared" ca="1" si="16"/>
        <v>No sample</v>
      </c>
      <c r="H104" s="111" t="str">
        <f t="shared" ca="1" si="17"/>
        <v>No sample</v>
      </c>
      <c r="I104" s="111" t="str">
        <f t="shared" ca="1" si="18"/>
        <v>No sample</v>
      </c>
      <c r="J104" s="111">
        <f t="shared" ca="1" si="19"/>
        <v>4.6562518488233667E-9</v>
      </c>
      <c r="K104" s="111" t="str">
        <f t="shared" ca="1" si="20"/>
        <v>No sample</v>
      </c>
      <c r="L104" s="111" t="str">
        <f t="shared" ca="1" si="21"/>
        <v>No sample</v>
      </c>
      <c r="M104" s="111" t="str">
        <f t="shared" ca="1" si="22"/>
        <v>No sample</v>
      </c>
      <c r="N104" s="111" t="str">
        <f t="shared" ca="1" si="23"/>
        <v>No sample</v>
      </c>
      <c r="O104" s="111" t="str">
        <f t="shared" ca="1" si="24"/>
        <v>No sample</v>
      </c>
      <c r="Q104" t="s">
        <v>180</v>
      </c>
      <c r="R104" t="s">
        <v>358</v>
      </c>
      <c r="S104" t="s">
        <v>536</v>
      </c>
      <c r="T104" t="s">
        <v>714</v>
      </c>
      <c r="U104" t="s">
        <v>892</v>
      </c>
      <c r="V104" t="s">
        <v>1073</v>
      </c>
      <c r="W104" t="s">
        <v>1254</v>
      </c>
      <c r="X104" t="s">
        <v>1435</v>
      </c>
      <c r="Y104" t="s">
        <v>1616</v>
      </c>
      <c r="Z104" t="s">
        <v>1797</v>
      </c>
      <c r="AA104" t="s">
        <v>1978</v>
      </c>
      <c r="AB104" t="s">
        <v>2159</v>
      </c>
    </row>
    <row r="105" spans="1:28" x14ac:dyDescent="0.25">
      <c r="A105" s="170"/>
      <c r="B105" s="13" t="s">
        <v>2388</v>
      </c>
      <c r="C105" s="6" t="str">
        <f>VLOOKUP($B105,'Thresholded Ct'!$B$3:$C$194,2,FALSE)</f>
        <v>hsa-miR-196b-5p</v>
      </c>
      <c r="D105" s="111">
        <f t="shared" ca="1" si="13"/>
        <v>8.1934139763561384E-10</v>
      </c>
      <c r="E105" s="111" t="str">
        <f t="shared" ca="1" si="14"/>
        <v>No sample</v>
      </c>
      <c r="F105" s="111" t="str">
        <f t="shared" ca="1" si="15"/>
        <v>No sample</v>
      </c>
      <c r="G105" s="111" t="str">
        <f t="shared" ca="1" si="16"/>
        <v>No sample</v>
      </c>
      <c r="H105" s="111" t="str">
        <f t="shared" ca="1" si="17"/>
        <v>No sample</v>
      </c>
      <c r="I105" s="111" t="str">
        <f t="shared" ca="1" si="18"/>
        <v>No sample</v>
      </c>
      <c r="J105" s="111">
        <f t="shared" ca="1" si="19"/>
        <v>1.1174180991130193E-9</v>
      </c>
      <c r="K105" s="111" t="str">
        <f t="shared" ca="1" si="20"/>
        <v>No sample</v>
      </c>
      <c r="L105" s="111" t="str">
        <f t="shared" ca="1" si="21"/>
        <v>No sample</v>
      </c>
      <c r="M105" s="111" t="str">
        <f t="shared" ca="1" si="22"/>
        <v>No sample</v>
      </c>
      <c r="N105" s="111" t="str">
        <f t="shared" ca="1" si="23"/>
        <v>No sample</v>
      </c>
      <c r="O105" s="111" t="str">
        <f t="shared" ca="1" si="24"/>
        <v>No sample</v>
      </c>
      <c r="Q105" t="s">
        <v>181</v>
      </c>
      <c r="R105" t="s">
        <v>359</v>
      </c>
      <c r="S105" t="s">
        <v>537</v>
      </c>
      <c r="T105" t="s">
        <v>715</v>
      </c>
      <c r="U105" t="s">
        <v>893</v>
      </c>
      <c r="V105" t="s">
        <v>1074</v>
      </c>
      <c r="W105" t="s">
        <v>1255</v>
      </c>
      <c r="X105" t="s">
        <v>1436</v>
      </c>
      <c r="Y105" t="s">
        <v>1617</v>
      </c>
      <c r="Z105" t="s">
        <v>1798</v>
      </c>
      <c r="AA105" t="s">
        <v>1979</v>
      </c>
      <c r="AB105" t="s">
        <v>2160</v>
      </c>
    </row>
    <row r="106" spans="1:28" x14ac:dyDescent="0.25">
      <c r="A106" s="170"/>
      <c r="B106" s="13" t="s">
        <v>2389</v>
      </c>
      <c r="C106" s="6" t="str">
        <f>VLOOKUP($B106,'Thresholded Ct'!$B$3:$C$194,2,FALSE)</f>
        <v>hsa-miR-193b-3p</v>
      </c>
      <c r="D106" s="111">
        <f t="shared" ca="1" si="13"/>
        <v>1.5407240792568074E-8</v>
      </c>
      <c r="E106" s="111" t="str">
        <f t="shared" ca="1" si="14"/>
        <v>No sample</v>
      </c>
      <c r="F106" s="111" t="str">
        <f t="shared" ca="1" si="15"/>
        <v>No sample</v>
      </c>
      <c r="G106" s="111" t="str">
        <f t="shared" ca="1" si="16"/>
        <v>No sample</v>
      </c>
      <c r="H106" s="111" t="str">
        <f t="shared" ca="1" si="17"/>
        <v>No sample</v>
      </c>
      <c r="I106" s="111" t="str">
        <f t="shared" ca="1" si="18"/>
        <v>No sample</v>
      </c>
      <c r="J106" s="111">
        <f t="shared" ca="1" si="19"/>
        <v>3.4396004732036406E-8</v>
      </c>
      <c r="K106" s="111" t="str">
        <f t="shared" ca="1" si="20"/>
        <v>No sample</v>
      </c>
      <c r="L106" s="111" t="str">
        <f t="shared" ca="1" si="21"/>
        <v>No sample</v>
      </c>
      <c r="M106" s="111" t="str">
        <f t="shared" ca="1" si="22"/>
        <v>No sample</v>
      </c>
      <c r="N106" s="111" t="str">
        <f t="shared" ca="1" si="23"/>
        <v>No sample</v>
      </c>
      <c r="O106" s="111" t="str">
        <f t="shared" ca="1" si="24"/>
        <v>No sample</v>
      </c>
      <c r="Q106" t="s">
        <v>182</v>
      </c>
      <c r="R106" t="s">
        <v>360</v>
      </c>
      <c r="S106" t="s">
        <v>538</v>
      </c>
      <c r="T106" t="s">
        <v>716</v>
      </c>
      <c r="U106" t="s">
        <v>894</v>
      </c>
      <c r="V106" t="s">
        <v>1075</v>
      </c>
      <c r="W106" t="s">
        <v>1256</v>
      </c>
      <c r="X106" t="s">
        <v>1437</v>
      </c>
      <c r="Y106" t="s">
        <v>1618</v>
      </c>
      <c r="Z106" t="s">
        <v>1799</v>
      </c>
      <c r="AA106" t="s">
        <v>1980</v>
      </c>
      <c r="AB106" t="s">
        <v>2161</v>
      </c>
    </row>
    <row r="107" spans="1:28" x14ac:dyDescent="0.25">
      <c r="A107" s="170"/>
      <c r="B107" s="13" t="s">
        <v>2391</v>
      </c>
      <c r="C107" s="6" t="str">
        <f>VLOOKUP($B107,'Thresholded Ct'!$B$3:$C$194,2,FALSE)</f>
        <v>hsa-miR-15a-5p</v>
      </c>
      <c r="D107" s="111">
        <f t="shared" ca="1" si="13"/>
        <v>6.5823763696022916E-8</v>
      </c>
      <c r="E107" s="111" t="str">
        <f t="shared" ca="1" si="14"/>
        <v>No sample</v>
      </c>
      <c r="F107" s="111" t="str">
        <f t="shared" ca="1" si="15"/>
        <v>No sample</v>
      </c>
      <c r="G107" s="111" t="str">
        <f t="shared" ca="1" si="16"/>
        <v>No sample</v>
      </c>
      <c r="H107" s="111" t="str">
        <f t="shared" ca="1" si="17"/>
        <v>No sample</v>
      </c>
      <c r="I107" s="111" t="str">
        <f t="shared" ca="1" si="18"/>
        <v>No sample</v>
      </c>
      <c r="J107" s="111">
        <f t="shared" ca="1" si="19"/>
        <v>8.9583994613366344E-8</v>
      </c>
      <c r="K107" s="111" t="str">
        <f t="shared" ca="1" si="20"/>
        <v>No sample</v>
      </c>
      <c r="L107" s="111" t="str">
        <f t="shared" ca="1" si="21"/>
        <v>No sample</v>
      </c>
      <c r="M107" s="111" t="str">
        <f t="shared" ca="1" si="22"/>
        <v>No sample</v>
      </c>
      <c r="N107" s="111" t="str">
        <f t="shared" ca="1" si="23"/>
        <v>No sample</v>
      </c>
      <c r="O107" s="111" t="str">
        <f t="shared" ca="1" si="24"/>
        <v>No sample</v>
      </c>
      <c r="Q107" t="s">
        <v>183</v>
      </c>
      <c r="R107" t="s">
        <v>361</v>
      </c>
      <c r="S107" t="s">
        <v>539</v>
      </c>
      <c r="T107" t="s">
        <v>717</v>
      </c>
      <c r="U107" t="s">
        <v>895</v>
      </c>
      <c r="V107" t="s">
        <v>1076</v>
      </c>
      <c r="W107" t="s">
        <v>1257</v>
      </c>
      <c r="X107" t="s">
        <v>1438</v>
      </c>
      <c r="Y107" t="s">
        <v>1619</v>
      </c>
      <c r="Z107" t="s">
        <v>1800</v>
      </c>
      <c r="AA107" t="s">
        <v>1981</v>
      </c>
      <c r="AB107" t="s">
        <v>2162</v>
      </c>
    </row>
    <row r="108" spans="1:28" x14ac:dyDescent="0.25">
      <c r="A108" s="170"/>
      <c r="B108" s="13" t="s">
        <v>2392</v>
      </c>
      <c r="C108" s="6" t="str">
        <f>VLOOKUP($B108,'Thresholded Ct'!$B$3:$C$194,2,FALSE)</f>
        <v>hsa-miR-100-5p</v>
      </c>
      <c r="D108" s="111">
        <f t="shared" ca="1" si="13"/>
        <v>2.2091091605679782E-10</v>
      </c>
      <c r="E108" s="111" t="str">
        <f t="shared" ca="1" si="14"/>
        <v>No sample</v>
      </c>
      <c r="F108" s="111" t="str">
        <f t="shared" ca="1" si="15"/>
        <v>No sample</v>
      </c>
      <c r="G108" s="111" t="str">
        <f t="shared" ca="1" si="16"/>
        <v>No sample</v>
      </c>
      <c r="H108" s="111" t="str">
        <f t="shared" ca="1" si="17"/>
        <v>No sample</v>
      </c>
      <c r="I108" s="111" t="str">
        <f t="shared" ca="1" si="18"/>
        <v>No sample</v>
      </c>
      <c r="J108" s="111">
        <f t="shared" ca="1" si="19"/>
        <v>7.5794711441253625E-10</v>
      </c>
      <c r="K108" s="111" t="str">
        <f t="shared" ca="1" si="20"/>
        <v>No sample</v>
      </c>
      <c r="L108" s="111" t="str">
        <f t="shared" ca="1" si="21"/>
        <v>No sample</v>
      </c>
      <c r="M108" s="111" t="str">
        <f t="shared" ca="1" si="22"/>
        <v>No sample</v>
      </c>
      <c r="N108" s="111" t="str">
        <f t="shared" ca="1" si="23"/>
        <v>No sample</v>
      </c>
      <c r="O108" s="111" t="str">
        <f t="shared" ca="1" si="24"/>
        <v>No sample</v>
      </c>
      <c r="Q108" t="s">
        <v>184</v>
      </c>
      <c r="R108" t="s">
        <v>362</v>
      </c>
      <c r="S108" t="s">
        <v>540</v>
      </c>
      <c r="T108" t="s">
        <v>718</v>
      </c>
      <c r="U108" t="s">
        <v>896</v>
      </c>
      <c r="V108" t="s">
        <v>1077</v>
      </c>
      <c r="W108" t="s">
        <v>1258</v>
      </c>
      <c r="X108" t="s">
        <v>1439</v>
      </c>
      <c r="Y108" t="s">
        <v>1620</v>
      </c>
      <c r="Z108" t="s">
        <v>1801</v>
      </c>
      <c r="AA108" t="s">
        <v>1982</v>
      </c>
      <c r="AB108" t="s">
        <v>2163</v>
      </c>
    </row>
    <row r="109" spans="1:28" x14ac:dyDescent="0.25">
      <c r="A109" s="170"/>
      <c r="B109" s="13" t="s">
        <v>2393</v>
      </c>
      <c r="C109" s="6" t="str">
        <f>VLOOKUP($B109,'Thresholded Ct'!$B$3:$C$194,2,FALSE)</f>
        <v>hsa-miR-10a-5p</v>
      </c>
      <c r="D109" s="111" t="str">
        <f t="shared" ca="1" si="13"/>
        <v>Excluded</v>
      </c>
      <c r="E109" s="111" t="str">
        <f t="shared" ca="1" si="14"/>
        <v>No sample</v>
      </c>
      <c r="F109" s="111" t="str">
        <f t="shared" ca="1" si="15"/>
        <v>No sample</v>
      </c>
      <c r="G109" s="111" t="str">
        <f t="shared" ca="1" si="16"/>
        <v>No sample</v>
      </c>
      <c r="H109" s="111" t="str">
        <f t="shared" ca="1" si="17"/>
        <v>No sample</v>
      </c>
      <c r="I109" s="111" t="str">
        <f t="shared" ca="1" si="18"/>
        <v>No sample</v>
      </c>
      <c r="J109" s="111" t="str">
        <f t="shared" ca="1" si="19"/>
        <v>Excluded</v>
      </c>
      <c r="K109" s="111" t="str">
        <f t="shared" ca="1" si="20"/>
        <v>No sample</v>
      </c>
      <c r="L109" s="111" t="str">
        <f t="shared" ca="1" si="21"/>
        <v>No sample</v>
      </c>
      <c r="M109" s="111" t="str">
        <f t="shared" ca="1" si="22"/>
        <v>No sample</v>
      </c>
      <c r="N109" s="111" t="str">
        <f t="shared" ca="1" si="23"/>
        <v>No sample</v>
      </c>
      <c r="O109" s="111" t="str">
        <f t="shared" ca="1" si="24"/>
        <v>No sample</v>
      </c>
      <c r="Q109" t="s">
        <v>185</v>
      </c>
      <c r="R109" t="s">
        <v>363</v>
      </c>
      <c r="S109" t="s">
        <v>541</v>
      </c>
      <c r="T109" t="s">
        <v>719</v>
      </c>
      <c r="U109" t="s">
        <v>897</v>
      </c>
      <c r="V109" t="s">
        <v>1078</v>
      </c>
      <c r="W109" t="s">
        <v>1259</v>
      </c>
      <c r="X109" t="s">
        <v>1440</v>
      </c>
      <c r="Y109" t="s">
        <v>1621</v>
      </c>
      <c r="Z109" t="s">
        <v>1802</v>
      </c>
      <c r="AA109" t="s">
        <v>1983</v>
      </c>
      <c r="AB109" t="s">
        <v>2164</v>
      </c>
    </row>
    <row r="110" spans="1:28" x14ac:dyDescent="0.25">
      <c r="A110" s="170"/>
      <c r="B110" s="13" t="s">
        <v>2394</v>
      </c>
      <c r="C110" s="6" t="str">
        <f>VLOOKUP($B110,'Thresholded Ct'!$B$3:$C$194,2,FALSE)</f>
        <v>hsa-miR-215-5p</v>
      </c>
      <c r="D110" s="111">
        <f t="shared" ca="1" si="13"/>
        <v>7.3032398647922968E-9</v>
      </c>
      <c r="E110" s="111" t="str">
        <f t="shared" ca="1" si="14"/>
        <v>No sample</v>
      </c>
      <c r="F110" s="111" t="str">
        <f t="shared" ca="1" si="15"/>
        <v>No sample</v>
      </c>
      <c r="G110" s="111" t="str">
        <f t="shared" ca="1" si="16"/>
        <v>No sample</v>
      </c>
      <c r="H110" s="111" t="str">
        <f t="shared" ca="1" si="17"/>
        <v>No sample</v>
      </c>
      <c r="I110" s="111" t="str">
        <f t="shared" ca="1" si="18"/>
        <v>No sample</v>
      </c>
      <c r="J110" s="111">
        <f t="shared" ca="1" si="19"/>
        <v>4.918331895930128E-9</v>
      </c>
      <c r="K110" s="111" t="str">
        <f t="shared" ca="1" si="20"/>
        <v>No sample</v>
      </c>
      <c r="L110" s="111" t="str">
        <f t="shared" ca="1" si="21"/>
        <v>No sample</v>
      </c>
      <c r="M110" s="111" t="str">
        <f t="shared" ca="1" si="22"/>
        <v>No sample</v>
      </c>
      <c r="N110" s="111" t="str">
        <f t="shared" ca="1" si="23"/>
        <v>No sample</v>
      </c>
      <c r="O110" s="111" t="str">
        <f t="shared" ca="1" si="24"/>
        <v>No sample</v>
      </c>
      <c r="Q110" t="s">
        <v>186</v>
      </c>
      <c r="R110" t="s">
        <v>364</v>
      </c>
      <c r="S110" t="s">
        <v>542</v>
      </c>
      <c r="T110" t="s">
        <v>720</v>
      </c>
      <c r="U110" t="s">
        <v>898</v>
      </c>
      <c r="V110" t="s">
        <v>1079</v>
      </c>
      <c r="W110" t="s">
        <v>1260</v>
      </c>
      <c r="X110" t="s">
        <v>1441</v>
      </c>
      <c r="Y110" t="s">
        <v>1622</v>
      </c>
      <c r="Z110" t="s">
        <v>1803</v>
      </c>
      <c r="AA110" t="s">
        <v>1984</v>
      </c>
      <c r="AB110" t="s">
        <v>2165</v>
      </c>
    </row>
    <row r="111" spans="1:28" x14ac:dyDescent="0.25">
      <c r="A111" s="170"/>
      <c r="B111" s="13" t="s">
        <v>2395</v>
      </c>
      <c r="C111" s="6" t="str">
        <f>VLOOKUP($B111,'Thresholded Ct'!$B$3:$C$194,2,FALSE)</f>
        <v>hsa-miR-23b-3p</v>
      </c>
      <c r="D111" s="111" t="str">
        <f t="shared" ca="1" si="13"/>
        <v>Excluded</v>
      </c>
      <c r="E111" s="111" t="str">
        <f t="shared" ca="1" si="14"/>
        <v>No sample</v>
      </c>
      <c r="F111" s="111" t="str">
        <f t="shared" ca="1" si="15"/>
        <v>No sample</v>
      </c>
      <c r="G111" s="111" t="str">
        <f t="shared" ca="1" si="16"/>
        <v>No sample</v>
      </c>
      <c r="H111" s="111" t="str">
        <f t="shared" ca="1" si="17"/>
        <v>No sample</v>
      </c>
      <c r="I111" s="111" t="str">
        <f t="shared" ca="1" si="18"/>
        <v>No sample</v>
      </c>
      <c r="J111" s="111" t="str">
        <f t="shared" ca="1" si="19"/>
        <v>Excluded</v>
      </c>
      <c r="K111" s="111" t="str">
        <f t="shared" ca="1" si="20"/>
        <v>No sample</v>
      </c>
      <c r="L111" s="111" t="str">
        <f t="shared" ca="1" si="21"/>
        <v>No sample</v>
      </c>
      <c r="M111" s="111" t="str">
        <f t="shared" ca="1" si="22"/>
        <v>No sample</v>
      </c>
      <c r="N111" s="111" t="str">
        <f t="shared" ca="1" si="23"/>
        <v>No sample</v>
      </c>
      <c r="O111" s="111" t="str">
        <f t="shared" ca="1" si="24"/>
        <v>No sample</v>
      </c>
      <c r="Q111" t="s">
        <v>187</v>
      </c>
      <c r="R111" t="s">
        <v>365</v>
      </c>
      <c r="S111" t="s">
        <v>543</v>
      </c>
      <c r="T111" t="s">
        <v>721</v>
      </c>
      <c r="U111" t="s">
        <v>899</v>
      </c>
      <c r="V111" t="s">
        <v>1080</v>
      </c>
      <c r="W111" t="s">
        <v>1261</v>
      </c>
      <c r="X111" t="s">
        <v>1442</v>
      </c>
      <c r="Y111" t="s">
        <v>1623</v>
      </c>
      <c r="Z111" t="s">
        <v>1804</v>
      </c>
      <c r="AA111" t="s">
        <v>1985</v>
      </c>
      <c r="AB111" t="s">
        <v>2166</v>
      </c>
    </row>
    <row r="112" spans="1:28" x14ac:dyDescent="0.25">
      <c r="A112" s="170"/>
      <c r="B112" s="13" t="s">
        <v>2396</v>
      </c>
      <c r="C112" s="6" t="str">
        <f>VLOOKUP($B112,'Thresholded Ct'!$B$3:$C$194,2,FALSE)</f>
        <v>hsa-miR-141-3p</v>
      </c>
      <c r="D112" s="111">
        <f t="shared" ca="1" si="13"/>
        <v>2.4769017012413972E-9</v>
      </c>
      <c r="E112" s="111" t="str">
        <f t="shared" ca="1" si="14"/>
        <v>No sample</v>
      </c>
      <c r="F112" s="111" t="str">
        <f t="shared" ca="1" si="15"/>
        <v>No sample</v>
      </c>
      <c r="G112" s="111" t="str">
        <f t="shared" ca="1" si="16"/>
        <v>No sample</v>
      </c>
      <c r="H112" s="111" t="str">
        <f t="shared" ca="1" si="17"/>
        <v>No sample</v>
      </c>
      <c r="I112" s="111" t="str">
        <f t="shared" ca="1" si="18"/>
        <v>No sample</v>
      </c>
      <c r="J112" s="111">
        <f t="shared" ca="1" si="19"/>
        <v>7.7709834445937089E-10</v>
      </c>
      <c r="K112" s="111" t="str">
        <f t="shared" ca="1" si="20"/>
        <v>No sample</v>
      </c>
      <c r="L112" s="111" t="str">
        <f t="shared" ca="1" si="21"/>
        <v>No sample</v>
      </c>
      <c r="M112" s="111" t="str">
        <f t="shared" ca="1" si="22"/>
        <v>No sample</v>
      </c>
      <c r="N112" s="111" t="str">
        <f t="shared" ca="1" si="23"/>
        <v>No sample</v>
      </c>
      <c r="O112" s="111" t="str">
        <f t="shared" ca="1" si="24"/>
        <v>No sample</v>
      </c>
      <c r="Q112" t="s">
        <v>188</v>
      </c>
      <c r="R112" t="s">
        <v>366</v>
      </c>
      <c r="S112" t="s">
        <v>544</v>
      </c>
      <c r="T112" t="s">
        <v>722</v>
      </c>
      <c r="U112" t="s">
        <v>900</v>
      </c>
      <c r="V112" t="s">
        <v>1081</v>
      </c>
      <c r="W112" t="s">
        <v>1262</v>
      </c>
      <c r="X112" t="s">
        <v>1443</v>
      </c>
      <c r="Y112" t="s">
        <v>1624</v>
      </c>
      <c r="Z112" t="s">
        <v>1805</v>
      </c>
      <c r="AA112" t="s">
        <v>1986</v>
      </c>
      <c r="AB112" t="s">
        <v>2167</v>
      </c>
    </row>
    <row r="113" spans="1:28" x14ac:dyDescent="0.25">
      <c r="A113" s="170"/>
      <c r="B113" s="13" t="s">
        <v>2397</v>
      </c>
      <c r="C113" s="6" t="str">
        <f>VLOOKUP($B113,'Thresholded Ct'!$B$3:$C$194,2,FALSE)</f>
        <v>hsa-miR-134-5p</v>
      </c>
      <c r="D113" s="111">
        <f t="shared" ca="1" si="13"/>
        <v>8.1934139763561384E-10</v>
      </c>
      <c r="E113" s="111" t="str">
        <f t="shared" ca="1" si="14"/>
        <v>No sample</v>
      </c>
      <c r="F113" s="111" t="str">
        <f t="shared" ca="1" si="15"/>
        <v>No sample</v>
      </c>
      <c r="G113" s="111" t="str">
        <f t="shared" ca="1" si="16"/>
        <v>No sample</v>
      </c>
      <c r="H113" s="111" t="str">
        <f t="shared" ca="1" si="17"/>
        <v>No sample</v>
      </c>
      <c r="I113" s="111" t="str">
        <f t="shared" ca="1" si="18"/>
        <v>No sample</v>
      </c>
      <c r="J113" s="111">
        <f t="shared" ca="1" si="19"/>
        <v>1.1174180991130193E-9</v>
      </c>
      <c r="K113" s="111" t="str">
        <f t="shared" ca="1" si="20"/>
        <v>No sample</v>
      </c>
      <c r="L113" s="111" t="str">
        <f t="shared" ca="1" si="21"/>
        <v>No sample</v>
      </c>
      <c r="M113" s="111" t="str">
        <f t="shared" ca="1" si="22"/>
        <v>No sample</v>
      </c>
      <c r="N113" s="111" t="str">
        <f t="shared" ca="1" si="23"/>
        <v>No sample</v>
      </c>
      <c r="O113" s="111" t="str">
        <f t="shared" ca="1" si="24"/>
        <v>No sample</v>
      </c>
      <c r="Q113" t="s">
        <v>189</v>
      </c>
      <c r="R113" t="s">
        <v>367</v>
      </c>
      <c r="S113" t="s">
        <v>545</v>
      </c>
      <c r="T113" t="s">
        <v>723</v>
      </c>
      <c r="U113" t="s">
        <v>901</v>
      </c>
      <c r="V113" t="s">
        <v>1082</v>
      </c>
      <c r="W113" t="s">
        <v>1263</v>
      </c>
      <c r="X113" t="s">
        <v>1444</v>
      </c>
      <c r="Y113" t="s">
        <v>1625</v>
      </c>
      <c r="Z113" t="s">
        <v>1806</v>
      </c>
      <c r="AA113" t="s">
        <v>1987</v>
      </c>
      <c r="AB113" t="s">
        <v>2168</v>
      </c>
    </row>
    <row r="114" spans="1:28" x14ac:dyDescent="0.25">
      <c r="A114" s="170"/>
      <c r="B114" s="13" t="s">
        <v>2398</v>
      </c>
      <c r="C114" s="6" t="str">
        <f>VLOOKUP($B114,'Thresholded Ct'!$B$3:$C$194,2,FALSE)</f>
        <v>hsa-miR-155-5p</v>
      </c>
      <c r="D114" s="111" t="str">
        <f t="shared" ca="1" si="13"/>
        <v>Excluded</v>
      </c>
      <c r="E114" s="111" t="str">
        <f t="shared" ca="1" si="14"/>
        <v>No sample</v>
      </c>
      <c r="F114" s="111" t="str">
        <f t="shared" ca="1" si="15"/>
        <v>No sample</v>
      </c>
      <c r="G114" s="111" t="str">
        <f t="shared" ca="1" si="16"/>
        <v>No sample</v>
      </c>
      <c r="H114" s="111" t="str">
        <f t="shared" ca="1" si="17"/>
        <v>No sample</v>
      </c>
      <c r="I114" s="111" t="str">
        <f t="shared" ca="1" si="18"/>
        <v>No sample</v>
      </c>
      <c r="J114" s="111" t="str">
        <f t="shared" ca="1" si="19"/>
        <v>Excluded</v>
      </c>
      <c r="K114" s="111" t="str">
        <f t="shared" ca="1" si="20"/>
        <v>No sample</v>
      </c>
      <c r="L114" s="111" t="str">
        <f t="shared" ca="1" si="21"/>
        <v>No sample</v>
      </c>
      <c r="M114" s="111" t="str">
        <f t="shared" ca="1" si="22"/>
        <v>No sample</v>
      </c>
      <c r="N114" s="111" t="str">
        <f t="shared" ca="1" si="23"/>
        <v>No sample</v>
      </c>
      <c r="O114" s="111" t="str">
        <f t="shared" ca="1" si="24"/>
        <v>No sample</v>
      </c>
      <c r="Q114" t="s">
        <v>190</v>
      </c>
      <c r="R114" t="s">
        <v>368</v>
      </c>
      <c r="S114" t="s">
        <v>546</v>
      </c>
      <c r="T114" t="s">
        <v>724</v>
      </c>
      <c r="U114" t="s">
        <v>902</v>
      </c>
      <c r="V114" t="s">
        <v>1083</v>
      </c>
      <c r="W114" t="s">
        <v>1264</v>
      </c>
      <c r="X114" t="s">
        <v>1445</v>
      </c>
      <c r="Y114" t="s">
        <v>1626</v>
      </c>
      <c r="Z114" t="s">
        <v>1807</v>
      </c>
      <c r="AA114" t="s">
        <v>1988</v>
      </c>
      <c r="AB114" t="s">
        <v>2169</v>
      </c>
    </row>
    <row r="115" spans="1:28" x14ac:dyDescent="0.25">
      <c r="A115" s="170"/>
      <c r="B115" s="13" t="s">
        <v>2399</v>
      </c>
      <c r="C115" s="6" t="str">
        <f>VLOOKUP($B115,'Thresholded Ct'!$B$3:$C$194,2,FALSE)</f>
        <v>hsa-miR-378a-5p</v>
      </c>
      <c r="D115" s="111">
        <f t="shared" ca="1" si="13"/>
        <v>1.4108226225336883E-9</v>
      </c>
      <c r="E115" s="111" t="str">
        <f t="shared" ca="1" si="14"/>
        <v>No sample</v>
      </c>
      <c r="F115" s="111" t="str">
        <f t="shared" ca="1" si="15"/>
        <v>No sample</v>
      </c>
      <c r="G115" s="111" t="str">
        <f t="shared" ca="1" si="16"/>
        <v>No sample</v>
      </c>
      <c r="H115" s="111" t="str">
        <f t="shared" ca="1" si="17"/>
        <v>No sample</v>
      </c>
      <c r="I115" s="111" t="str">
        <f t="shared" ca="1" si="18"/>
        <v>No sample</v>
      </c>
      <c r="J115" s="111">
        <f t="shared" ca="1" si="19"/>
        <v>1.0296607593428801E-9</v>
      </c>
      <c r="K115" s="111" t="str">
        <f t="shared" ca="1" si="20"/>
        <v>No sample</v>
      </c>
      <c r="L115" s="111" t="str">
        <f t="shared" ca="1" si="21"/>
        <v>No sample</v>
      </c>
      <c r="M115" s="111" t="str">
        <f t="shared" ca="1" si="22"/>
        <v>No sample</v>
      </c>
      <c r="N115" s="111" t="str">
        <f t="shared" ca="1" si="23"/>
        <v>No sample</v>
      </c>
      <c r="O115" s="111" t="str">
        <f t="shared" ca="1" si="24"/>
        <v>No sample</v>
      </c>
      <c r="Q115" t="s">
        <v>191</v>
      </c>
      <c r="R115" t="s">
        <v>369</v>
      </c>
      <c r="S115" t="s">
        <v>547</v>
      </c>
      <c r="T115" t="s">
        <v>725</v>
      </c>
      <c r="U115" t="s">
        <v>903</v>
      </c>
      <c r="V115" t="s">
        <v>1084</v>
      </c>
      <c r="W115" t="s">
        <v>1265</v>
      </c>
      <c r="X115" t="s">
        <v>1446</v>
      </c>
      <c r="Y115" t="s">
        <v>1627</v>
      </c>
      <c r="Z115" t="s">
        <v>1808</v>
      </c>
      <c r="AA115" t="s">
        <v>1989</v>
      </c>
      <c r="AB115" t="s">
        <v>2170</v>
      </c>
    </row>
    <row r="116" spans="1:28" x14ac:dyDescent="0.25">
      <c r="A116" s="170"/>
      <c r="B116" s="13" t="s">
        <v>2400</v>
      </c>
      <c r="C116" s="6" t="str">
        <f>VLOOKUP($B116,'Thresholded Ct'!$B$3:$C$194,2,FALSE)</f>
        <v>hsa-miR-422a</v>
      </c>
      <c r="D116" s="111">
        <f t="shared" ca="1" si="13"/>
        <v>3.2841877714035371E-9</v>
      </c>
      <c r="E116" s="111" t="str">
        <f t="shared" ca="1" si="14"/>
        <v>No sample</v>
      </c>
      <c r="F116" s="111" t="str">
        <f t="shared" ca="1" si="15"/>
        <v>No sample</v>
      </c>
      <c r="G116" s="111" t="str">
        <f t="shared" ca="1" si="16"/>
        <v>No sample</v>
      </c>
      <c r="H116" s="111" t="str">
        <f t="shared" ca="1" si="17"/>
        <v>No sample</v>
      </c>
      <c r="I116" s="111" t="str">
        <f t="shared" ca="1" si="18"/>
        <v>No sample</v>
      </c>
      <c r="J116" s="111">
        <f t="shared" ca="1" si="19"/>
        <v>8.9583994613366344E-8</v>
      </c>
      <c r="K116" s="111" t="str">
        <f t="shared" ca="1" si="20"/>
        <v>No sample</v>
      </c>
      <c r="L116" s="111" t="str">
        <f t="shared" ca="1" si="21"/>
        <v>No sample</v>
      </c>
      <c r="M116" s="111" t="str">
        <f t="shared" ca="1" si="22"/>
        <v>No sample</v>
      </c>
      <c r="N116" s="111" t="str">
        <f t="shared" ca="1" si="23"/>
        <v>No sample</v>
      </c>
      <c r="O116" s="111" t="str">
        <f t="shared" ca="1" si="24"/>
        <v>No sample</v>
      </c>
      <c r="Q116" t="s">
        <v>192</v>
      </c>
      <c r="R116" t="s">
        <v>370</v>
      </c>
      <c r="S116" t="s">
        <v>548</v>
      </c>
      <c r="T116" t="s">
        <v>726</v>
      </c>
      <c r="U116" t="s">
        <v>904</v>
      </c>
      <c r="V116" t="s">
        <v>1085</v>
      </c>
      <c r="W116" t="s">
        <v>1266</v>
      </c>
      <c r="X116" t="s">
        <v>1447</v>
      </c>
      <c r="Y116" t="s">
        <v>1628</v>
      </c>
      <c r="Z116" t="s">
        <v>1809</v>
      </c>
      <c r="AA116" t="s">
        <v>1990</v>
      </c>
      <c r="AB116" t="s">
        <v>2171</v>
      </c>
    </row>
    <row r="117" spans="1:28" x14ac:dyDescent="0.25">
      <c r="A117" s="170"/>
      <c r="B117" s="13" t="s">
        <v>2401</v>
      </c>
      <c r="C117" s="6" t="str">
        <f>VLOOKUP($B117,'Thresholded Ct'!$B$3:$C$194,2,FALSE)</f>
        <v>hsa-miR-499a-5p</v>
      </c>
      <c r="D117" s="111">
        <f t="shared" ca="1" si="13"/>
        <v>2.4514044328969972E-8</v>
      </c>
      <c r="E117" s="111" t="str">
        <f t="shared" ca="1" si="14"/>
        <v>No sample</v>
      </c>
      <c r="F117" s="111" t="str">
        <f t="shared" ca="1" si="15"/>
        <v>No sample</v>
      </c>
      <c r="G117" s="111" t="str">
        <f t="shared" ca="1" si="16"/>
        <v>No sample</v>
      </c>
      <c r="H117" s="111" t="str">
        <f t="shared" ca="1" si="17"/>
        <v>No sample</v>
      </c>
      <c r="I117" s="111" t="str">
        <f t="shared" ca="1" si="18"/>
        <v>No sample</v>
      </c>
      <c r="J117" s="111">
        <f t="shared" ca="1" si="19"/>
        <v>4.6853898510545325E-9</v>
      </c>
      <c r="K117" s="111" t="str">
        <f t="shared" ca="1" si="20"/>
        <v>No sample</v>
      </c>
      <c r="L117" s="111" t="str">
        <f t="shared" ca="1" si="21"/>
        <v>No sample</v>
      </c>
      <c r="M117" s="111" t="str">
        <f t="shared" ca="1" si="22"/>
        <v>No sample</v>
      </c>
      <c r="N117" s="111" t="str">
        <f t="shared" ca="1" si="23"/>
        <v>No sample</v>
      </c>
      <c r="O117" s="111" t="str">
        <f t="shared" ca="1" si="24"/>
        <v>No sample</v>
      </c>
      <c r="Q117" t="s">
        <v>193</v>
      </c>
      <c r="R117" t="s">
        <v>371</v>
      </c>
      <c r="S117" t="s">
        <v>549</v>
      </c>
      <c r="T117" t="s">
        <v>727</v>
      </c>
      <c r="U117" t="s">
        <v>905</v>
      </c>
      <c r="V117" t="s">
        <v>1086</v>
      </c>
      <c r="W117" t="s">
        <v>1267</v>
      </c>
      <c r="X117" t="s">
        <v>1448</v>
      </c>
      <c r="Y117" t="s">
        <v>1629</v>
      </c>
      <c r="Z117" t="s">
        <v>1810</v>
      </c>
      <c r="AA117" t="s">
        <v>1991</v>
      </c>
      <c r="AB117" t="s">
        <v>2172</v>
      </c>
    </row>
    <row r="118" spans="1:28" x14ac:dyDescent="0.25">
      <c r="A118" s="170"/>
      <c r="B118" s="13" t="s">
        <v>2403</v>
      </c>
      <c r="C118" s="6" t="str">
        <f>VLOOKUP($B118,'Thresholded Ct'!$B$3:$C$194,2,FALSE)</f>
        <v>hsa-miR-17-3p</v>
      </c>
      <c r="D118" s="111">
        <f t="shared" ca="1" si="13"/>
        <v>6.9718262462336361E-9</v>
      </c>
      <c r="E118" s="111" t="str">
        <f t="shared" ca="1" si="14"/>
        <v>No sample</v>
      </c>
      <c r="F118" s="111" t="str">
        <f t="shared" ca="1" si="15"/>
        <v>No sample</v>
      </c>
      <c r="G118" s="111" t="str">
        <f t="shared" ca="1" si="16"/>
        <v>No sample</v>
      </c>
      <c r="H118" s="111" t="str">
        <f t="shared" ca="1" si="17"/>
        <v>No sample</v>
      </c>
      <c r="I118" s="111" t="str">
        <f t="shared" ca="1" si="18"/>
        <v>No sample</v>
      </c>
      <c r="J118" s="111">
        <f t="shared" ca="1" si="19"/>
        <v>4.482082155359633E-9</v>
      </c>
      <c r="K118" s="111" t="str">
        <f t="shared" ca="1" si="20"/>
        <v>No sample</v>
      </c>
      <c r="L118" s="111" t="str">
        <f t="shared" ca="1" si="21"/>
        <v>No sample</v>
      </c>
      <c r="M118" s="111" t="str">
        <f t="shared" ca="1" si="22"/>
        <v>No sample</v>
      </c>
      <c r="N118" s="111" t="str">
        <f t="shared" ca="1" si="23"/>
        <v>No sample</v>
      </c>
      <c r="O118" s="111" t="str">
        <f t="shared" ca="1" si="24"/>
        <v>No sample</v>
      </c>
      <c r="Q118" t="s">
        <v>194</v>
      </c>
      <c r="R118" t="s">
        <v>372</v>
      </c>
      <c r="S118" t="s">
        <v>550</v>
      </c>
      <c r="T118" t="s">
        <v>728</v>
      </c>
      <c r="U118" t="s">
        <v>906</v>
      </c>
      <c r="V118" t="s">
        <v>1087</v>
      </c>
      <c r="W118" t="s">
        <v>1268</v>
      </c>
      <c r="X118" t="s">
        <v>1449</v>
      </c>
      <c r="Y118" t="s">
        <v>1630</v>
      </c>
      <c r="Z118" t="s">
        <v>1811</v>
      </c>
      <c r="AA118" t="s">
        <v>1992</v>
      </c>
      <c r="AB118" t="s">
        <v>2173</v>
      </c>
    </row>
    <row r="119" spans="1:28" x14ac:dyDescent="0.25">
      <c r="A119" s="170"/>
      <c r="B119" s="13" t="s">
        <v>2404</v>
      </c>
      <c r="C119" s="6" t="str">
        <f>VLOOKUP($B119,'Thresholded Ct'!$B$3:$C$194,2,FALSE)</f>
        <v>hsa-miR-103a-3p</v>
      </c>
      <c r="D119" s="111">
        <f t="shared" ca="1" si="13"/>
        <v>1.4904544958933326E-6</v>
      </c>
      <c r="E119" s="111" t="str">
        <f t="shared" ca="1" si="14"/>
        <v>No sample</v>
      </c>
      <c r="F119" s="111" t="str">
        <f t="shared" ca="1" si="15"/>
        <v>No sample</v>
      </c>
      <c r="G119" s="111" t="str">
        <f t="shared" ca="1" si="16"/>
        <v>No sample</v>
      </c>
      <c r="H119" s="111" t="str">
        <f t="shared" ca="1" si="17"/>
        <v>No sample</v>
      </c>
      <c r="I119" s="111" t="str">
        <f t="shared" ca="1" si="18"/>
        <v>No sample</v>
      </c>
      <c r="J119" s="111">
        <f t="shared" ca="1" si="19"/>
        <v>1.9309528052047708E-7</v>
      </c>
      <c r="K119" s="111" t="str">
        <f t="shared" ca="1" si="20"/>
        <v>No sample</v>
      </c>
      <c r="L119" s="111" t="str">
        <f t="shared" ca="1" si="21"/>
        <v>No sample</v>
      </c>
      <c r="M119" s="111" t="str">
        <f t="shared" ca="1" si="22"/>
        <v>No sample</v>
      </c>
      <c r="N119" s="111" t="str">
        <f t="shared" ca="1" si="23"/>
        <v>No sample</v>
      </c>
      <c r="O119" s="111" t="str">
        <f t="shared" ca="1" si="24"/>
        <v>No sample</v>
      </c>
      <c r="Q119" t="s">
        <v>195</v>
      </c>
      <c r="R119" t="s">
        <v>373</v>
      </c>
      <c r="S119" t="s">
        <v>551</v>
      </c>
      <c r="T119" t="s">
        <v>729</v>
      </c>
      <c r="U119" t="s">
        <v>907</v>
      </c>
      <c r="V119" t="s">
        <v>1088</v>
      </c>
      <c r="W119" t="s">
        <v>1269</v>
      </c>
      <c r="X119" t="s">
        <v>1450</v>
      </c>
      <c r="Y119" t="s">
        <v>1631</v>
      </c>
      <c r="Z119" t="s">
        <v>1812</v>
      </c>
      <c r="AA119" t="s">
        <v>1993</v>
      </c>
      <c r="AB119" t="s">
        <v>2174</v>
      </c>
    </row>
    <row r="120" spans="1:28" x14ac:dyDescent="0.25">
      <c r="A120" s="170"/>
      <c r="B120" s="13" t="s">
        <v>2405</v>
      </c>
      <c r="C120" s="6" t="str">
        <f>VLOOKUP($B120,'Thresholded Ct'!$B$3:$C$194,2,FALSE)</f>
        <v>hsa-miR-10b-5p</v>
      </c>
      <c r="D120" s="111" t="str">
        <f t="shared" ca="1" si="13"/>
        <v>Excluded</v>
      </c>
      <c r="E120" s="111" t="str">
        <f t="shared" ca="1" si="14"/>
        <v>No sample</v>
      </c>
      <c r="F120" s="111" t="str">
        <f t="shared" ca="1" si="15"/>
        <v>No sample</v>
      </c>
      <c r="G120" s="111" t="str">
        <f t="shared" ca="1" si="16"/>
        <v>No sample</v>
      </c>
      <c r="H120" s="111" t="str">
        <f t="shared" ca="1" si="17"/>
        <v>No sample</v>
      </c>
      <c r="I120" s="111" t="str">
        <f t="shared" ca="1" si="18"/>
        <v>No sample</v>
      </c>
      <c r="J120" s="111">
        <f t="shared" ca="1" si="19"/>
        <v>1.2862482313084409E-9</v>
      </c>
      <c r="K120" s="111" t="str">
        <f t="shared" ca="1" si="20"/>
        <v>No sample</v>
      </c>
      <c r="L120" s="111" t="str">
        <f t="shared" ca="1" si="21"/>
        <v>No sample</v>
      </c>
      <c r="M120" s="111" t="str">
        <f t="shared" ca="1" si="22"/>
        <v>No sample</v>
      </c>
      <c r="N120" s="111" t="str">
        <f t="shared" ca="1" si="23"/>
        <v>No sample</v>
      </c>
      <c r="O120" s="111" t="str">
        <f t="shared" ca="1" si="24"/>
        <v>No sample</v>
      </c>
      <c r="Q120" t="s">
        <v>196</v>
      </c>
      <c r="R120" t="s">
        <v>374</v>
      </c>
      <c r="S120" t="s">
        <v>552</v>
      </c>
      <c r="T120" t="s">
        <v>730</v>
      </c>
      <c r="U120" t="s">
        <v>908</v>
      </c>
      <c r="V120" t="s">
        <v>1089</v>
      </c>
      <c r="W120" t="s">
        <v>1270</v>
      </c>
      <c r="X120" t="s">
        <v>1451</v>
      </c>
      <c r="Y120" t="s">
        <v>1632</v>
      </c>
      <c r="Z120" t="s">
        <v>1813</v>
      </c>
      <c r="AA120" t="s">
        <v>1994</v>
      </c>
      <c r="AB120" t="s">
        <v>2175</v>
      </c>
    </row>
    <row r="121" spans="1:28" x14ac:dyDescent="0.25">
      <c r="A121" s="170"/>
      <c r="B121" s="13" t="s">
        <v>2406</v>
      </c>
      <c r="C121" s="6" t="str">
        <f>VLOOKUP($B121,'Thresholded Ct'!$B$3:$C$194,2,FALSE)</f>
        <v>hsa-miR-217</v>
      </c>
      <c r="D121" s="111">
        <f t="shared" ca="1" si="13"/>
        <v>1.8461715465602272E-9</v>
      </c>
      <c r="E121" s="111" t="str">
        <f t="shared" ca="1" si="14"/>
        <v>No sample</v>
      </c>
      <c r="F121" s="111" t="str">
        <f t="shared" ca="1" si="15"/>
        <v>No sample</v>
      </c>
      <c r="G121" s="111" t="str">
        <f t="shared" ca="1" si="16"/>
        <v>No sample</v>
      </c>
      <c r="H121" s="111" t="str">
        <f t="shared" ca="1" si="17"/>
        <v>No sample</v>
      </c>
      <c r="I121" s="111" t="str">
        <f t="shared" ca="1" si="18"/>
        <v>No sample</v>
      </c>
      <c r="J121" s="111">
        <f t="shared" ca="1" si="19"/>
        <v>1.2738267674127718E-9</v>
      </c>
      <c r="K121" s="111" t="str">
        <f t="shared" ca="1" si="20"/>
        <v>No sample</v>
      </c>
      <c r="L121" s="111" t="str">
        <f t="shared" ca="1" si="21"/>
        <v>No sample</v>
      </c>
      <c r="M121" s="111" t="str">
        <f t="shared" ca="1" si="22"/>
        <v>No sample</v>
      </c>
      <c r="N121" s="111" t="str">
        <f t="shared" ca="1" si="23"/>
        <v>No sample</v>
      </c>
      <c r="O121" s="111" t="str">
        <f t="shared" ca="1" si="24"/>
        <v>No sample</v>
      </c>
      <c r="Q121" t="s">
        <v>197</v>
      </c>
      <c r="R121" t="s">
        <v>375</v>
      </c>
      <c r="S121" t="s">
        <v>553</v>
      </c>
      <c r="T121" t="s">
        <v>731</v>
      </c>
      <c r="U121" t="s">
        <v>909</v>
      </c>
      <c r="V121" t="s">
        <v>1090</v>
      </c>
      <c r="W121" t="s">
        <v>1271</v>
      </c>
      <c r="X121" t="s">
        <v>1452</v>
      </c>
      <c r="Y121" t="s">
        <v>1633</v>
      </c>
      <c r="Z121" t="s">
        <v>1814</v>
      </c>
      <c r="AA121" t="s">
        <v>1995</v>
      </c>
      <c r="AB121" t="s">
        <v>2176</v>
      </c>
    </row>
    <row r="122" spans="1:28" x14ac:dyDescent="0.25">
      <c r="A122" s="170"/>
      <c r="B122" s="13" t="s">
        <v>2407</v>
      </c>
      <c r="C122" s="6" t="str">
        <f>VLOOKUP($B122,'Thresholded Ct'!$B$3:$C$194,2,FALSE)</f>
        <v>hsa-miR-27b-3p</v>
      </c>
      <c r="D122" s="111">
        <f t="shared" ca="1" si="13"/>
        <v>2.8079876971562073E-9</v>
      </c>
      <c r="E122" s="111" t="str">
        <f t="shared" ca="1" si="14"/>
        <v>No sample</v>
      </c>
      <c r="F122" s="111" t="str">
        <f t="shared" ca="1" si="15"/>
        <v>No sample</v>
      </c>
      <c r="G122" s="111" t="str">
        <f t="shared" ca="1" si="16"/>
        <v>No sample</v>
      </c>
      <c r="H122" s="111" t="str">
        <f t="shared" ca="1" si="17"/>
        <v>No sample</v>
      </c>
      <c r="I122" s="111" t="str">
        <f t="shared" ca="1" si="18"/>
        <v>No sample</v>
      </c>
      <c r="J122" s="111">
        <f t="shared" ca="1" si="19"/>
        <v>7.8525928321749536E-9</v>
      </c>
      <c r="K122" s="111" t="str">
        <f t="shared" ca="1" si="20"/>
        <v>No sample</v>
      </c>
      <c r="L122" s="111" t="str">
        <f t="shared" ca="1" si="21"/>
        <v>No sample</v>
      </c>
      <c r="M122" s="111" t="str">
        <f t="shared" ca="1" si="22"/>
        <v>No sample</v>
      </c>
      <c r="N122" s="111" t="str">
        <f t="shared" ca="1" si="23"/>
        <v>No sample</v>
      </c>
      <c r="O122" s="111" t="str">
        <f t="shared" ca="1" si="24"/>
        <v>No sample</v>
      </c>
      <c r="Q122" t="s">
        <v>198</v>
      </c>
      <c r="R122" t="s">
        <v>376</v>
      </c>
      <c r="S122" t="s">
        <v>554</v>
      </c>
      <c r="T122" t="s">
        <v>732</v>
      </c>
      <c r="U122" t="s">
        <v>910</v>
      </c>
      <c r="V122" t="s">
        <v>1091</v>
      </c>
      <c r="W122" t="s">
        <v>1272</v>
      </c>
      <c r="X122" t="s">
        <v>1453</v>
      </c>
      <c r="Y122" t="s">
        <v>1634</v>
      </c>
      <c r="Z122" t="s">
        <v>1815</v>
      </c>
      <c r="AA122" t="s">
        <v>1996</v>
      </c>
      <c r="AB122" t="s">
        <v>2177</v>
      </c>
    </row>
    <row r="123" spans="1:28" x14ac:dyDescent="0.25">
      <c r="A123" s="170"/>
      <c r="B123" s="13" t="s">
        <v>2408</v>
      </c>
      <c r="C123" s="6" t="str">
        <f>VLOOKUP($B123,'Thresholded Ct'!$B$3:$C$194,2,FALSE)</f>
        <v>hsa-miR-144-3p</v>
      </c>
      <c r="D123" s="111">
        <f t="shared" ca="1" si="13"/>
        <v>5.8704240068746486E-10</v>
      </c>
      <c r="E123" s="111" t="str">
        <f t="shared" ca="1" si="14"/>
        <v>No sample</v>
      </c>
      <c r="F123" s="111" t="str">
        <f t="shared" ca="1" si="15"/>
        <v>No sample</v>
      </c>
      <c r="G123" s="111" t="str">
        <f t="shared" ca="1" si="16"/>
        <v>No sample</v>
      </c>
      <c r="H123" s="111" t="str">
        <f t="shared" ca="1" si="17"/>
        <v>No sample</v>
      </c>
      <c r="I123" s="111" t="str">
        <f t="shared" ca="1" si="18"/>
        <v>No sample</v>
      </c>
      <c r="J123" s="111">
        <f t="shared" ca="1" si="19"/>
        <v>5.0214262257288943E-10</v>
      </c>
      <c r="K123" s="111" t="str">
        <f t="shared" ca="1" si="20"/>
        <v>No sample</v>
      </c>
      <c r="L123" s="111" t="str">
        <f t="shared" ca="1" si="21"/>
        <v>No sample</v>
      </c>
      <c r="M123" s="111" t="str">
        <f t="shared" ca="1" si="22"/>
        <v>No sample</v>
      </c>
      <c r="N123" s="111" t="str">
        <f t="shared" ca="1" si="23"/>
        <v>No sample</v>
      </c>
      <c r="O123" s="111" t="str">
        <f t="shared" ca="1" si="24"/>
        <v>No sample</v>
      </c>
      <c r="Q123" t="s">
        <v>199</v>
      </c>
      <c r="R123" t="s">
        <v>377</v>
      </c>
      <c r="S123" t="s">
        <v>555</v>
      </c>
      <c r="T123" t="s">
        <v>733</v>
      </c>
      <c r="U123" t="s">
        <v>911</v>
      </c>
      <c r="V123" t="s">
        <v>1092</v>
      </c>
      <c r="W123" t="s">
        <v>1273</v>
      </c>
      <c r="X123" t="s">
        <v>1454</v>
      </c>
      <c r="Y123" t="s">
        <v>1635</v>
      </c>
      <c r="Z123" t="s">
        <v>1816</v>
      </c>
      <c r="AA123" t="s">
        <v>1997</v>
      </c>
      <c r="AB123" t="s">
        <v>2178</v>
      </c>
    </row>
    <row r="124" spans="1:28" x14ac:dyDescent="0.25">
      <c r="A124" s="170"/>
      <c r="B124" s="13" t="s">
        <v>2409</v>
      </c>
      <c r="C124" s="6" t="str">
        <f>VLOOKUP($B124,'Thresholded Ct'!$B$3:$C$194,2,FALSE)</f>
        <v>hsa-miR-146a-5p</v>
      </c>
      <c r="D124" s="111">
        <f t="shared" ca="1" si="13"/>
        <v>2.9049968810278029E-9</v>
      </c>
      <c r="E124" s="111" t="str">
        <f t="shared" ca="1" si="14"/>
        <v>No sample</v>
      </c>
      <c r="F124" s="111" t="str">
        <f t="shared" ca="1" si="15"/>
        <v>No sample</v>
      </c>
      <c r="G124" s="111" t="str">
        <f t="shared" ca="1" si="16"/>
        <v>No sample</v>
      </c>
      <c r="H124" s="111" t="str">
        <f t="shared" ca="1" si="17"/>
        <v>No sample</v>
      </c>
      <c r="I124" s="111" t="str">
        <f t="shared" ca="1" si="18"/>
        <v>No sample</v>
      </c>
      <c r="J124" s="111">
        <f t="shared" ca="1" si="19"/>
        <v>1.9905527357787539E-9</v>
      </c>
      <c r="K124" s="111" t="str">
        <f t="shared" ca="1" si="20"/>
        <v>No sample</v>
      </c>
      <c r="L124" s="111" t="str">
        <f t="shared" ca="1" si="21"/>
        <v>No sample</v>
      </c>
      <c r="M124" s="111" t="str">
        <f t="shared" ca="1" si="22"/>
        <v>No sample</v>
      </c>
      <c r="N124" s="111" t="str">
        <f t="shared" ca="1" si="23"/>
        <v>No sample</v>
      </c>
      <c r="O124" s="111" t="str">
        <f t="shared" ca="1" si="24"/>
        <v>No sample</v>
      </c>
      <c r="Q124" t="s">
        <v>200</v>
      </c>
      <c r="R124" t="s">
        <v>378</v>
      </c>
      <c r="S124" t="s">
        <v>556</v>
      </c>
      <c r="T124" t="s">
        <v>734</v>
      </c>
      <c r="U124" t="s">
        <v>912</v>
      </c>
      <c r="V124" t="s">
        <v>1093</v>
      </c>
      <c r="W124" t="s">
        <v>1274</v>
      </c>
      <c r="X124" t="s">
        <v>1455</v>
      </c>
      <c r="Y124" t="s">
        <v>1636</v>
      </c>
      <c r="Z124" t="s">
        <v>1817</v>
      </c>
      <c r="AA124" t="s">
        <v>1998</v>
      </c>
      <c r="AB124" t="s">
        <v>2179</v>
      </c>
    </row>
    <row r="125" spans="1:28" x14ac:dyDescent="0.25">
      <c r="A125" s="170"/>
      <c r="B125" s="13" t="s">
        <v>2410</v>
      </c>
      <c r="C125" s="6" t="str">
        <f>VLOOKUP($B125,'Thresholded Ct'!$B$3:$C$194,2,FALSE)</f>
        <v>hsa-miR-29c-3p</v>
      </c>
      <c r="D125" s="111">
        <f t="shared" ca="1" si="13"/>
        <v>2.5610800198122889E-6</v>
      </c>
      <c r="E125" s="111" t="str">
        <f t="shared" ca="1" si="14"/>
        <v>No sample</v>
      </c>
      <c r="F125" s="111" t="str">
        <f t="shared" ca="1" si="15"/>
        <v>No sample</v>
      </c>
      <c r="G125" s="111" t="str">
        <f t="shared" ca="1" si="16"/>
        <v>No sample</v>
      </c>
      <c r="H125" s="111" t="str">
        <f t="shared" ca="1" si="17"/>
        <v>No sample</v>
      </c>
      <c r="I125" s="111" t="str">
        <f t="shared" ca="1" si="18"/>
        <v>No sample</v>
      </c>
      <c r="J125" s="111">
        <f t="shared" ca="1" si="19"/>
        <v>4.0794787022629873E-6</v>
      </c>
      <c r="K125" s="111" t="str">
        <f t="shared" ca="1" si="20"/>
        <v>No sample</v>
      </c>
      <c r="L125" s="111" t="str">
        <f t="shared" ca="1" si="21"/>
        <v>No sample</v>
      </c>
      <c r="M125" s="111" t="str">
        <f t="shared" ca="1" si="22"/>
        <v>No sample</v>
      </c>
      <c r="N125" s="111" t="str">
        <f t="shared" ca="1" si="23"/>
        <v>No sample</v>
      </c>
      <c r="O125" s="111" t="str">
        <f t="shared" ca="1" si="24"/>
        <v>No sample</v>
      </c>
      <c r="Q125" t="s">
        <v>201</v>
      </c>
      <c r="R125" t="s">
        <v>379</v>
      </c>
      <c r="S125" t="s">
        <v>557</v>
      </c>
      <c r="T125" t="s">
        <v>735</v>
      </c>
      <c r="U125" t="s">
        <v>913</v>
      </c>
      <c r="V125" t="s">
        <v>1094</v>
      </c>
      <c r="W125" t="s">
        <v>1275</v>
      </c>
      <c r="X125" t="s">
        <v>1456</v>
      </c>
      <c r="Y125" t="s">
        <v>1637</v>
      </c>
      <c r="Z125" t="s">
        <v>1818</v>
      </c>
      <c r="AA125" t="s">
        <v>1999</v>
      </c>
      <c r="AB125" t="s">
        <v>2180</v>
      </c>
    </row>
    <row r="126" spans="1:28" x14ac:dyDescent="0.25">
      <c r="A126" s="170"/>
      <c r="B126" s="13" t="s">
        <v>2411</v>
      </c>
      <c r="C126" s="6" t="str">
        <f>VLOOKUP($B126,'Thresholded Ct'!$B$3:$C$194,2,FALSE)</f>
        <v>hsa-miR-383-5p</v>
      </c>
      <c r="D126" s="111">
        <f t="shared" ca="1" si="13"/>
        <v>2.4514044328969972E-8</v>
      </c>
      <c r="E126" s="111" t="str">
        <f t="shared" ca="1" si="14"/>
        <v>No sample</v>
      </c>
      <c r="F126" s="111" t="str">
        <f t="shared" ca="1" si="15"/>
        <v>No sample</v>
      </c>
      <c r="G126" s="111" t="str">
        <f t="shared" ca="1" si="16"/>
        <v>No sample</v>
      </c>
      <c r="H126" s="111" t="str">
        <f t="shared" ca="1" si="17"/>
        <v>No sample</v>
      </c>
      <c r="I126" s="111" t="str">
        <f t="shared" ca="1" si="18"/>
        <v>No sample</v>
      </c>
      <c r="J126" s="111">
        <f t="shared" ca="1" si="19"/>
        <v>4.6853898510545325E-9</v>
      </c>
      <c r="K126" s="111" t="str">
        <f t="shared" ca="1" si="20"/>
        <v>No sample</v>
      </c>
      <c r="L126" s="111" t="str">
        <f t="shared" ca="1" si="21"/>
        <v>No sample</v>
      </c>
      <c r="M126" s="111" t="str">
        <f t="shared" ca="1" si="22"/>
        <v>No sample</v>
      </c>
      <c r="N126" s="111" t="str">
        <f t="shared" ca="1" si="23"/>
        <v>No sample</v>
      </c>
      <c r="O126" s="111" t="str">
        <f t="shared" ca="1" si="24"/>
        <v>No sample</v>
      </c>
      <c r="Q126" t="s">
        <v>202</v>
      </c>
      <c r="R126" t="s">
        <v>380</v>
      </c>
      <c r="S126" t="s">
        <v>558</v>
      </c>
      <c r="T126" t="s">
        <v>736</v>
      </c>
      <c r="U126" t="s">
        <v>914</v>
      </c>
      <c r="V126" t="s">
        <v>1095</v>
      </c>
      <c r="W126" t="s">
        <v>1276</v>
      </c>
      <c r="X126" t="s">
        <v>1457</v>
      </c>
      <c r="Y126" t="s">
        <v>1638</v>
      </c>
      <c r="Z126" t="s">
        <v>1819</v>
      </c>
      <c r="AA126" t="s">
        <v>2000</v>
      </c>
      <c r="AB126" t="s">
        <v>2181</v>
      </c>
    </row>
    <row r="127" spans="1:28" x14ac:dyDescent="0.25">
      <c r="A127" s="170"/>
      <c r="B127" s="13" t="s">
        <v>2412</v>
      </c>
      <c r="C127" s="6" t="str">
        <f>VLOOKUP($B127,'Thresholded Ct'!$B$3:$C$194,2,FALSE)</f>
        <v>hsa-miR-424-5p</v>
      </c>
      <c r="D127" s="111" t="str">
        <f t="shared" ca="1" si="13"/>
        <v>Excluded</v>
      </c>
      <c r="E127" s="111" t="str">
        <f t="shared" ca="1" si="14"/>
        <v>No sample</v>
      </c>
      <c r="F127" s="111" t="str">
        <f t="shared" ca="1" si="15"/>
        <v>No sample</v>
      </c>
      <c r="G127" s="111" t="str">
        <f t="shared" ca="1" si="16"/>
        <v>No sample</v>
      </c>
      <c r="H127" s="111" t="str">
        <f t="shared" ca="1" si="17"/>
        <v>No sample</v>
      </c>
      <c r="I127" s="111" t="str">
        <f t="shared" ca="1" si="18"/>
        <v>No sample</v>
      </c>
      <c r="J127" s="111" t="str">
        <f t="shared" ca="1" si="19"/>
        <v>Excluded</v>
      </c>
      <c r="K127" s="111" t="str">
        <f t="shared" ca="1" si="20"/>
        <v>No sample</v>
      </c>
      <c r="L127" s="111" t="str">
        <f t="shared" ca="1" si="21"/>
        <v>No sample</v>
      </c>
      <c r="M127" s="111" t="str">
        <f t="shared" ca="1" si="22"/>
        <v>No sample</v>
      </c>
      <c r="N127" s="111" t="str">
        <f t="shared" ca="1" si="23"/>
        <v>No sample</v>
      </c>
      <c r="O127" s="111" t="str">
        <f t="shared" ca="1" si="24"/>
        <v>No sample</v>
      </c>
      <c r="Q127" t="s">
        <v>203</v>
      </c>
      <c r="R127" t="s">
        <v>381</v>
      </c>
      <c r="S127" t="s">
        <v>559</v>
      </c>
      <c r="T127" t="s">
        <v>737</v>
      </c>
      <c r="U127" t="s">
        <v>915</v>
      </c>
      <c r="V127" t="s">
        <v>1096</v>
      </c>
      <c r="W127" t="s">
        <v>1277</v>
      </c>
      <c r="X127" t="s">
        <v>1458</v>
      </c>
      <c r="Y127" t="s">
        <v>1639</v>
      </c>
      <c r="Z127" t="s">
        <v>1820</v>
      </c>
      <c r="AA127" t="s">
        <v>2001</v>
      </c>
      <c r="AB127" t="s">
        <v>2182</v>
      </c>
    </row>
    <row r="128" spans="1:28" x14ac:dyDescent="0.25">
      <c r="A128" s="170"/>
      <c r="B128" s="13" t="s">
        <v>2413</v>
      </c>
      <c r="C128" s="6" t="str">
        <f>VLOOKUP($B128,'Thresholded Ct'!$B$3:$C$194,2,FALSE)</f>
        <v>hsa-miR-506-3p</v>
      </c>
      <c r="D128" s="111">
        <f t="shared" ca="1" si="13"/>
        <v>6.9718262462336361E-9</v>
      </c>
      <c r="E128" s="111" t="str">
        <f t="shared" ca="1" si="14"/>
        <v>No sample</v>
      </c>
      <c r="F128" s="111" t="str">
        <f t="shared" ca="1" si="15"/>
        <v>No sample</v>
      </c>
      <c r="G128" s="111" t="str">
        <f t="shared" ca="1" si="16"/>
        <v>No sample</v>
      </c>
      <c r="H128" s="111" t="str">
        <f t="shared" ca="1" si="17"/>
        <v>No sample</v>
      </c>
      <c r="I128" s="111" t="str">
        <f t="shared" ca="1" si="18"/>
        <v>No sample</v>
      </c>
      <c r="J128" s="111">
        <f t="shared" ca="1" si="19"/>
        <v>4.482082155359633E-9</v>
      </c>
      <c r="K128" s="111" t="str">
        <f t="shared" ca="1" si="20"/>
        <v>No sample</v>
      </c>
      <c r="L128" s="111" t="str">
        <f t="shared" ca="1" si="21"/>
        <v>No sample</v>
      </c>
      <c r="M128" s="111" t="str">
        <f t="shared" ca="1" si="22"/>
        <v>No sample</v>
      </c>
      <c r="N128" s="111" t="str">
        <f t="shared" ca="1" si="23"/>
        <v>No sample</v>
      </c>
      <c r="O128" s="111" t="str">
        <f t="shared" ca="1" si="24"/>
        <v>No sample</v>
      </c>
      <c r="Q128" t="s">
        <v>204</v>
      </c>
      <c r="R128" t="s">
        <v>382</v>
      </c>
      <c r="S128" t="s">
        <v>560</v>
      </c>
      <c r="T128" t="s">
        <v>738</v>
      </c>
      <c r="U128" t="s">
        <v>916</v>
      </c>
      <c r="V128" t="s">
        <v>1097</v>
      </c>
      <c r="W128" t="s">
        <v>1278</v>
      </c>
      <c r="X128" t="s">
        <v>1459</v>
      </c>
      <c r="Y128" t="s">
        <v>1640</v>
      </c>
      <c r="Z128" t="s">
        <v>1821</v>
      </c>
      <c r="AA128" t="s">
        <v>2002</v>
      </c>
      <c r="AB128" t="s">
        <v>2183</v>
      </c>
    </row>
    <row r="129" spans="1:28" x14ac:dyDescent="0.25">
      <c r="A129" s="170"/>
      <c r="B129" s="13" t="s">
        <v>2415</v>
      </c>
      <c r="C129" s="6" t="str">
        <f>VLOOKUP($B129,'Thresholded Ct'!$B$3:$C$194,2,FALSE)</f>
        <v>hsa-miR-19b-3p</v>
      </c>
      <c r="D129" s="111">
        <f t="shared" ca="1" si="13"/>
        <v>2.3000742348828382E-7</v>
      </c>
      <c r="E129" s="111" t="str">
        <f t="shared" ca="1" si="14"/>
        <v>No sample</v>
      </c>
      <c r="F129" s="111" t="str">
        <f t="shared" ca="1" si="15"/>
        <v>No sample</v>
      </c>
      <c r="G129" s="111" t="str">
        <f t="shared" ca="1" si="16"/>
        <v>No sample</v>
      </c>
      <c r="H129" s="111" t="str">
        <f t="shared" ca="1" si="17"/>
        <v>No sample</v>
      </c>
      <c r="I129" s="111" t="str">
        <f t="shared" ca="1" si="18"/>
        <v>No sample</v>
      </c>
      <c r="J129" s="111">
        <f t="shared" ca="1" si="19"/>
        <v>1.2161430216497288E-7</v>
      </c>
      <c r="K129" s="111" t="str">
        <f t="shared" ca="1" si="20"/>
        <v>No sample</v>
      </c>
      <c r="L129" s="111" t="str">
        <f t="shared" ca="1" si="21"/>
        <v>No sample</v>
      </c>
      <c r="M129" s="111" t="str">
        <f t="shared" ca="1" si="22"/>
        <v>No sample</v>
      </c>
      <c r="N129" s="111" t="str">
        <f t="shared" ca="1" si="23"/>
        <v>No sample</v>
      </c>
      <c r="O129" s="111" t="str">
        <f t="shared" ca="1" si="24"/>
        <v>No sample</v>
      </c>
      <c r="Q129" t="s">
        <v>205</v>
      </c>
      <c r="R129" t="s">
        <v>383</v>
      </c>
      <c r="S129" t="s">
        <v>561</v>
      </c>
      <c r="T129" t="s">
        <v>739</v>
      </c>
      <c r="U129" t="s">
        <v>917</v>
      </c>
      <c r="V129" t="s">
        <v>1098</v>
      </c>
      <c r="W129" t="s">
        <v>1279</v>
      </c>
      <c r="X129" t="s">
        <v>1460</v>
      </c>
      <c r="Y129" t="s">
        <v>1641</v>
      </c>
      <c r="Z129" t="s">
        <v>1822</v>
      </c>
      <c r="AA129" t="s">
        <v>2003</v>
      </c>
      <c r="AB129" t="s">
        <v>2184</v>
      </c>
    </row>
    <row r="130" spans="1:28" x14ac:dyDescent="0.25">
      <c r="A130" s="170"/>
      <c r="B130" s="13" t="s">
        <v>2416</v>
      </c>
      <c r="C130" s="6" t="str">
        <f>VLOOKUP($B130,'Thresholded Ct'!$B$3:$C$194,2,FALSE)</f>
        <v>hsa-miR-208a-3p</v>
      </c>
      <c r="D130" s="111">
        <f t="shared" ca="1" si="13"/>
        <v>2.4735936482287987E-8</v>
      </c>
      <c r="E130" s="111" t="str">
        <f t="shared" ca="1" si="14"/>
        <v>No sample</v>
      </c>
      <c r="F130" s="111" t="str">
        <f t="shared" ca="1" si="15"/>
        <v>No sample</v>
      </c>
      <c r="G130" s="111" t="str">
        <f t="shared" ca="1" si="16"/>
        <v>No sample</v>
      </c>
      <c r="H130" s="111" t="str">
        <f t="shared" ca="1" si="17"/>
        <v>No sample</v>
      </c>
      <c r="I130" s="111" t="str">
        <f t="shared" ca="1" si="18"/>
        <v>No sample</v>
      </c>
      <c r="J130" s="111">
        <f t="shared" ca="1" si="19"/>
        <v>1.4673784454079805E-8</v>
      </c>
      <c r="K130" s="111" t="str">
        <f t="shared" ca="1" si="20"/>
        <v>No sample</v>
      </c>
      <c r="L130" s="111" t="str">
        <f t="shared" ca="1" si="21"/>
        <v>No sample</v>
      </c>
      <c r="M130" s="111" t="str">
        <f t="shared" ca="1" si="22"/>
        <v>No sample</v>
      </c>
      <c r="N130" s="111" t="str">
        <f t="shared" ca="1" si="23"/>
        <v>No sample</v>
      </c>
      <c r="O130" s="111" t="str">
        <f t="shared" ca="1" si="24"/>
        <v>No sample</v>
      </c>
      <c r="Q130" t="s">
        <v>206</v>
      </c>
      <c r="R130" t="s">
        <v>384</v>
      </c>
      <c r="S130" t="s">
        <v>562</v>
      </c>
      <c r="T130" t="s">
        <v>740</v>
      </c>
      <c r="U130" t="s">
        <v>918</v>
      </c>
      <c r="V130" t="s">
        <v>1099</v>
      </c>
      <c r="W130" t="s">
        <v>1280</v>
      </c>
      <c r="X130" t="s">
        <v>1461</v>
      </c>
      <c r="Y130" t="s">
        <v>1642</v>
      </c>
      <c r="Z130" t="s">
        <v>1823</v>
      </c>
      <c r="AA130" t="s">
        <v>2004</v>
      </c>
      <c r="AB130" t="s">
        <v>2185</v>
      </c>
    </row>
    <row r="131" spans="1:28" x14ac:dyDescent="0.25">
      <c r="A131" s="170"/>
      <c r="B131" s="13" t="s">
        <v>2417</v>
      </c>
      <c r="C131" s="6" t="str">
        <f>VLOOKUP($B131,'Thresholded Ct'!$B$3:$C$194,2,FALSE)</f>
        <v>hsa-miR-17-5p</v>
      </c>
      <c r="D131" s="111">
        <f t="shared" ca="1" si="13"/>
        <v>6.6232376032591202E-9</v>
      </c>
      <c r="E131" s="111" t="str">
        <f t="shared" ca="1" si="14"/>
        <v>No sample</v>
      </c>
      <c r="F131" s="111" t="str">
        <f t="shared" ca="1" si="15"/>
        <v>No sample</v>
      </c>
      <c r="G131" s="111" t="str">
        <f t="shared" ca="1" si="16"/>
        <v>No sample</v>
      </c>
      <c r="H131" s="111" t="str">
        <f t="shared" ca="1" si="17"/>
        <v>No sample</v>
      </c>
      <c r="I131" s="111" t="str">
        <f t="shared" ca="1" si="18"/>
        <v>No sample</v>
      </c>
      <c r="J131" s="111">
        <f t="shared" ca="1" si="19"/>
        <v>2.0169412946583735E-9</v>
      </c>
      <c r="K131" s="111" t="str">
        <f t="shared" ca="1" si="20"/>
        <v>No sample</v>
      </c>
      <c r="L131" s="111" t="str">
        <f t="shared" ca="1" si="21"/>
        <v>No sample</v>
      </c>
      <c r="M131" s="111" t="str">
        <f t="shared" ca="1" si="22"/>
        <v>No sample</v>
      </c>
      <c r="N131" s="111" t="str">
        <f t="shared" ca="1" si="23"/>
        <v>No sample</v>
      </c>
      <c r="O131" s="111" t="str">
        <f t="shared" ca="1" si="24"/>
        <v>No sample</v>
      </c>
      <c r="Q131" t="s">
        <v>207</v>
      </c>
      <c r="R131" t="s">
        <v>385</v>
      </c>
      <c r="S131" t="s">
        <v>563</v>
      </c>
      <c r="T131" t="s">
        <v>741</v>
      </c>
      <c r="U131" t="s">
        <v>919</v>
      </c>
      <c r="V131" t="s">
        <v>1100</v>
      </c>
      <c r="W131" t="s">
        <v>1281</v>
      </c>
      <c r="X131" t="s">
        <v>1462</v>
      </c>
      <c r="Y131" t="s">
        <v>1643</v>
      </c>
      <c r="Z131" t="s">
        <v>1824</v>
      </c>
      <c r="AA131" t="s">
        <v>2005</v>
      </c>
      <c r="AB131" t="s">
        <v>2186</v>
      </c>
    </row>
    <row r="132" spans="1:28" x14ac:dyDescent="0.25">
      <c r="A132" s="170"/>
      <c r="B132" s="13" t="s">
        <v>2418</v>
      </c>
      <c r="C132" s="6" t="str">
        <f>VLOOKUP($B132,'Thresholded Ct'!$B$3:$C$194,2,FALSE)</f>
        <v>hsa-miR-218-5p</v>
      </c>
      <c r="D132" s="111">
        <f t="shared" ca="1" si="13"/>
        <v>5.1034211757983398E-10</v>
      </c>
      <c r="E132" s="111" t="str">
        <f t="shared" ca="1" si="14"/>
        <v>No sample</v>
      </c>
      <c r="F132" s="111" t="str">
        <f t="shared" ca="1" si="15"/>
        <v>No sample</v>
      </c>
      <c r="G132" s="111" t="str">
        <f t="shared" ca="1" si="16"/>
        <v>No sample</v>
      </c>
      <c r="H132" s="111" t="str">
        <f t="shared" ca="1" si="17"/>
        <v>No sample</v>
      </c>
      <c r="I132" s="111" t="str">
        <f t="shared" ca="1" si="18"/>
        <v>No sample</v>
      </c>
      <c r="J132" s="111">
        <f t="shared" ca="1" si="19"/>
        <v>1.1804303369829196E-7</v>
      </c>
      <c r="K132" s="111" t="str">
        <f t="shared" ca="1" si="20"/>
        <v>No sample</v>
      </c>
      <c r="L132" s="111" t="str">
        <f t="shared" ca="1" si="21"/>
        <v>No sample</v>
      </c>
      <c r="M132" s="111" t="str">
        <f t="shared" ca="1" si="22"/>
        <v>No sample</v>
      </c>
      <c r="N132" s="111" t="str">
        <f t="shared" ca="1" si="23"/>
        <v>No sample</v>
      </c>
      <c r="O132" s="111" t="str">
        <f t="shared" ca="1" si="24"/>
        <v>No sample</v>
      </c>
      <c r="Q132" t="s">
        <v>208</v>
      </c>
      <c r="R132" t="s">
        <v>386</v>
      </c>
      <c r="S132" t="s">
        <v>564</v>
      </c>
      <c r="T132" t="s">
        <v>742</v>
      </c>
      <c r="U132" t="s">
        <v>920</v>
      </c>
      <c r="V132" t="s">
        <v>1101</v>
      </c>
      <c r="W132" t="s">
        <v>1282</v>
      </c>
      <c r="X132" t="s">
        <v>1463</v>
      </c>
      <c r="Y132" t="s">
        <v>1644</v>
      </c>
      <c r="Z132" t="s">
        <v>1825</v>
      </c>
      <c r="AA132" t="s">
        <v>2006</v>
      </c>
      <c r="AB132" t="s">
        <v>2187</v>
      </c>
    </row>
    <row r="133" spans="1:28" x14ac:dyDescent="0.25">
      <c r="A133" s="170"/>
      <c r="B133" s="13" t="s">
        <v>2419</v>
      </c>
      <c r="C133" s="6" t="str">
        <f>VLOOKUP($B133,'Thresholded Ct'!$B$3:$C$194,2,FALSE)</f>
        <v>hsa-miR-30b-5p</v>
      </c>
      <c r="D133" s="111">
        <f t="shared" ca="1" si="13"/>
        <v>2.2714420823874877E-8</v>
      </c>
      <c r="E133" s="111" t="str">
        <f t="shared" ca="1" si="14"/>
        <v>No sample</v>
      </c>
      <c r="F133" s="111" t="str">
        <f t="shared" ca="1" si="15"/>
        <v>No sample</v>
      </c>
      <c r="G133" s="111" t="str">
        <f t="shared" ca="1" si="16"/>
        <v>No sample</v>
      </c>
      <c r="H133" s="111" t="str">
        <f t="shared" ca="1" si="17"/>
        <v>No sample</v>
      </c>
      <c r="I133" s="111" t="str">
        <f t="shared" ca="1" si="18"/>
        <v>No sample</v>
      </c>
      <c r="J133" s="111">
        <f t="shared" ca="1" si="19"/>
        <v>4.0480889702542201E-8</v>
      </c>
      <c r="K133" s="111" t="str">
        <f t="shared" ca="1" si="20"/>
        <v>No sample</v>
      </c>
      <c r="L133" s="111" t="str">
        <f t="shared" ca="1" si="21"/>
        <v>No sample</v>
      </c>
      <c r="M133" s="111" t="str">
        <f t="shared" ca="1" si="22"/>
        <v>No sample</v>
      </c>
      <c r="N133" s="111" t="str">
        <f t="shared" ca="1" si="23"/>
        <v>No sample</v>
      </c>
      <c r="O133" s="111" t="str">
        <f t="shared" ca="1" si="24"/>
        <v>No sample</v>
      </c>
      <c r="Q133" t="s">
        <v>209</v>
      </c>
      <c r="R133" t="s">
        <v>387</v>
      </c>
      <c r="S133" t="s">
        <v>565</v>
      </c>
      <c r="T133" t="s">
        <v>743</v>
      </c>
      <c r="U133" t="s">
        <v>921</v>
      </c>
      <c r="V133" t="s">
        <v>1102</v>
      </c>
      <c r="W133" t="s">
        <v>1283</v>
      </c>
      <c r="X133" t="s">
        <v>1464</v>
      </c>
      <c r="Y133" t="s">
        <v>1645</v>
      </c>
      <c r="Z133" t="s">
        <v>1826</v>
      </c>
      <c r="AA133" t="s">
        <v>2007</v>
      </c>
      <c r="AB133" t="s">
        <v>2188</v>
      </c>
    </row>
    <row r="134" spans="1:28" x14ac:dyDescent="0.25">
      <c r="A134" s="170"/>
      <c r="B134" s="13" t="s">
        <v>2420</v>
      </c>
      <c r="C134" s="6" t="str">
        <f>VLOOKUP($B134,'Thresholded Ct'!$B$3:$C$194,2,FALSE)</f>
        <v>hsa-miR-153-3p</v>
      </c>
      <c r="D134" s="111">
        <f t="shared" ca="1" si="13"/>
        <v>2.0642368572540058E-8</v>
      </c>
      <c r="E134" s="111" t="str">
        <f t="shared" ca="1" si="14"/>
        <v>No sample</v>
      </c>
      <c r="F134" s="111" t="str">
        <f t="shared" ca="1" si="15"/>
        <v>No sample</v>
      </c>
      <c r="G134" s="111" t="str">
        <f t="shared" ca="1" si="16"/>
        <v>No sample</v>
      </c>
      <c r="H134" s="111" t="str">
        <f t="shared" ca="1" si="17"/>
        <v>No sample</v>
      </c>
      <c r="I134" s="111" t="str">
        <f t="shared" ca="1" si="18"/>
        <v>No sample</v>
      </c>
      <c r="J134" s="111">
        <f t="shared" ca="1" si="19"/>
        <v>4.3716233092456029E-9</v>
      </c>
      <c r="K134" s="111" t="str">
        <f t="shared" ca="1" si="20"/>
        <v>No sample</v>
      </c>
      <c r="L134" s="111" t="str">
        <f t="shared" ca="1" si="21"/>
        <v>No sample</v>
      </c>
      <c r="M134" s="111" t="str">
        <f t="shared" ca="1" si="22"/>
        <v>No sample</v>
      </c>
      <c r="N134" s="111" t="str">
        <f t="shared" ca="1" si="23"/>
        <v>No sample</v>
      </c>
      <c r="O134" s="111" t="str">
        <f t="shared" ca="1" si="24"/>
        <v>No sample</v>
      </c>
      <c r="Q134" t="s">
        <v>210</v>
      </c>
      <c r="R134" t="s">
        <v>388</v>
      </c>
      <c r="S134" t="s">
        <v>566</v>
      </c>
      <c r="T134" t="s">
        <v>744</v>
      </c>
      <c r="U134" t="s">
        <v>922</v>
      </c>
      <c r="V134" t="s">
        <v>1103</v>
      </c>
      <c r="W134" t="s">
        <v>1284</v>
      </c>
      <c r="X134" t="s">
        <v>1465</v>
      </c>
      <c r="Y134" t="s">
        <v>1646</v>
      </c>
      <c r="Z134" t="s">
        <v>1827</v>
      </c>
      <c r="AA134" t="s">
        <v>2008</v>
      </c>
      <c r="AB134" t="s">
        <v>2189</v>
      </c>
    </row>
    <row r="135" spans="1:28" x14ac:dyDescent="0.25">
      <c r="A135" s="170"/>
      <c r="B135" s="13" t="s">
        <v>2421</v>
      </c>
      <c r="C135" s="6" t="str">
        <f>VLOOKUP($B135,'Thresholded Ct'!$B$3:$C$194,2,FALSE)</f>
        <v>hsa-miR-149-5p</v>
      </c>
      <c r="D135" s="111">
        <f t="shared" ca="1" si="13"/>
        <v>9.1290498309903845E-10</v>
      </c>
      <c r="E135" s="111" t="str">
        <f t="shared" ca="1" si="14"/>
        <v>No sample</v>
      </c>
      <c r="F135" s="111" t="str">
        <f t="shared" ca="1" si="15"/>
        <v>No sample</v>
      </c>
      <c r="G135" s="111" t="str">
        <f t="shared" ca="1" si="16"/>
        <v>No sample</v>
      </c>
      <c r="H135" s="111" t="str">
        <f t="shared" ca="1" si="17"/>
        <v>No sample</v>
      </c>
      <c r="I135" s="111" t="str">
        <f t="shared" ca="1" si="18"/>
        <v>No sample</v>
      </c>
      <c r="J135" s="111">
        <f t="shared" ca="1" si="19"/>
        <v>8.592614601131586E-10</v>
      </c>
      <c r="K135" s="111" t="str">
        <f t="shared" ca="1" si="20"/>
        <v>No sample</v>
      </c>
      <c r="L135" s="111" t="str">
        <f t="shared" ca="1" si="21"/>
        <v>No sample</v>
      </c>
      <c r="M135" s="111" t="str">
        <f t="shared" ca="1" si="22"/>
        <v>No sample</v>
      </c>
      <c r="N135" s="111" t="str">
        <f t="shared" ca="1" si="23"/>
        <v>No sample</v>
      </c>
      <c r="O135" s="111" t="str">
        <f t="shared" ca="1" si="24"/>
        <v>No sample</v>
      </c>
      <c r="Q135" t="s">
        <v>211</v>
      </c>
      <c r="R135" t="s">
        <v>389</v>
      </c>
      <c r="S135" t="s">
        <v>567</v>
      </c>
      <c r="T135" t="s">
        <v>745</v>
      </c>
      <c r="U135" t="s">
        <v>923</v>
      </c>
      <c r="V135" t="s">
        <v>1104</v>
      </c>
      <c r="W135" t="s">
        <v>1285</v>
      </c>
      <c r="X135" t="s">
        <v>1466</v>
      </c>
      <c r="Y135" t="s">
        <v>1647</v>
      </c>
      <c r="Z135" t="s">
        <v>1828</v>
      </c>
      <c r="AA135" t="s">
        <v>2009</v>
      </c>
      <c r="AB135" t="s">
        <v>2190</v>
      </c>
    </row>
    <row r="136" spans="1:28" x14ac:dyDescent="0.25">
      <c r="A136" s="170"/>
      <c r="B136" s="13" t="s">
        <v>2422</v>
      </c>
      <c r="C136" s="6" t="str">
        <f>VLOOKUP($B136,'Thresholded Ct'!$B$3:$C$194,2,FALSE)</f>
        <v>hsa-miR-301a-3p</v>
      </c>
      <c r="D136" s="111" t="str">
        <f t="shared" ca="1" si="13"/>
        <v>Excluded</v>
      </c>
      <c r="E136" s="111" t="str">
        <f t="shared" ca="1" si="14"/>
        <v>No sample</v>
      </c>
      <c r="F136" s="111" t="str">
        <f t="shared" ca="1" si="15"/>
        <v>No sample</v>
      </c>
      <c r="G136" s="111" t="str">
        <f t="shared" ca="1" si="16"/>
        <v>No sample</v>
      </c>
      <c r="H136" s="111" t="str">
        <f t="shared" ca="1" si="17"/>
        <v>No sample</v>
      </c>
      <c r="I136" s="111" t="str">
        <f t="shared" ca="1" si="18"/>
        <v>No sample</v>
      </c>
      <c r="J136" s="111" t="str">
        <f t="shared" ca="1" si="19"/>
        <v>Excluded</v>
      </c>
      <c r="K136" s="111" t="str">
        <f t="shared" ca="1" si="20"/>
        <v>No sample</v>
      </c>
      <c r="L136" s="111" t="str">
        <f t="shared" ca="1" si="21"/>
        <v>No sample</v>
      </c>
      <c r="M136" s="111" t="str">
        <f t="shared" ca="1" si="22"/>
        <v>No sample</v>
      </c>
      <c r="N136" s="111" t="str">
        <f t="shared" ca="1" si="23"/>
        <v>No sample</v>
      </c>
      <c r="O136" s="111" t="str">
        <f t="shared" ca="1" si="24"/>
        <v>No sample</v>
      </c>
      <c r="Q136" t="s">
        <v>212</v>
      </c>
      <c r="R136" t="s">
        <v>390</v>
      </c>
      <c r="S136" t="s">
        <v>568</v>
      </c>
      <c r="T136" t="s">
        <v>746</v>
      </c>
      <c r="U136" t="s">
        <v>924</v>
      </c>
      <c r="V136" t="s">
        <v>1105</v>
      </c>
      <c r="W136" t="s">
        <v>1286</v>
      </c>
      <c r="X136" t="s">
        <v>1467</v>
      </c>
      <c r="Y136" t="s">
        <v>1648</v>
      </c>
      <c r="Z136" t="s">
        <v>1829</v>
      </c>
      <c r="AA136" t="s">
        <v>2010</v>
      </c>
      <c r="AB136" t="s">
        <v>2191</v>
      </c>
    </row>
    <row r="137" spans="1:28" x14ac:dyDescent="0.25">
      <c r="A137" s="170"/>
      <c r="B137" s="13" t="s">
        <v>2423</v>
      </c>
      <c r="C137" s="6" t="str">
        <f>VLOOKUP($B137,'Thresholded Ct'!$B$3:$C$194,2,FALSE)</f>
        <v>hsa-miR-340-3p</v>
      </c>
      <c r="D137" s="111">
        <f t="shared" ref="D137:D178" ca="1" si="25">INDIRECT(CONCATENATE("'",$D$1,"'!", Q137))</f>
        <v>2.3431750059586845E-10</v>
      </c>
      <c r="E137" s="111" t="str">
        <f t="shared" ref="E137:E178" ca="1" si="26">INDIRECT(CONCATENATE("'",$D$1,"'!", R137))</f>
        <v>No sample</v>
      </c>
      <c r="F137" s="111" t="str">
        <f t="shared" ref="F137:F178" ca="1" si="27">INDIRECT(CONCATENATE("'",$D$1,"'!", S137))</f>
        <v>No sample</v>
      </c>
      <c r="G137" s="111" t="str">
        <f t="shared" ref="G137:G178" ca="1" si="28">INDIRECT(CONCATENATE("'",$D$1,"'!", T137))</f>
        <v>No sample</v>
      </c>
      <c r="H137" s="111" t="str">
        <f t="shared" ref="H137:H178" ca="1" si="29">INDIRECT(CONCATENATE("'",$D$1,"'!", U137))</f>
        <v>No sample</v>
      </c>
      <c r="I137" s="111" t="str">
        <f t="shared" ref="I137:I178" ca="1" si="30">INDIRECT(CONCATENATE("'",$D$1,"'!", V137))</f>
        <v>No sample</v>
      </c>
      <c r="J137" s="111">
        <f t="shared" ref="J137:J178" ca="1" si="31">INDIRECT(CONCATENATE("'",$D$1,"'!", W137))</f>
        <v>9.0888463743487162E-10</v>
      </c>
      <c r="K137" s="111" t="str">
        <f t="shared" ref="K137:K178" ca="1" si="32">INDIRECT(CONCATENATE("'",$D$1,"'!", X137))</f>
        <v>No sample</v>
      </c>
      <c r="L137" s="111" t="str">
        <f t="shared" ref="L137:L178" ca="1" si="33">INDIRECT(CONCATENATE("'",$D$1,"'!", Y137))</f>
        <v>No sample</v>
      </c>
      <c r="M137" s="111" t="str">
        <f t="shared" ref="M137:M178" ca="1" si="34">INDIRECT(CONCATENATE("'",$D$1,"'!", Z137))</f>
        <v>No sample</v>
      </c>
      <c r="N137" s="111" t="str">
        <f t="shared" ref="N137:N178" ca="1" si="35">INDIRECT(CONCATENATE("'",$D$1,"'!", AA137))</f>
        <v>No sample</v>
      </c>
      <c r="O137" s="111" t="str">
        <f t="shared" ref="O137:O178" ca="1" si="36">INDIRECT(CONCATENATE("'",$D$1,"'!", AB137))</f>
        <v>No sample</v>
      </c>
      <c r="Q137" t="s">
        <v>213</v>
      </c>
      <c r="R137" t="s">
        <v>391</v>
      </c>
      <c r="S137" t="s">
        <v>569</v>
      </c>
      <c r="T137" t="s">
        <v>747</v>
      </c>
      <c r="U137" t="s">
        <v>925</v>
      </c>
      <c r="V137" t="s">
        <v>1106</v>
      </c>
      <c r="W137" t="s">
        <v>1287</v>
      </c>
      <c r="X137" t="s">
        <v>1468</v>
      </c>
      <c r="Y137" t="s">
        <v>1649</v>
      </c>
      <c r="Z137" t="s">
        <v>1830</v>
      </c>
      <c r="AA137" t="s">
        <v>2011</v>
      </c>
      <c r="AB137" t="s">
        <v>2192</v>
      </c>
    </row>
    <row r="138" spans="1:28" x14ac:dyDescent="0.25">
      <c r="A138" s="170"/>
      <c r="B138" s="13" t="s">
        <v>2424</v>
      </c>
      <c r="C138" s="6" t="str">
        <f>VLOOKUP($B138,'Thresholded Ct'!$B$3:$C$194,2,FALSE)</f>
        <v>hsa-miR-429</v>
      </c>
      <c r="D138" s="111" t="str">
        <f t="shared" ca="1" si="25"/>
        <v>Excluded</v>
      </c>
      <c r="E138" s="111" t="str">
        <f t="shared" ca="1" si="26"/>
        <v>No sample</v>
      </c>
      <c r="F138" s="111" t="str">
        <f t="shared" ca="1" si="27"/>
        <v>No sample</v>
      </c>
      <c r="G138" s="111" t="str">
        <f t="shared" ca="1" si="28"/>
        <v>No sample</v>
      </c>
      <c r="H138" s="111" t="str">
        <f t="shared" ca="1" si="29"/>
        <v>No sample</v>
      </c>
      <c r="I138" s="111" t="str">
        <f t="shared" ca="1" si="30"/>
        <v>No sample</v>
      </c>
      <c r="J138" s="111" t="str">
        <f t="shared" ca="1" si="31"/>
        <v>Excluded</v>
      </c>
      <c r="K138" s="111" t="str">
        <f t="shared" ca="1" si="32"/>
        <v>No sample</v>
      </c>
      <c r="L138" s="111" t="str">
        <f t="shared" ca="1" si="33"/>
        <v>No sample</v>
      </c>
      <c r="M138" s="111" t="str">
        <f t="shared" ca="1" si="34"/>
        <v>No sample</v>
      </c>
      <c r="N138" s="111" t="str">
        <f t="shared" ca="1" si="35"/>
        <v>No sample</v>
      </c>
      <c r="O138" s="111" t="str">
        <f t="shared" ca="1" si="36"/>
        <v>No sample</v>
      </c>
      <c r="Q138" t="s">
        <v>214</v>
      </c>
      <c r="R138" t="s">
        <v>392</v>
      </c>
      <c r="S138" t="s">
        <v>570</v>
      </c>
      <c r="T138" t="s">
        <v>748</v>
      </c>
      <c r="U138" t="s">
        <v>926</v>
      </c>
      <c r="V138" t="s">
        <v>1107</v>
      </c>
      <c r="W138" t="s">
        <v>1288</v>
      </c>
      <c r="X138" t="s">
        <v>1469</v>
      </c>
      <c r="Y138" t="s">
        <v>1650</v>
      </c>
      <c r="Z138" t="s">
        <v>1831</v>
      </c>
      <c r="AA138" t="s">
        <v>2012</v>
      </c>
      <c r="AB138" t="s">
        <v>2193</v>
      </c>
    </row>
    <row r="139" spans="1:28" x14ac:dyDescent="0.25">
      <c r="A139" s="170"/>
      <c r="B139" s="13" t="s">
        <v>2425</v>
      </c>
      <c r="C139" s="6" t="str">
        <f>VLOOKUP($B139,'Thresholded Ct'!$B$3:$C$194,2,FALSE)</f>
        <v>hsa-miR-582-5p</v>
      </c>
      <c r="D139" s="111">
        <f t="shared" ca="1" si="25"/>
        <v>3.1593078421761529E-8</v>
      </c>
      <c r="E139" s="111" t="str">
        <f t="shared" ca="1" si="26"/>
        <v>No sample</v>
      </c>
      <c r="F139" s="111" t="str">
        <f t="shared" ca="1" si="27"/>
        <v>No sample</v>
      </c>
      <c r="G139" s="111" t="str">
        <f t="shared" ca="1" si="28"/>
        <v>No sample</v>
      </c>
      <c r="H139" s="111" t="str">
        <f t="shared" ca="1" si="29"/>
        <v>No sample</v>
      </c>
      <c r="I139" s="111" t="str">
        <f t="shared" ca="1" si="30"/>
        <v>No sample</v>
      </c>
      <c r="J139" s="111">
        <f t="shared" ca="1" si="31"/>
        <v>2.6911839347010011E-8</v>
      </c>
      <c r="K139" s="111" t="str">
        <f t="shared" ca="1" si="32"/>
        <v>No sample</v>
      </c>
      <c r="L139" s="111" t="str">
        <f t="shared" ca="1" si="33"/>
        <v>No sample</v>
      </c>
      <c r="M139" s="111" t="str">
        <f t="shared" ca="1" si="34"/>
        <v>No sample</v>
      </c>
      <c r="N139" s="111" t="str">
        <f t="shared" ca="1" si="35"/>
        <v>No sample</v>
      </c>
      <c r="O139" s="111" t="str">
        <f t="shared" ca="1" si="36"/>
        <v>No sample</v>
      </c>
      <c r="Q139" t="s">
        <v>215</v>
      </c>
      <c r="R139" t="s">
        <v>393</v>
      </c>
      <c r="S139" t="s">
        <v>571</v>
      </c>
      <c r="T139" t="s">
        <v>749</v>
      </c>
      <c r="U139" t="s">
        <v>927</v>
      </c>
      <c r="V139" t="s">
        <v>1108</v>
      </c>
      <c r="W139" t="s">
        <v>1289</v>
      </c>
      <c r="X139" t="s">
        <v>1470</v>
      </c>
      <c r="Y139" t="s">
        <v>1651</v>
      </c>
      <c r="Z139" t="s">
        <v>1832</v>
      </c>
      <c r="AA139" t="s">
        <v>2013</v>
      </c>
      <c r="AB139" t="s">
        <v>2194</v>
      </c>
    </row>
    <row r="140" spans="1:28" x14ac:dyDescent="0.25">
      <c r="A140" s="170"/>
      <c r="B140" s="13" t="s">
        <v>2427</v>
      </c>
      <c r="C140" s="6" t="str">
        <f>VLOOKUP($B140,'Thresholded Ct'!$B$3:$C$194,2,FALSE)</f>
        <v>hsa-miR-22-3p</v>
      </c>
      <c r="D140" s="111">
        <f t="shared" ca="1" si="25"/>
        <v>2.5929754011152776E-8</v>
      </c>
      <c r="E140" s="111" t="str">
        <f t="shared" ca="1" si="26"/>
        <v>No sample</v>
      </c>
      <c r="F140" s="111" t="str">
        <f t="shared" ca="1" si="27"/>
        <v>No sample</v>
      </c>
      <c r="G140" s="111" t="str">
        <f t="shared" ca="1" si="28"/>
        <v>No sample</v>
      </c>
      <c r="H140" s="111" t="str">
        <f t="shared" ca="1" si="29"/>
        <v>No sample</v>
      </c>
      <c r="I140" s="111" t="str">
        <f t="shared" ca="1" si="30"/>
        <v>No sample</v>
      </c>
      <c r="J140" s="111">
        <f t="shared" ca="1" si="31"/>
        <v>7.1313197555509589E-9</v>
      </c>
      <c r="K140" s="111" t="str">
        <f t="shared" ca="1" si="32"/>
        <v>No sample</v>
      </c>
      <c r="L140" s="111" t="str">
        <f t="shared" ca="1" si="33"/>
        <v>No sample</v>
      </c>
      <c r="M140" s="111" t="str">
        <f t="shared" ca="1" si="34"/>
        <v>No sample</v>
      </c>
      <c r="N140" s="111" t="str">
        <f t="shared" ca="1" si="35"/>
        <v>No sample</v>
      </c>
      <c r="O140" s="111" t="str">
        <f t="shared" ca="1" si="36"/>
        <v>No sample</v>
      </c>
      <c r="Q140" t="s">
        <v>216</v>
      </c>
      <c r="R140" t="s">
        <v>394</v>
      </c>
      <c r="S140" t="s">
        <v>572</v>
      </c>
      <c r="T140" t="s">
        <v>750</v>
      </c>
      <c r="U140" t="s">
        <v>928</v>
      </c>
      <c r="V140" t="s">
        <v>1109</v>
      </c>
      <c r="W140" t="s">
        <v>1290</v>
      </c>
      <c r="X140" t="s">
        <v>1471</v>
      </c>
      <c r="Y140" t="s">
        <v>1652</v>
      </c>
      <c r="Z140" t="s">
        <v>1833</v>
      </c>
      <c r="AA140" t="s">
        <v>2014</v>
      </c>
      <c r="AB140" t="s">
        <v>2195</v>
      </c>
    </row>
    <row r="141" spans="1:28" x14ac:dyDescent="0.25">
      <c r="A141" s="170"/>
      <c r="B141" s="13" t="s">
        <v>2428</v>
      </c>
      <c r="C141" s="6" t="str">
        <f>VLOOKUP($B141,'Thresholded Ct'!$B$3:$C$194,2,FALSE)</f>
        <v>hsa-miR-148a-3p</v>
      </c>
      <c r="D141" s="111">
        <f t="shared" ca="1" si="25"/>
        <v>2.6435281866571416E-10</v>
      </c>
      <c r="E141" s="111" t="str">
        <f t="shared" ca="1" si="26"/>
        <v>No sample</v>
      </c>
      <c r="F141" s="111" t="str">
        <f t="shared" ca="1" si="27"/>
        <v>No sample</v>
      </c>
      <c r="G141" s="111" t="str">
        <f t="shared" ca="1" si="28"/>
        <v>No sample</v>
      </c>
      <c r="H141" s="111" t="str">
        <f t="shared" ca="1" si="29"/>
        <v>No sample</v>
      </c>
      <c r="I141" s="111" t="str">
        <f t="shared" ca="1" si="30"/>
        <v>No sample</v>
      </c>
      <c r="J141" s="111">
        <f t="shared" ca="1" si="31"/>
        <v>1.4673784454079805E-8</v>
      </c>
      <c r="K141" s="111" t="str">
        <f t="shared" ca="1" si="32"/>
        <v>No sample</v>
      </c>
      <c r="L141" s="111" t="str">
        <f t="shared" ca="1" si="33"/>
        <v>No sample</v>
      </c>
      <c r="M141" s="111" t="str">
        <f t="shared" ca="1" si="34"/>
        <v>No sample</v>
      </c>
      <c r="N141" s="111" t="str">
        <f t="shared" ca="1" si="35"/>
        <v>No sample</v>
      </c>
      <c r="O141" s="111" t="str">
        <f t="shared" ca="1" si="36"/>
        <v>No sample</v>
      </c>
      <c r="Q141" t="s">
        <v>217</v>
      </c>
      <c r="R141" t="s">
        <v>395</v>
      </c>
      <c r="S141" t="s">
        <v>573</v>
      </c>
      <c r="T141" t="s">
        <v>751</v>
      </c>
      <c r="U141" t="s">
        <v>929</v>
      </c>
      <c r="V141" t="s">
        <v>1110</v>
      </c>
      <c r="W141" t="s">
        <v>1291</v>
      </c>
      <c r="X141" t="s">
        <v>1472</v>
      </c>
      <c r="Y141" t="s">
        <v>1653</v>
      </c>
      <c r="Z141" t="s">
        <v>1834</v>
      </c>
      <c r="AA141" t="s">
        <v>2015</v>
      </c>
      <c r="AB141" t="s">
        <v>2196</v>
      </c>
    </row>
    <row r="142" spans="1:28" x14ac:dyDescent="0.25">
      <c r="A142" s="170"/>
      <c r="B142" s="13" t="s">
        <v>2429</v>
      </c>
      <c r="C142" s="6" t="str">
        <f>VLOOKUP($B142,'Thresholded Ct'!$B$3:$C$194,2,FALSE)</f>
        <v>hsa-miR-183-5p</v>
      </c>
      <c r="D142" s="111">
        <f t="shared" ca="1" si="25"/>
        <v>1.698993608128974E-7</v>
      </c>
      <c r="E142" s="111" t="str">
        <f t="shared" ca="1" si="26"/>
        <v>No sample</v>
      </c>
      <c r="F142" s="111" t="str">
        <f t="shared" ca="1" si="27"/>
        <v>No sample</v>
      </c>
      <c r="G142" s="111" t="str">
        <f t="shared" ca="1" si="28"/>
        <v>No sample</v>
      </c>
      <c r="H142" s="111" t="str">
        <f t="shared" ca="1" si="29"/>
        <v>No sample</v>
      </c>
      <c r="I142" s="111" t="str">
        <f t="shared" ca="1" si="30"/>
        <v>No sample</v>
      </c>
      <c r="J142" s="111">
        <f t="shared" ca="1" si="31"/>
        <v>1.2651539095510681E-7</v>
      </c>
      <c r="K142" s="111" t="str">
        <f t="shared" ca="1" si="32"/>
        <v>No sample</v>
      </c>
      <c r="L142" s="111" t="str">
        <f t="shared" ca="1" si="33"/>
        <v>No sample</v>
      </c>
      <c r="M142" s="111" t="str">
        <f t="shared" ca="1" si="34"/>
        <v>No sample</v>
      </c>
      <c r="N142" s="111" t="str">
        <f t="shared" ca="1" si="35"/>
        <v>No sample</v>
      </c>
      <c r="O142" s="111" t="str">
        <f t="shared" ca="1" si="36"/>
        <v>No sample</v>
      </c>
      <c r="Q142" t="s">
        <v>218</v>
      </c>
      <c r="R142" t="s">
        <v>396</v>
      </c>
      <c r="S142" t="s">
        <v>574</v>
      </c>
      <c r="T142" t="s">
        <v>752</v>
      </c>
      <c r="U142" t="s">
        <v>930</v>
      </c>
      <c r="V142" t="s">
        <v>1111</v>
      </c>
      <c r="W142" t="s">
        <v>1292</v>
      </c>
      <c r="X142" t="s">
        <v>1473</v>
      </c>
      <c r="Y142" t="s">
        <v>1654</v>
      </c>
      <c r="Z142" t="s">
        <v>1835</v>
      </c>
      <c r="AA142" t="s">
        <v>2016</v>
      </c>
      <c r="AB142" t="s">
        <v>2197</v>
      </c>
    </row>
    <row r="143" spans="1:28" x14ac:dyDescent="0.25">
      <c r="A143" s="170"/>
      <c r="B143" s="13" t="s">
        <v>2430</v>
      </c>
      <c r="C143" s="6" t="str">
        <f>VLOOKUP($B143,'Thresholded Ct'!$B$3:$C$194,2,FALSE)</f>
        <v>hsa-miR-219a-5p</v>
      </c>
      <c r="D143" s="111">
        <f t="shared" ca="1" si="25"/>
        <v>1.0895107451422557E-7</v>
      </c>
      <c r="E143" s="111" t="str">
        <f t="shared" ca="1" si="26"/>
        <v>No sample</v>
      </c>
      <c r="F143" s="111" t="str">
        <f t="shared" ca="1" si="27"/>
        <v>No sample</v>
      </c>
      <c r="G143" s="111" t="str">
        <f t="shared" ca="1" si="28"/>
        <v>No sample</v>
      </c>
      <c r="H143" s="111" t="str">
        <f t="shared" ca="1" si="29"/>
        <v>No sample</v>
      </c>
      <c r="I143" s="111" t="str">
        <f t="shared" ca="1" si="30"/>
        <v>No sample</v>
      </c>
      <c r="J143" s="111">
        <f t="shared" ca="1" si="31"/>
        <v>1.382532028893945E-7</v>
      </c>
      <c r="K143" s="111" t="str">
        <f t="shared" ca="1" si="32"/>
        <v>No sample</v>
      </c>
      <c r="L143" s="111" t="str">
        <f t="shared" ca="1" si="33"/>
        <v>No sample</v>
      </c>
      <c r="M143" s="111" t="str">
        <f t="shared" ca="1" si="34"/>
        <v>No sample</v>
      </c>
      <c r="N143" s="111" t="str">
        <f t="shared" ca="1" si="35"/>
        <v>No sample</v>
      </c>
      <c r="O143" s="111" t="str">
        <f t="shared" ca="1" si="36"/>
        <v>No sample</v>
      </c>
      <c r="Q143" t="s">
        <v>219</v>
      </c>
      <c r="R143" t="s">
        <v>397</v>
      </c>
      <c r="S143" t="s">
        <v>575</v>
      </c>
      <c r="T143" t="s">
        <v>753</v>
      </c>
      <c r="U143" t="s">
        <v>931</v>
      </c>
      <c r="V143" t="s">
        <v>1112</v>
      </c>
      <c r="W143" t="s">
        <v>1293</v>
      </c>
      <c r="X143" t="s">
        <v>1474</v>
      </c>
      <c r="Y143" t="s">
        <v>1655</v>
      </c>
      <c r="Z143" t="s">
        <v>1836</v>
      </c>
      <c r="AA143" t="s">
        <v>2017</v>
      </c>
      <c r="AB143" t="s">
        <v>2198</v>
      </c>
    </row>
    <row r="144" spans="1:28" x14ac:dyDescent="0.25">
      <c r="A144" s="170"/>
      <c r="B144" s="13" t="s">
        <v>2431</v>
      </c>
      <c r="C144" s="6" t="str">
        <f>VLOOKUP($B144,'Thresholded Ct'!$B$3:$C$194,2,FALSE)</f>
        <v>hsa-miR-124-3p</v>
      </c>
      <c r="D144" s="111">
        <f t="shared" ca="1" si="25"/>
        <v>3.0942902269528799E-8</v>
      </c>
      <c r="E144" s="111" t="str">
        <f t="shared" ca="1" si="26"/>
        <v>No sample</v>
      </c>
      <c r="F144" s="111" t="str">
        <f t="shared" ca="1" si="27"/>
        <v>No sample</v>
      </c>
      <c r="G144" s="111" t="str">
        <f t="shared" ca="1" si="28"/>
        <v>No sample</v>
      </c>
      <c r="H144" s="111" t="str">
        <f t="shared" ca="1" si="29"/>
        <v>No sample</v>
      </c>
      <c r="I144" s="111" t="str">
        <f t="shared" ca="1" si="30"/>
        <v>No sample</v>
      </c>
      <c r="J144" s="111">
        <f t="shared" ca="1" si="31"/>
        <v>8.0905680420629084E-8</v>
      </c>
      <c r="K144" s="111" t="str">
        <f t="shared" ca="1" si="32"/>
        <v>No sample</v>
      </c>
      <c r="L144" s="111" t="str">
        <f t="shared" ca="1" si="33"/>
        <v>No sample</v>
      </c>
      <c r="M144" s="111" t="str">
        <f t="shared" ca="1" si="34"/>
        <v>No sample</v>
      </c>
      <c r="N144" s="111" t="str">
        <f t="shared" ca="1" si="35"/>
        <v>No sample</v>
      </c>
      <c r="O144" s="111" t="str">
        <f t="shared" ca="1" si="36"/>
        <v>No sample</v>
      </c>
      <c r="Q144" t="s">
        <v>220</v>
      </c>
      <c r="R144" t="s">
        <v>398</v>
      </c>
      <c r="S144" t="s">
        <v>576</v>
      </c>
      <c r="T144" t="s">
        <v>754</v>
      </c>
      <c r="U144" t="s">
        <v>932</v>
      </c>
      <c r="V144" t="s">
        <v>1113</v>
      </c>
      <c r="W144" t="s">
        <v>1294</v>
      </c>
      <c r="X144" t="s">
        <v>1475</v>
      </c>
      <c r="Y144" t="s">
        <v>1656</v>
      </c>
      <c r="Z144" t="s">
        <v>1837</v>
      </c>
      <c r="AA144" t="s">
        <v>2018</v>
      </c>
      <c r="AB144" t="s">
        <v>2199</v>
      </c>
    </row>
    <row r="145" spans="1:28" x14ac:dyDescent="0.25">
      <c r="A145" s="170"/>
      <c r="B145" s="13" t="s">
        <v>2432</v>
      </c>
      <c r="C145" s="6" t="str">
        <f>VLOOKUP($B145,'Thresholded Ct'!$B$3:$C$194,2,FALSE)</f>
        <v>hsa-miR-191-5p</v>
      </c>
      <c r="D145" s="111">
        <f t="shared" ca="1" si="25"/>
        <v>1.1757721572164915E-8</v>
      </c>
      <c r="E145" s="111" t="str">
        <f t="shared" ca="1" si="26"/>
        <v>No sample</v>
      </c>
      <c r="F145" s="111" t="str">
        <f t="shared" ca="1" si="27"/>
        <v>No sample</v>
      </c>
      <c r="G145" s="111" t="str">
        <f t="shared" ca="1" si="28"/>
        <v>No sample</v>
      </c>
      <c r="H145" s="111" t="str">
        <f t="shared" ca="1" si="29"/>
        <v>No sample</v>
      </c>
      <c r="I145" s="111" t="str">
        <f t="shared" ca="1" si="30"/>
        <v>No sample</v>
      </c>
      <c r="J145" s="111">
        <f t="shared" ca="1" si="31"/>
        <v>1.6809082723245486E-8</v>
      </c>
      <c r="K145" s="111" t="str">
        <f t="shared" ca="1" si="32"/>
        <v>No sample</v>
      </c>
      <c r="L145" s="111" t="str">
        <f t="shared" ca="1" si="33"/>
        <v>No sample</v>
      </c>
      <c r="M145" s="111" t="str">
        <f t="shared" ca="1" si="34"/>
        <v>No sample</v>
      </c>
      <c r="N145" s="111" t="str">
        <f t="shared" ca="1" si="35"/>
        <v>No sample</v>
      </c>
      <c r="O145" s="111" t="str">
        <f t="shared" ca="1" si="36"/>
        <v>No sample</v>
      </c>
      <c r="Q145" t="s">
        <v>221</v>
      </c>
      <c r="R145" t="s">
        <v>399</v>
      </c>
      <c r="S145" t="s">
        <v>577</v>
      </c>
      <c r="T145" t="s">
        <v>755</v>
      </c>
      <c r="U145" t="s">
        <v>933</v>
      </c>
      <c r="V145" t="s">
        <v>1114</v>
      </c>
      <c r="W145" t="s">
        <v>1295</v>
      </c>
      <c r="X145" t="s">
        <v>1476</v>
      </c>
      <c r="Y145" t="s">
        <v>1657</v>
      </c>
      <c r="Z145" t="s">
        <v>1838</v>
      </c>
      <c r="AA145" t="s">
        <v>2019</v>
      </c>
      <c r="AB145" t="s">
        <v>2200</v>
      </c>
    </row>
    <row r="146" spans="1:28" x14ac:dyDescent="0.25">
      <c r="A146" s="170"/>
      <c r="B146" s="13" t="s">
        <v>2433</v>
      </c>
      <c r="C146" s="6" t="str">
        <f>VLOOKUP($B146,'Thresholded Ct'!$B$3:$C$194,2,FALSE)</f>
        <v>hsa-miR-185-5p</v>
      </c>
      <c r="D146" s="111">
        <f t="shared" ca="1" si="25"/>
        <v>1.3154319480097828E-9</v>
      </c>
      <c r="E146" s="111" t="str">
        <f t="shared" ca="1" si="26"/>
        <v>No sample</v>
      </c>
      <c r="F146" s="111" t="str">
        <f t="shared" ca="1" si="27"/>
        <v>No sample</v>
      </c>
      <c r="G146" s="111" t="str">
        <f t="shared" ca="1" si="28"/>
        <v>No sample</v>
      </c>
      <c r="H146" s="111" t="str">
        <f t="shared" ca="1" si="29"/>
        <v>No sample</v>
      </c>
      <c r="I146" s="111" t="str">
        <f t="shared" ca="1" si="30"/>
        <v>No sample</v>
      </c>
      <c r="J146" s="111">
        <f t="shared" ca="1" si="31"/>
        <v>2.0043981249730042E-9</v>
      </c>
      <c r="K146" s="111" t="str">
        <f t="shared" ca="1" si="32"/>
        <v>No sample</v>
      </c>
      <c r="L146" s="111" t="str">
        <f t="shared" ca="1" si="33"/>
        <v>No sample</v>
      </c>
      <c r="M146" s="111" t="str">
        <f t="shared" ca="1" si="34"/>
        <v>No sample</v>
      </c>
      <c r="N146" s="111" t="str">
        <f t="shared" ca="1" si="35"/>
        <v>No sample</v>
      </c>
      <c r="O146" s="111" t="str">
        <f t="shared" ca="1" si="36"/>
        <v>No sample</v>
      </c>
      <c r="Q146" t="s">
        <v>222</v>
      </c>
      <c r="R146" t="s">
        <v>400</v>
      </c>
      <c r="S146" t="s">
        <v>578</v>
      </c>
      <c r="T146" t="s">
        <v>756</v>
      </c>
      <c r="U146" t="s">
        <v>934</v>
      </c>
      <c r="V146" t="s">
        <v>1115</v>
      </c>
      <c r="W146" t="s">
        <v>1296</v>
      </c>
      <c r="X146" t="s">
        <v>1477</v>
      </c>
      <c r="Y146" t="s">
        <v>1658</v>
      </c>
      <c r="Z146" t="s">
        <v>1839</v>
      </c>
      <c r="AA146" t="s">
        <v>2020</v>
      </c>
      <c r="AB146" t="s">
        <v>2201</v>
      </c>
    </row>
    <row r="147" spans="1:28" x14ac:dyDescent="0.25">
      <c r="A147" s="170"/>
      <c r="B147" s="13" t="s">
        <v>2434</v>
      </c>
      <c r="C147" s="6" t="str">
        <f>VLOOKUP($B147,'Thresholded Ct'!$B$3:$C$194,2,FALSE)</f>
        <v>hsa-miR-99b-5p</v>
      </c>
      <c r="D147" s="111" t="str">
        <f t="shared" ca="1" si="25"/>
        <v>Excluded</v>
      </c>
      <c r="E147" s="111" t="str">
        <f t="shared" ca="1" si="26"/>
        <v>No sample</v>
      </c>
      <c r="F147" s="111" t="str">
        <f t="shared" ca="1" si="27"/>
        <v>No sample</v>
      </c>
      <c r="G147" s="111" t="str">
        <f t="shared" ca="1" si="28"/>
        <v>No sample</v>
      </c>
      <c r="H147" s="111" t="str">
        <f t="shared" ca="1" si="29"/>
        <v>No sample</v>
      </c>
      <c r="I147" s="111" t="str">
        <f t="shared" ca="1" si="30"/>
        <v>No sample</v>
      </c>
      <c r="J147" s="111" t="str">
        <f t="shared" ca="1" si="31"/>
        <v>Excluded</v>
      </c>
      <c r="K147" s="111" t="str">
        <f t="shared" ca="1" si="32"/>
        <v>No sample</v>
      </c>
      <c r="L147" s="111" t="str">
        <f t="shared" ca="1" si="33"/>
        <v>No sample</v>
      </c>
      <c r="M147" s="111" t="str">
        <f t="shared" ca="1" si="34"/>
        <v>No sample</v>
      </c>
      <c r="N147" s="111" t="str">
        <f t="shared" ca="1" si="35"/>
        <v>No sample</v>
      </c>
      <c r="O147" s="111" t="str">
        <f t="shared" ca="1" si="36"/>
        <v>No sample</v>
      </c>
      <c r="Q147" t="s">
        <v>223</v>
      </c>
      <c r="R147" t="s">
        <v>401</v>
      </c>
      <c r="S147" t="s">
        <v>579</v>
      </c>
      <c r="T147" t="s">
        <v>757</v>
      </c>
      <c r="U147" t="s">
        <v>935</v>
      </c>
      <c r="V147" t="s">
        <v>1116</v>
      </c>
      <c r="W147" t="s">
        <v>1297</v>
      </c>
      <c r="X147" t="s">
        <v>1478</v>
      </c>
      <c r="Y147" t="s">
        <v>1659</v>
      </c>
      <c r="Z147" t="s">
        <v>1840</v>
      </c>
      <c r="AA147" t="s">
        <v>2021</v>
      </c>
      <c r="AB147" t="s">
        <v>2202</v>
      </c>
    </row>
    <row r="148" spans="1:28" x14ac:dyDescent="0.25">
      <c r="A148" s="170"/>
      <c r="B148" s="13" t="s">
        <v>2435</v>
      </c>
      <c r="C148" s="6" t="str">
        <f>VLOOKUP($B148,'Thresholded Ct'!$B$3:$C$194,2,FALSE)</f>
        <v>hsa-miR-151a-3p</v>
      </c>
      <c r="D148" s="111">
        <f t="shared" ca="1" si="25"/>
        <v>2.3431750059586845E-10</v>
      </c>
      <c r="E148" s="111" t="str">
        <f t="shared" ca="1" si="26"/>
        <v>No sample</v>
      </c>
      <c r="F148" s="111" t="str">
        <f t="shared" ca="1" si="27"/>
        <v>No sample</v>
      </c>
      <c r="G148" s="111" t="str">
        <f t="shared" ca="1" si="28"/>
        <v>No sample</v>
      </c>
      <c r="H148" s="111" t="str">
        <f t="shared" ca="1" si="29"/>
        <v>No sample</v>
      </c>
      <c r="I148" s="111" t="str">
        <f t="shared" ca="1" si="30"/>
        <v>No sample</v>
      </c>
      <c r="J148" s="111">
        <f t="shared" ca="1" si="31"/>
        <v>9.0888463743487162E-10</v>
      </c>
      <c r="K148" s="111" t="str">
        <f t="shared" ca="1" si="32"/>
        <v>No sample</v>
      </c>
      <c r="L148" s="111" t="str">
        <f t="shared" ca="1" si="33"/>
        <v>No sample</v>
      </c>
      <c r="M148" s="111" t="str">
        <f t="shared" ca="1" si="34"/>
        <v>No sample</v>
      </c>
      <c r="N148" s="111" t="str">
        <f t="shared" ca="1" si="35"/>
        <v>No sample</v>
      </c>
      <c r="O148" s="111" t="str">
        <f t="shared" ca="1" si="36"/>
        <v>No sample</v>
      </c>
      <c r="Q148" t="s">
        <v>224</v>
      </c>
      <c r="R148" t="s">
        <v>402</v>
      </c>
      <c r="S148" t="s">
        <v>580</v>
      </c>
      <c r="T148" t="s">
        <v>758</v>
      </c>
      <c r="U148" t="s">
        <v>936</v>
      </c>
      <c r="V148" t="s">
        <v>1117</v>
      </c>
      <c r="W148" t="s">
        <v>1298</v>
      </c>
      <c r="X148" t="s">
        <v>1479</v>
      </c>
      <c r="Y148" t="s">
        <v>1660</v>
      </c>
      <c r="Z148" t="s">
        <v>1841</v>
      </c>
      <c r="AA148" t="s">
        <v>2022</v>
      </c>
      <c r="AB148" t="s">
        <v>2203</v>
      </c>
    </row>
    <row r="149" spans="1:28" x14ac:dyDescent="0.25">
      <c r="A149" s="170"/>
      <c r="B149" s="13" t="s">
        <v>2436</v>
      </c>
      <c r="C149" s="6" t="str">
        <f>VLOOKUP($B149,'Thresholded Ct'!$B$3:$C$194,2,FALSE)</f>
        <v>hsa-miR-449a</v>
      </c>
      <c r="D149" s="111">
        <f t="shared" ca="1" si="25"/>
        <v>2.1757859212018703E-9</v>
      </c>
      <c r="E149" s="111" t="str">
        <f t="shared" ca="1" si="26"/>
        <v>No sample</v>
      </c>
      <c r="F149" s="111" t="str">
        <f t="shared" ca="1" si="27"/>
        <v>No sample</v>
      </c>
      <c r="G149" s="111" t="str">
        <f t="shared" ca="1" si="28"/>
        <v>No sample</v>
      </c>
      <c r="H149" s="111" t="str">
        <f t="shared" ca="1" si="29"/>
        <v>No sample</v>
      </c>
      <c r="I149" s="111" t="str">
        <f t="shared" ca="1" si="30"/>
        <v>No sample</v>
      </c>
      <c r="J149" s="111">
        <f t="shared" ca="1" si="31"/>
        <v>2.4608711028017905E-9</v>
      </c>
      <c r="K149" s="111" t="str">
        <f t="shared" ca="1" si="32"/>
        <v>No sample</v>
      </c>
      <c r="L149" s="111" t="str">
        <f t="shared" ca="1" si="33"/>
        <v>No sample</v>
      </c>
      <c r="M149" s="111" t="str">
        <f t="shared" ca="1" si="34"/>
        <v>No sample</v>
      </c>
      <c r="N149" s="111" t="str">
        <f t="shared" ca="1" si="35"/>
        <v>No sample</v>
      </c>
      <c r="O149" s="111" t="str">
        <f t="shared" ca="1" si="36"/>
        <v>No sample</v>
      </c>
      <c r="Q149" t="s">
        <v>225</v>
      </c>
      <c r="R149" t="s">
        <v>403</v>
      </c>
      <c r="S149" t="s">
        <v>581</v>
      </c>
      <c r="T149" t="s">
        <v>759</v>
      </c>
      <c r="U149" t="s">
        <v>937</v>
      </c>
      <c r="V149" t="s">
        <v>1118</v>
      </c>
      <c r="W149" t="s">
        <v>1299</v>
      </c>
      <c r="X149" t="s">
        <v>1480</v>
      </c>
      <c r="Y149" t="s">
        <v>1661</v>
      </c>
      <c r="Z149" t="s">
        <v>1842</v>
      </c>
      <c r="AA149" t="s">
        <v>2023</v>
      </c>
      <c r="AB149" t="s">
        <v>2204</v>
      </c>
    </row>
    <row r="150" spans="1:28" x14ac:dyDescent="0.25">
      <c r="A150" s="170"/>
      <c r="B150" s="13" t="s">
        <v>2437</v>
      </c>
      <c r="C150" s="6" t="str">
        <f>VLOOKUP($B150,'Thresholded Ct'!$B$3:$C$194,2,FALSE)</f>
        <v>hsa-miR-150-5p</v>
      </c>
      <c r="D150" s="111">
        <f t="shared" ca="1" si="25"/>
        <v>3.6136698600148036E-10</v>
      </c>
      <c r="E150" s="111" t="str">
        <f t="shared" ca="1" si="26"/>
        <v>No sample</v>
      </c>
      <c r="F150" s="111" t="str">
        <f t="shared" ca="1" si="27"/>
        <v>No sample</v>
      </c>
      <c r="G150" s="111" t="str">
        <f t="shared" ca="1" si="28"/>
        <v>No sample</v>
      </c>
      <c r="H150" s="111" t="str">
        <f t="shared" ca="1" si="29"/>
        <v>No sample</v>
      </c>
      <c r="I150" s="111" t="str">
        <f t="shared" ca="1" si="30"/>
        <v>No sample</v>
      </c>
      <c r="J150" s="111">
        <f t="shared" ca="1" si="31"/>
        <v>2.6911839347010011E-8</v>
      </c>
      <c r="K150" s="111" t="str">
        <f t="shared" ca="1" si="32"/>
        <v>No sample</v>
      </c>
      <c r="L150" s="111" t="str">
        <f t="shared" ca="1" si="33"/>
        <v>No sample</v>
      </c>
      <c r="M150" s="111" t="str">
        <f t="shared" ca="1" si="34"/>
        <v>No sample</v>
      </c>
      <c r="N150" s="111" t="str">
        <f t="shared" ca="1" si="35"/>
        <v>No sample</v>
      </c>
      <c r="O150" s="111" t="str">
        <f t="shared" ca="1" si="36"/>
        <v>No sample</v>
      </c>
      <c r="Q150" t="s">
        <v>226</v>
      </c>
      <c r="R150" t="s">
        <v>404</v>
      </c>
      <c r="S150" t="s">
        <v>582</v>
      </c>
      <c r="T150" t="s">
        <v>760</v>
      </c>
      <c r="U150" t="s">
        <v>938</v>
      </c>
      <c r="V150" t="s">
        <v>1119</v>
      </c>
      <c r="W150" t="s">
        <v>1300</v>
      </c>
      <c r="X150" t="s">
        <v>1481</v>
      </c>
      <c r="Y150" t="s">
        <v>1662</v>
      </c>
      <c r="Z150" t="s">
        <v>1843</v>
      </c>
      <c r="AA150" t="s">
        <v>2024</v>
      </c>
      <c r="AB150" t="s">
        <v>2205</v>
      </c>
    </row>
    <row r="151" spans="1:28" x14ac:dyDescent="0.25">
      <c r="A151" s="170"/>
      <c r="B151" s="13" t="s">
        <v>2439</v>
      </c>
      <c r="C151" s="6" t="str">
        <f>VLOOKUP($B151,'Thresholded Ct'!$B$3:$C$194,2,FALSE)</f>
        <v>hsa-miR-26a-5p</v>
      </c>
      <c r="D151" s="111">
        <f t="shared" ca="1" si="25"/>
        <v>1.8797445449341881E-9</v>
      </c>
      <c r="E151" s="111" t="str">
        <f t="shared" ca="1" si="26"/>
        <v>No sample</v>
      </c>
      <c r="F151" s="111" t="str">
        <f t="shared" ca="1" si="27"/>
        <v>No sample</v>
      </c>
      <c r="G151" s="111" t="str">
        <f t="shared" ca="1" si="28"/>
        <v>No sample</v>
      </c>
      <c r="H151" s="111" t="str">
        <f t="shared" ca="1" si="29"/>
        <v>No sample</v>
      </c>
      <c r="I151" s="111" t="str">
        <f t="shared" ca="1" si="30"/>
        <v>No sample</v>
      </c>
      <c r="J151" s="111">
        <f t="shared" ca="1" si="31"/>
        <v>6.2433177965026569E-7</v>
      </c>
      <c r="K151" s="111" t="str">
        <f t="shared" ca="1" si="32"/>
        <v>No sample</v>
      </c>
      <c r="L151" s="111" t="str">
        <f t="shared" ca="1" si="33"/>
        <v>No sample</v>
      </c>
      <c r="M151" s="111" t="str">
        <f t="shared" ca="1" si="34"/>
        <v>No sample</v>
      </c>
      <c r="N151" s="111" t="str">
        <f t="shared" ca="1" si="35"/>
        <v>No sample</v>
      </c>
      <c r="O151" s="111" t="str">
        <f t="shared" ca="1" si="36"/>
        <v>No sample</v>
      </c>
      <c r="Q151" t="s">
        <v>227</v>
      </c>
      <c r="R151" t="s">
        <v>405</v>
      </c>
      <c r="S151" t="s">
        <v>583</v>
      </c>
      <c r="T151" t="s">
        <v>761</v>
      </c>
      <c r="U151" t="s">
        <v>939</v>
      </c>
      <c r="V151" t="s">
        <v>1120</v>
      </c>
      <c r="W151" t="s">
        <v>1301</v>
      </c>
      <c r="X151" t="s">
        <v>1482</v>
      </c>
      <c r="Y151" t="s">
        <v>1663</v>
      </c>
      <c r="Z151" t="s">
        <v>1844</v>
      </c>
      <c r="AA151" t="s">
        <v>2025</v>
      </c>
      <c r="AB151" t="s">
        <v>2206</v>
      </c>
    </row>
    <row r="152" spans="1:28" x14ac:dyDescent="0.25">
      <c r="A152" s="170"/>
      <c r="B152" s="13" t="s">
        <v>2440</v>
      </c>
      <c r="C152" s="6" t="str">
        <f>VLOOKUP($B152,'Thresholded Ct'!$B$3:$C$194,2,FALSE)</f>
        <v>hsa-miR-30c-5p</v>
      </c>
      <c r="D152" s="111">
        <f t="shared" ca="1" si="25"/>
        <v>3.9683426852299469E-9</v>
      </c>
      <c r="E152" s="111" t="str">
        <f t="shared" ca="1" si="26"/>
        <v>No sample</v>
      </c>
      <c r="F152" s="111" t="str">
        <f t="shared" ca="1" si="27"/>
        <v>No sample</v>
      </c>
      <c r="G152" s="111" t="str">
        <f t="shared" ca="1" si="28"/>
        <v>No sample</v>
      </c>
      <c r="H152" s="111" t="str">
        <f t="shared" ca="1" si="29"/>
        <v>No sample</v>
      </c>
      <c r="I152" s="111" t="str">
        <f t="shared" ca="1" si="30"/>
        <v>No sample</v>
      </c>
      <c r="J152" s="111">
        <f t="shared" ca="1" si="31"/>
        <v>7.1313197555509589E-9</v>
      </c>
      <c r="K152" s="111" t="str">
        <f t="shared" ca="1" si="32"/>
        <v>No sample</v>
      </c>
      <c r="L152" s="111" t="str">
        <f t="shared" ca="1" si="33"/>
        <v>No sample</v>
      </c>
      <c r="M152" s="111" t="str">
        <f t="shared" ca="1" si="34"/>
        <v>No sample</v>
      </c>
      <c r="N152" s="111" t="str">
        <f t="shared" ca="1" si="35"/>
        <v>No sample</v>
      </c>
      <c r="O152" s="111" t="str">
        <f t="shared" ca="1" si="36"/>
        <v>No sample</v>
      </c>
      <c r="Q152" t="s">
        <v>228</v>
      </c>
      <c r="R152" t="s">
        <v>406</v>
      </c>
      <c r="S152" t="s">
        <v>584</v>
      </c>
      <c r="T152" t="s">
        <v>762</v>
      </c>
      <c r="U152" t="s">
        <v>940</v>
      </c>
      <c r="V152" t="s">
        <v>1121</v>
      </c>
      <c r="W152" t="s">
        <v>1302</v>
      </c>
      <c r="X152" t="s">
        <v>1483</v>
      </c>
      <c r="Y152" t="s">
        <v>1664</v>
      </c>
      <c r="Z152" t="s">
        <v>1845</v>
      </c>
      <c r="AA152" t="s">
        <v>2026</v>
      </c>
      <c r="AB152" t="s">
        <v>2207</v>
      </c>
    </row>
    <row r="153" spans="1:28" x14ac:dyDescent="0.25">
      <c r="A153" s="170"/>
      <c r="B153" s="13" t="s">
        <v>2441</v>
      </c>
      <c r="C153" s="6" t="str">
        <f>VLOOKUP($B153,'Thresholded Ct'!$B$3:$C$194,2,FALSE)</f>
        <v>hsa-miR-199b-5p</v>
      </c>
      <c r="D153" s="111">
        <f t="shared" ca="1" si="25"/>
        <v>2.6199451612762042E-9</v>
      </c>
      <c r="E153" s="111" t="str">
        <f t="shared" ca="1" si="26"/>
        <v>No sample</v>
      </c>
      <c r="F153" s="111" t="str">
        <f t="shared" ca="1" si="27"/>
        <v>No sample</v>
      </c>
      <c r="G153" s="111" t="str">
        <f t="shared" ca="1" si="28"/>
        <v>No sample</v>
      </c>
      <c r="H153" s="111" t="str">
        <f t="shared" ca="1" si="29"/>
        <v>No sample</v>
      </c>
      <c r="I153" s="111" t="str">
        <f t="shared" ca="1" si="30"/>
        <v>No sample</v>
      </c>
      <c r="J153" s="111">
        <f t="shared" ca="1" si="31"/>
        <v>5.0458495411621053E-10</v>
      </c>
      <c r="K153" s="111" t="str">
        <f t="shared" ca="1" si="32"/>
        <v>No sample</v>
      </c>
      <c r="L153" s="111" t="str">
        <f t="shared" ca="1" si="33"/>
        <v>No sample</v>
      </c>
      <c r="M153" s="111" t="str">
        <f t="shared" ca="1" si="34"/>
        <v>No sample</v>
      </c>
      <c r="N153" s="111" t="str">
        <f t="shared" ca="1" si="35"/>
        <v>No sample</v>
      </c>
      <c r="O153" s="111" t="str">
        <f t="shared" ca="1" si="36"/>
        <v>No sample</v>
      </c>
      <c r="Q153" t="s">
        <v>229</v>
      </c>
      <c r="R153" t="s">
        <v>407</v>
      </c>
      <c r="S153" t="s">
        <v>585</v>
      </c>
      <c r="T153" t="s">
        <v>763</v>
      </c>
      <c r="U153" t="s">
        <v>941</v>
      </c>
      <c r="V153" t="s">
        <v>1122</v>
      </c>
      <c r="W153" t="s">
        <v>1303</v>
      </c>
      <c r="X153" t="s">
        <v>1484</v>
      </c>
      <c r="Y153" t="s">
        <v>1665</v>
      </c>
      <c r="Z153" t="s">
        <v>1846</v>
      </c>
      <c r="AA153" t="s">
        <v>2027</v>
      </c>
      <c r="AB153" t="s">
        <v>2208</v>
      </c>
    </row>
    <row r="154" spans="1:28" x14ac:dyDescent="0.25">
      <c r="A154" s="170"/>
      <c r="B154" s="13" t="s">
        <v>2442</v>
      </c>
      <c r="C154" s="6" t="str">
        <f>VLOOKUP($B154,'Thresholded Ct'!$B$3:$C$194,2,FALSE)</f>
        <v>hsa-miR-21-5p</v>
      </c>
      <c r="D154" s="111">
        <f t="shared" ca="1" si="25"/>
        <v>1.2274637551316627E-7</v>
      </c>
      <c r="E154" s="111" t="str">
        <f t="shared" ca="1" si="26"/>
        <v>No sample</v>
      </c>
      <c r="F154" s="111" t="str">
        <f t="shared" ca="1" si="27"/>
        <v>No sample</v>
      </c>
      <c r="G154" s="111" t="str">
        <f t="shared" ca="1" si="28"/>
        <v>No sample</v>
      </c>
      <c r="H154" s="111" t="str">
        <f t="shared" ca="1" si="29"/>
        <v>No sample</v>
      </c>
      <c r="I154" s="111" t="str">
        <f t="shared" ca="1" si="30"/>
        <v>No sample</v>
      </c>
      <c r="J154" s="111">
        <f t="shared" ca="1" si="31"/>
        <v>4.3657847401773152E-8</v>
      </c>
      <c r="K154" s="111" t="str">
        <f t="shared" ca="1" si="32"/>
        <v>No sample</v>
      </c>
      <c r="L154" s="111" t="str">
        <f t="shared" ca="1" si="33"/>
        <v>No sample</v>
      </c>
      <c r="M154" s="111" t="str">
        <f t="shared" ca="1" si="34"/>
        <v>No sample</v>
      </c>
      <c r="N154" s="111" t="str">
        <f t="shared" ca="1" si="35"/>
        <v>No sample</v>
      </c>
      <c r="O154" s="111" t="str">
        <f t="shared" ca="1" si="36"/>
        <v>No sample</v>
      </c>
      <c r="Q154" t="s">
        <v>230</v>
      </c>
      <c r="R154" t="s">
        <v>408</v>
      </c>
      <c r="S154" t="s">
        <v>586</v>
      </c>
      <c r="T154" t="s">
        <v>764</v>
      </c>
      <c r="U154" t="s">
        <v>942</v>
      </c>
      <c r="V154" t="s">
        <v>1123</v>
      </c>
      <c r="W154" t="s">
        <v>1304</v>
      </c>
      <c r="X154" t="s">
        <v>1485</v>
      </c>
      <c r="Y154" t="s">
        <v>1666</v>
      </c>
      <c r="Z154" t="s">
        <v>1847</v>
      </c>
      <c r="AA154" t="s">
        <v>2028</v>
      </c>
      <c r="AB154" t="s">
        <v>2209</v>
      </c>
    </row>
    <row r="155" spans="1:28" x14ac:dyDescent="0.25">
      <c r="A155" s="170"/>
      <c r="B155" s="13" t="s">
        <v>2443</v>
      </c>
      <c r="C155" s="6" t="str">
        <f>VLOOKUP($B155,'Thresholded Ct'!$B$3:$C$194,2,FALSE)</f>
        <v>hsa-miR-128-3p</v>
      </c>
      <c r="D155" s="111">
        <f t="shared" ca="1" si="25"/>
        <v>1.0895107451422557E-7</v>
      </c>
      <c r="E155" s="111" t="str">
        <f t="shared" ca="1" si="26"/>
        <v>No sample</v>
      </c>
      <c r="F155" s="111" t="str">
        <f t="shared" ca="1" si="27"/>
        <v>No sample</v>
      </c>
      <c r="G155" s="111" t="str">
        <f t="shared" ca="1" si="28"/>
        <v>No sample</v>
      </c>
      <c r="H155" s="111" t="str">
        <f t="shared" ca="1" si="29"/>
        <v>No sample</v>
      </c>
      <c r="I155" s="111" t="str">
        <f t="shared" ca="1" si="30"/>
        <v>No sample</v>
      </c>
      <c r="J155" s="111">
        <f t="shared" ca="1" si="31"/>
        <v>1.382532028893945E-7</v>
      </c>
      <c r="K155" s="111" t="str">
        <f t="shared" ca="1" si="32"/>
        <v>No sample</v>
      </c>
      <c r="L155" s="111" t="str">
        <f t="shared" ca="1" si="33"/>
        <v>No sample</v>
      </c>
      <c r="M155" s="111" t="str">
        <f t="shared" ca="1" si="34"/>
        <v>No sample</v>
      </c>
      <c r="N155" s="111" t="str">
        <f t="shared" ca="1" si="35"/>
        <v>No sample</v>
      </c>
      <c r="O155" s="111" t="str">
        <f t="shared" ca="1" si="36"/>
        <v>No sample</v>
      </c>
      <c r="Q155" t="s">
        <v>231</v>
      </c>
      <c r="R155" t="s">
        <v>409</v>
      </c>
      <c r="S155" t="s">
        <v>587</v>
      </c>
      <c r="T155" t="s">
        <v>765</v>
      </c>
      <c r="U155" t="s">
        <v>943</v>
      </c>
      <c r="V155" t="s">
        <v>1124</v>
      </c>
      <c r="W155" t="s">
        <v>1305</v>
      </c>
      <c r="X155" t="s">
        <v>1486</v>
      </c>
      <c r="Y155" t="s">
        <v>1667</v>
      </c>
      <c r="Z155" t="s">
        <v>1848</v>
      </c>
      <c r="AA155" t="s">
        <v>2029</v>
      </c>
      <c r="AB155" t="s">
        <v>2210</v>
      </c>
    </row>
    <row r="156" spans="1:28" x14ac:dyDescent="0.25">
      <c r="A156" s="170"/>
      <c r="B156" s="13" t="s">
        <v>2444</v>
      </c>
      <c r="C156" s="6" t="str">
        <f>VLOOKUP($B156,'Thresholded Ct'!$B$3:$C$194,2,FALSE)</f>
        <v>hsa-miR-23a-3p</v>
      </c>
      <c r="D156" s="111">
        <f t="shared" ca="1" si="25"/>
        <v>3.0942902269528799E-8</v>
      </c>
      <c r="E156" s="111" t="str">
        <f t="shared" ca="1" si="26"/>
        <v>No sample</v>
      </c>
      <c r="F156" s="111" t="str">
        <f t="shared" ca="1" si="27"/>
        <v>No sample</v>
      </c>
      <c r="G156" s="111" t="str">
        <f t="shared" ca="1" si="28"/>
        <v>No sample</v>
      </c>
      <c r="H156" s="111" t="str">
        <f t="shared" ca="1" si="29"/>
        <v>No sample</v>
      </c>
      <c r="I156" s="111" t="str">
        <f t="shared" ca="1" si="30"/>
        <v>No sample</v>
      </c>
      <c r="J156" s="111">
        <f t="shared" ca="1" si="31"/>
        <v>8.0905680420629084E-8</v>
      </c>
      <c r="K156" s="111" t="str">
        <f t="shared" ca="1" si="32"/>
        <v>No sample</v>
      </c>
      <c r="L156" s="111" t="str">
        <f t="shared" ca="1" si="33"/>
        <v>No sample</v>
      </c>
      <c r="M156" s="111" t="str">
        <f t="shared" ca="1" si="34"/>
        <v>No sample</v>
      </c>
      <c r="N156" s="111" t="str">
        <f t="shared" ca="1" si="35"/>
        <v>No sample</v>
      </c>
      <c r="O156" s="111" t="str">
        <f t="shared" ca="1" si="36"/>
        <v>No sample</v>
      </c>
      <c r="Q156" t="s">
        <v>232</v>
      </c>
      <c r="R156" t="s">
        <v>410</v>
      </c>
      <c r="S156" t="s">
        <v>588</v>
      </c>
      <c r="T156" t="s">
        <v>766</v>
      </c>
      <c r="U156" t="s">
        <v>944</v>
      </c>
      <c r="V156" t="s">
        <v>1125</v>
      </c>
      <c r="W156" t="s">
        <v>1306</v>
      </c>
      <c r="X156" t="s">
        <v>1487</v>
      </c>
      <c r="Y156" t="s">
        <v>1668</v>
      </c>
      <c r="Z156" t="s">
        <v>1849</v>
      </c>
      <c r="AA156" t="s">
        <v>2030</v>
      </c>
      <c r="AB156" t="s">
        <v>2211</v>
      </c>
    </row>
    <row r="157" spans="1:28" x14ac:dyDescent="0.25">
      <c r="A157" s="170"/>
      <c r="B157" s="13" t="s">
        <v>2445</v>
      </c>
      <c r="C157" s="6" t="str">
        <f>VLOOKUP($B157,'Thresholded Ct'!$B$3:$C$194,2,FALSE)</f>
        <v>hsa-miR-186-5p</v>
      </c>
      <c r="D157" s="111">
        <f t="shared" ca="1" si="25"/>
        <v>1.1757721572164915E-8</v>
      </c>
      <c r="E157" s="111" t="str">
        <f t="shared" ca="1" si="26"/>
        <v>No sample</v>
      </c>
      <c r="F157" s="111" t="str">
        <f t="shared" ca="1" si="27"/>
        <v>No sample</v>
      </c>
      <c r="G157" s="111" t="str">
        <f t="shared" ca="1" si="28"/>
        <v>No sample</v>
      </c>
      <c r="H157" s="111" t="str">
        <f t="shared" ca="1" si="29"/>
        <v>No sample</v>
      </c>
      <c r="I157" s="111" t="str">
        <f t="shared" ca="1" si="30"/>
        <v>No sample</v>
      </c>
      <c r="J157" s="111">
        <f t="shared" ca="1" si="31"/>
        <v>1.6809082723245486E-8</v>
      </c>
      <c r="K157" s="111" t="str">
        <f t="shared" ca="1" si="32"/>
        <v>No sample</v>
      </c>
      <c r="L157" s="111" t="str">
        <f t="shared" ca="1" si="33"/>
        <v>No sample</v>
      </c>
      <c r="M157" s="111" t="str">
        <f t="shared" ca="1" si="34"/>
        <v>No sample</v>
      </c>
      <c r="N157" s="111" t="str">
        <f t="shared" ca="1" si="35"/>
        <v>No sample</v>
      </c>
      <c r="O157" s="111" t="str">
        <f t="shared" ca="1" si="36"/>
        <v>No sample</v>
      </c>
      <c r="Q157" t="s">
        <v>233</v>
      </c>
      <c r="R157" t="s">
        <v>411</v>
      </c>
      <c r="S157" t="s">
        <v>589</v>
      </c>
      <c r="T157" t="s">
        <v>767</v>
      </c>
      <c r="U157" t="s">
        <v>945</v>
      </c>
      <c r="V157" t="s">
        <v>1126</v>
      </c>
      <c r="W157" t="s">
        <v>1307</v>
      </c>
      <c r="X157" t="s">
        <v>1488</v>
      </c>
      <c r="Y157" t="s">
        <v>1669</v>
      </c>
      <c r="Z157" t="s">
        <v>1850</v>
      </c>
      <c r="AA157" t="s">
        <v>2031</v>
      </c>
      <c r="AB157" t="s">
        <v>2212</v>
      </c>
    </row>
    <row r="158" spans="1:28" x14ac:dyDescent="0.25">
      <c r="A158" s="170"/>
      <c r="B158" s="13" t="s">
        <v>2446</v>
      </c>
      <c r="C158" s="6" t="str">
        <f>VLOOKUP($B158,'Thresholded Ct'!$B$3:$C$194,2,FALSE)</f>
        <v>hsa-miR-296-5p</v>
      </c>
      <c r="D158" s="111">
        <f t="shared" ca="1" si="25"/>
        <v>1.2462629706826463E-8</v>
      </c>
      <c r="E158" s="111" t="str">
        <f t="shared" ca="1" si="26"/>
        <v>No sample</v>
      </c>
      <c r="F158" s="111" t="str">
        <f t="shared" ca="1" si="27"/>
        <v>No sample</v>
      </c>
      <c r="G158" s="111" t="str">
        <f t="shared" ca="1" si="28"/>
        <v>No sample</v>
      </c>
      <c r="H158" s="111" t="str">
        <f t="shared" ca="1" si="29"/>
        <v>No sample</v>
      </c>
      <c r="I158" s="111" t="str">
        <f t="shared" ca="1" si="30"/>
        <v>No sample</v>
      </c>
      <c r="J158" s="111">
        <f t="shared" ca="1" si="31"/>
        <v>1.5957570243718628E-8</v>
      </c>
      <c r="K158" s="111" t="str">
        <f t="shared" ca="1" si="32"/>
        <v>No sample</v>
      </c>
      <c r="L158" s="111" t="str">
        <f t="shared" ca="1" si="33"/>
        <v>No sample</v>
      </c>
      <c r="M158" s="111" t="str">
        <f t="shared" ca="1" si="34"/>
        <v>No sample</v>
      </c>
      <c r="N158" s="111" t="str">
        <f t="shared" ca="1" si="35"/>
        <v>No sample</v>
      </c>
      <c r="O158" s="111" t="str">
        <f t="shared" ca="1" si="36"/>
        <v>No sample</v>
      </c>
      <c r="Q158" t="s">
        <v>234</v>
      </c>
      <c r="R158" t="s">
        <v>412</v>
      </c>
      <c r="S158" t="s">
        <v>590</v>
      </c>
      <c r="T158" t="s">
        <v>768</v>
      </c>
      <c r="U158" t="s">
        <v>946</v>
      </c>
      <c r="V158" t="s">
        <v>1127</v>
      </c>
      <c r="W158" t="s">
        <v>1308</v>
      </c>
      <c r="X158" t="s">
        <v>1489</v>
      </c>
      <c r="Y158" t="s">
        <v>1670</v>
      </c>
      <c r="Z158" t="s">
        <v>1851</v>
      </c>
      <c r="AA158" t="s">
        <v>2032</v>
      </c>
      <c r="AB158" t="s">
        <v>2213</v>
      </c>
    </row>
    <row r="159" spans="1:28" x14ac:dyDescent="0.25">
      <c r="A159" s="170"/>
      <c r="B159" s="13" t="s">
        <v>2447</v>
      </c>
      <c r="C159" s="6" t="str">
        <f>VLOOKUP($B159,'Thresholded Ct'!$B$3:$C$194,2,FALSE)</f>
        <v>hsa-miR-339-5p</v>
      </c>
      <c r="D159" s="111">
        <f t="shared" ca="1" si="25"/>
        <v>7.8709436684909121E-9</v>
      </c>
      <c r="E159" s="111" t="str">
        <f t="shared" ca="1" si="26"/>
        <v>No sample</v>
      </c>
      <c r="F159" s="111" t="str">
        <f t="shared" ca="1" si="27"/>
        <v>No sample</v>
      </c>
      <c r="G159" s="111" t="str">
        <f t="shared" ca="1" si="28"/>
        <v>No sample</v>
      </c>
      <c r="H159" s="111" t="str">
        <f t="shared" ca="1" si="29"/>
        <v>No sample</v>
      </c>
      <c r="I159" s="111" t="str">
        <f t="shared" ca="1" si="30"/>
        <v>No sample</v>
      </c>
      <c r="J159" s="111" t="str">
        <f t="shared" ca="1" si="31"/>
        <v>Excluded</v>
      </c>
      <c r="K159" s="111" t="str">
        <f t="shared" ca="1" si="32"/>
        <v>No sample</v>
      </c>
      <c r="L159" s="111" t="str">
        <f t="shared" ca="1" si="33"/>
        <v>No sample</v>
      </c>
      <c r="M159" s="111" t="str">
        <f t="shared" ca="1" si="34"/>
        <v>No sample</v>
      </c>
      <c r="N159" s="111" t="str">
        <f t="shared" ca="1" si="35"/>
        <v>No sample</v>
      </c>
      <c r="O159" s="111" t="str">
        <f t="shared" ca="1" si="36"/>
        <v>No sample</v>
      </c>
      <c r="Q159" t="s">
        <v>235</v>
      </c>
      <c r="R159" t="s">
        <v>413</v>
      </c>
      <c r="S159" t="s">
        <v>591</v>
      </c>
      <c r="T159" t="s">
        <v>769</v>
      </c>
      <c r="U159" t="s">
        <v>947</v>
      </c>
      <c r="V159" t="s">
        <v>1128</v>
      </c>
      <c r="W159" t="s">
        <v>1309</v>
      </c>
      <c r="X159" t="s">
        <v>1490</v>
      </c>
      <c r="Y159" t="s">
        <v>1671</v>
      </c>
      <c r="Z159" t="s">
        <v>1852</v>
      </c>
      <c r="AA159" t="s">
        <v>2033</v>
      </c>
      <c r="AB159" t="s">
        <v>2214</v>
      </c>
    </row>
    <row r="160" spans="1:28" x14ac:dyDescent="0.25">
      <c r="A160" s="170"/>
      <c r="B160" s="13" t="s">
        <v>2448</v>
      </c>
      <c r="C160" s="6" t="str">
        <f>VLOOKUP($B160,'Thresholded Ct'!$B$3:$C$194,2,FALSE)</f>
        <v>hsa-miR-451a</v>
      </c>
      <c r="D160" s="111" t="str">
        <f t="shared" ca="1" si="25"/>
        <v>Excluded</v>
      </c>
      <c r="E160" s="111" t="str">
        <f t="shared" ca="1" si="26"/>
        <v>No sample</v>
      </c>
      <c r="F160" s="111" t="str">
        <f t="shared" ca="1" si="27"/>
        <v>No sample</v>
      </c>
      <c r="G160" s="111" t="str">
        <f t="shared" ca="1" si="28"/>
        <v>No sample</v>
      </c>
      <c r="H160" s="111" t="str">
        <f t="shared" ca="1" si="29"/>
        <v>No sample</v>
      </c>
      <c r="I160" s="111" t="str">
        <f t="shared" ca="1" si="30"/>
        <v>No sample</v>
      </c>
      <c r="J160" s="111" t="str">
        <f t="shared" ca="1" si="31"/>
        <v>Excluded</v>
      </c>
      <c r="K160" s="111" t="str">
        <f t="shared" ca="1" si="32"/>
        <v>No sample</v>
      </c>
      <c r="L160" s="111" t="str">
        <f t="shared" ca="1" si="33"/>
        <v>No sample</v>
      </c>
      <c r="M160" s="111" t="str">
        <f t="shared" ca="1" si="34"/>
        <v>No sample</v>
      </c>
      <c r="N160" s="111" t="str">
        <f t="shared" ca="1" si="35"/>
        <v>No sample</v>
      </c>
      <c r="O160" s="111" t="str">
        <f t="shared" ca="1" si="36"/>
        <v>No sample</v>
      </c>
      <c r="Q160" t="s">
        <v>236</v>
      </c>
      <c r="R160" t="s">
        <v>414</v>
      </c>
      <c r="S160" t="s">
        <v>592</v>
      </c>
      <c r="T160" t="s">
        <v>770</v>
      </c>
      <c r="U160" t="s">
        <v>948</v>
      </c>
      <c r="V160" t="s">
        <v>1129</v>
      </c>
      <c r="W160" t="s">
        <v>1310</v>
      </c>
      <c r="X160" t="s">
        <v>1491</v>
      </c>
      <c r="Y160" t="s">
        <v>1672</v>
      </c>
      <c r="Z160" t="s">
        <v>1853</v>
      </c>
      <c r="AA160" t="s">
        <v>2034</v>
      </c>
      <c r="AB160" t="s">
        <v>2215</v>
      </c>
    </row>
    <row r="161" spans="1:28" x14ac:dyDescent="0.25">
      <c r="A161" s="170"/>
      <c r="B161" s="13" t="s">
        <v>2449</v>
      </c>
      <c r="C161" s="6" t="str">
        <f>VLOOKUP($B161,'Thresholded Ct'!$B$3:$C$194,2,FALSE)</f>
        <v>hsa-miR-28-3p</v>
      </c>
      <c r="D161" s="111">
        <f t="shared" ca="1" si="25"/>
        <v>3.5739925192575877E-9</v>
      </c>
      <c r="E161" s="111" t="str">
        <f t="shared" ca="1" si="26"/>
        <v>No sample</v>
      </c>
      <c r="F161" s="111" t="str">
        <f t="shared" ca="1" si="27"/>
        <v>No sample</v>
      </c>
      <c r="G161" s="111" t="str">
        <f t="shared" ca="1" si="28"/>
        <v>No sample</v>
      </c>
      <c r="H161" s="111" t="str">
        <f t="shared" ca="1" si="29"/>
        <v>No sample</v>
      </c>
      <c r="I161" s="111" t="str">
        <f t="shared" ca="1" si="30"/>
        <v>No sample</v>
      </c>
      <c r="J161" s="111">
        <f t="shared" ca="1" si="31"/>
        <v>1.066710798993346E-9</v>
      </c>
      <c r="K161" s="111" t="str">
        <f t="shared" ca="1" si="32"/>
        <v>No sample</v>
      </c>
      <c r="L161" s="111" t="str">
        <f t="shared" ca="1" si="33"/>
        <v>No sample</v>
      </c>
      <c r="M161" s="111" t="str">
        <f t="shared" ca="1" si="34"/>
        <v>No sample</v>
      </c>
      <c r="N161" s="111" t="str">
        <f t="shared" ca="1" si="35"/>
        <v>No sample</v>
      </c>
      <c r="O161" s="111" t="str">
        <f t="shared" ca="1" si="36"/>
        <v>No sample</v>
      </c>
      <c r="Q161" t="s">
        <v>237</v>
      </c>
      <c r="R161" t="s">
        <v>415</v>
      </c>
      <c r="S161" t="s">
        <v>593</v>
      </c>
      <c r="T161" t="s">
        <v>771</v>
      </c>
      <c r="U161" t="s">
        <v>949</v>
      </c>
      <c r="V161" t="s">
        <v>1130</v>
      </c>
      <c r="W161" t="s">
        <v>1311</v>
      </c>
      <c r="X161" t="s">
        <v>1492</v>
      </c>
      <c r="Y161" t="s">
        <v>1673</v>
      </c>
      <c r="Z161" t="s">
        <v>1854</v>
      </c>
      <c r="AA161" t="s">
        <v>2035</v>
      </c>
      <c r="AB161" t="s">
        <v>2216</v>
      </c>
    </row>
    <row r="162" spans="1:28" x14ac:dyDescent="0.25">
      <c r="A162" s="170"/>
      <c r="B162" s="13" t="s">
        <v>2451</v>
      </c>
      <c r="C162" s="6" t="str">
        <f>VLOOKUP($B162,'Thresholded Ct'!$B$3:$C$194,2,FALSE)</f>
        <v>hsa-miR-30a-3p</v>
      </c>
      <c r="D162" s="111">
        <f t="shared" ca="1" si="25"/>
        <v>2.8992513739624587E-7</v>
      </c>
      <c r="E162" s="111" t="str">
        <f t="shared" ca="1" si="26"/>
        <v>No sample</v>
      </c>
      <c r="F162" s="111" t="str">
        <f t="shared" ca="1" si="27"/>
        <v>No sample</v>
      </c>
      <c r="G162" s="111" t="str">
        <f t="shared" ca="1" si="28"/>
        <v>No sample</v>
      </c>
      <c r="H162" s="111" t="str">
        <f t="shared" ca="1" si="29"/>
        <v>No sample</v>
      </c>
      <c r="I162" s="111" t="str">
        <f t="shared" ca="1" si="30"/>
        <v>No sample</v>
      </c>
      <c r="J162" s="111">
        <f t="shared" ca="1" si="31"/>
        <v>1.0326224748253025E-7</v>
      </c>
      <c r="K162" s="111" t="str">
        <f t="shared" ca="1" si="32"/>
        <v>No sample</v>
      </c>
      <c r="L162" s="111" t="str">
        <f t="shared" ca="1" si="33"/>
        <v>No sample</v>
      </c>
      <c r="M162" s="111" t="str">
        <f t="shared" ca="1" si="34"/>
        <v>No sample</v>
      </c>
      <c r="N162" s="111" t="str">
        <f t="shared" ca="1" si="35"/>
        <v>No sample</v>
      </c>
      <c r="O162" s="111" t="str">
        <f t="shared" ca="1" si="36"/>
        <v>No sample</v>
      </c>
      <c r="Q162" t="s">
        <v>238</v>
      </c>
      <c r="R162" t="s">
        <v>416</v>
      </c>
      <c r="S162" t="s">
        <v>594</v>
      </c>
      <c r="T162" t="s">
        <v>772</v>
      </c>
      <c r="U162" t="s">
        <v>950</v>
      </c>
      <c r="V162" t="s">
        <v>1131</v>
      </c>
      <c r="W162" t="s">
        <v>1312</v>
      </c>
      <c r="X162" t="s">
        <v>1493</v>
      </c>
      <c r="Y162" t="s">
        <v>1674</v>
      </c>
      <c r="Z162" t="s">
        <v>1855</v>
      </c>
      <c r="AA162" t="s">
        <v>2036</v>
      </c>
      <c r="AB162" t="s">
        <v>2217</v>
      </c>
    </row>
    <row r="163" spans="1:28" x14ac:dyDescent="0.25">
      <c r="A163" s="170"/>
      <c r="B163" s="13" t="s">
        <v>2452</v>
      </c>
      <c r="C163" s="6" t="str">
        <f>VLOOKUP($B163,'Thresholded Ct'!$B$3:$C$194,2,FALSE)</f>
        <v>hsa-miR-30d-5p</v>
      </c>
      <c r="D163" s="111">
        <f t="shared" ca="1" si="25"/>
        <v>2.3909907020391495E-8</v>
      </c>
      <c r="E163" s="111" t="str">
        <f t="shared" ca="1" si="26"/>
        <v>No sample</v>
      </c>
      <c r="F163" s="111" t="str">
        <f t="shared" ca="1" si="27"/>
        <v>No sample</v>
      </c>
      <c r="G163" s="111" t="str">
        <f t="shared" ca="1" si="28"/>
        <v>No sample</v>
      </c>
      <c r="H163" s="111" t="str">
        <f t="shared" ca="1" si="29"/>
        <v>No sample</v>
      </c>
      <c r="I163" s="111" t="str">
        <f t="shared" ca="1" si="30"/>
        <v>No sample</v>
      </c>
      <c r="J163" s="111">
        <f t="shared" ca="1" si="31"/>
        <v>6.603546281022884E-8</v>
      </c>
      <c r="K163" s="111" t="str">
        <f t="shared" ca="1" si="32"/>
        <v>No sample</v>
      </c>
      <c r="L163" s="111" t="str">
        <f t="shared" ca="1" si="33"/>
        <v>No sample</v>
      </c>
      <c r="M163" s="111" t="str">
        <f t="shared" ca="1" si="34"/>
        <v>No sample</v>
      </c>
      <c r="N163" s="111" t="str">
        <f t="shared" ca="1" si="35"/>
        <v>No sample</v>
      </c>
      <c r="O163" s="111" t="str">
        <f t="shared" ca="1" si="36"/>
        <v>No sample</v>
      </c>
      <c r="Q163" t="s">
        <v>239</v>
      </c>
      <c r="R163" t="s">
        <v>417</v>
      </c>
      <c r="S163" t="s">
        <v>595</v>
      </c>
      <c r="T163" t="s">
        <v>773</v>
      </c>
      <c r="U163" t="s">
        <v>951</v>
      </c>
      <c r="V163" t="s">
        <v>1132</v>
      </c>
      <c r="W163" t="s">
        <v>1313</v>
      </c>
      <c r="X163" t="s">
        <v>1494</v>
      </c>
      <c r="Y163" t="s">
        <v>1675</v>
      </c>
      <c r="Z163" t="s">
        <v>1856</v>
      </c>
      <c r="AA163" t="s">
        <v>2037</v>
      </c>
      <c r="AB163" t="s">
        <v>2218</v>
      </c>
    </row>
    <row r="164" spans="1:28" x14ac:dyDescent="0.25">
      <c r="A164" s="170"/>
      <c r="B164" s="13" t="s">
        <v>2453</v>
      </c>
      <c r="C164" s="6" t="str">
        <f>VLOOKUP($B164,'Thresholded Ct'!$B$3:$C$194,2,FALSE)</f>
        <v>hsa-miR-204-5p</v>
      </c>
      <c r="D164" s="111">
        <f t="shared" ca="1" si="25"/>
        <v>7.8223848687613542E-8</v>
      </c>
      <c r="E164" s="111" t="str">
        <f t="shared" ca="1" si="26"/>
        <v>No sample</v>
      </c>
      <c r="F164" s="111" t="str">
        <f t="shared" ca="1" si="27"/>
        <v>No sample</v>
      </c>
      <c r="G164" s="111" t="str">
        <f t="shared" ca="1" si="28"/>
        <v>No sample</v>
      </c>
      <c r="H164" s="111" t="str">
        <f t="shared" ca="1" si="29"/>
        <v>No sample</v>
      </c>
      <c r="I164" s="111" t="str">
        <f t="shared" ca="1" si="30"/>
        <v>No sample</v>
      </c>
      <c r="J164" s="111">
        <f t="shared" ca="1" si="31"/>
        <v>9.089752410728631E-8</v>
      </c>
      <c r="K164" s="111" t="str">
        <f t="shared" ca="1" si="32"/>
        <v>No sample</v>
      </c>
      <c r="L164" s="111" t="str">
        <f t="shared" ca="1" si="33"/>
        <v>No sample</v>
      </c>
      <c r="M164" s="111" t="str">
        <f t="shared" ca="1" si="34"/>
        <v>No sample</v>
      </c>
      <c r="N164" s="111" t="str">
        <f t="shared" ca="1" si="35"/>
        <v>No sample</v>
      </c>
      <c r="O164" s="111" t="str">
        <f t="shared" ca="1" si="36"/>
        <v>No sample</v>
      </c>
      <c r="Q164" t="s">
        <v>240</v>
      </c>
      <c r="R164" t="s">
        <v>418</v>
      </c>
      <c r="S164" t="s">
        <v>596</v>
      </c>
      <c r="T164" t="s">
        <v>774</v>
      </c>
      <c r="U164" t="s">
        <v>952</v>
      </c>
      <c r="V164" t="s">
        <v>1133</v>
      </c>
      <c r="W164" t="s">
        <v>1314</v>
      </c>
      <c r="X164" t="s">
        <v>1495</v>
      </c>
      <c r="Y164" t="s">
        <v>1676</v>
      </c>
      <c r="Z164" t="s">
        <v>1857</v>
      </c>
      <c r="AA164" t="s">
        <v>2038</v>
      </c>
      <c r="AB164" t="s">
        <v>2219</v>
      </c>
    </row>
    <row r="165" spans="1:28" x14ac:dyDescent="0.25">
      <c r="A165" s="170"/>
      <c r="B165" s="13" t="s">
        <v>2454</v>
      </c>
      <c r="C165" s="6" t="str">
        <f>VLOOKUP($B165,'Thresholded Ct'!$B$3:$C$194,2,FALSE)</f>
        <v>hsa-miR-222-3p</v>
      </c>
      <c r="D165" s="111">
        <f t="shared" ca="1" si="25"/>
        <v>2.6270883315651292E-10</v>
      </c>
      <c r="E165" s="111" t="str">
        <f t="shared" ca="1" si="26"/>
        <v>No sample</v>
      </c>
      <c r="F165" s="111" t="str">
        <f t="shared" ca="1" si="27"/>
        <v>No sample</v>
      </c>
      <c r="G165" s="111" t="str">
        <f t="shared" ca="1" si="28"/>
        <v>No sample</v>
      </c>
      <c r="H165" s="111" t="str">
        <f t="shared" ca="1" si="29"/>
        <v>No sample</v>
      </c>
      <c r="I165" s="111" t="str">
        <f t="shared" ca="1" si="30"/>
        <v>No sample</v>
      </c>
      <c r="J165" s="111">
        <f t="shared" ca="1" si="31"/>
        <v>3.56054278345846E-10</v>
      </c>
      <c r="K165" s="111" t="str">
        <f t="shared" ca="1" si="32"/>
        <v>No sample</v>
      </c>
      <c r="L165" s="111" t="str">
        <f t="shared" ca="1" si="33"/>
        <v>No sample</v>
      </c>
      <c r="M165" s="111" t="str">
        <f t="shared" ca="1" si="34"/>
        <v>No sample</v>
      </c>
      <c r="N165" s="111" t="str">
        <f t="shared" ca="1" si="35"/>
        <v>No sample</v>
      </c>
      <c r="O165" s="111" t="str">
        <f t="shared" ca="1" si="36"/>
        <v>No sample</v>
      </c>
      <c r="Q165" t="s">
        <v>241</v>
      </c>
      <c r="R165" t="s">
        <v>419</v>
      </c>
      <c r="S165" t="s">
        <v>597</v>
      </c>
      <c r="T165" t="s">
        <v>775</v>
      </c>
      <c r="U165" t="s">
        <v>953</v>
      </c>
      <c r="V165" t="s">
        <v>1134</v>
      </c>
      <c r="W165" t="s">
        <v>1315</v>
      </c>
      <c r="X165" t="s">
        <v>1496</v>
      </c>
      <c r="Y165" t="s">
        <v>1677</v>
      </c>
      <c r="Z165" t="s">
        <v>1858</v>
      </c>
      <c r="AA165" t="s">
        <v>2039</v>
      </c>
      <c r="AB165" t="s">
        <v>2220</v>
      </c>
    </row>
    <row r="166" spans="1:28" x14ac:dyDescent="0.25">
      <c r="A166" s="170"/>
      <c r="B166" s="13" t="s">
        <v>2455</v>
      </c>
      <c r="C166" s="6" t="str">
        <f>VLOOKUP($B166,'Thresholded Ct'!$B$3:$C$194,2,FALSE)</f>
        <v>hsa-miR-135a-5p</v>
      </c>
      <c r="D166" s="111">
        <f t="shared" ca="1" si="25"/>
        <v>1.2884249645394153E-8</v>
      </c>
      <c r="E166" s="111" t="str">
        <f t="shared" ca="1" si="26"/>
        <v>No sample</v>
      </c>
      <c r="F166" s="111" t="str">
        <f t="shared" ca="1" si="27"/>
        <v>No sample</v>
      </c>
      <c r="G166" s="111" t="str">
        <f t="shared" ca="1" si="28"/>
        <v>No sample</v>
      </c>
      <c r="H166" s="111" t="str">
        <f t="shared" ca="1" si="29"/>
        <v>No sample</v>
      </c>
      <c r="I166" s="111" t="str">
        <f t="shared" ca="1" si="30"/>
        <v>No sample</v>
      </c>
      <c r="J166" s="111">
        <f t="shared" ca="1" si="31"/>
        <v>3.3016085815114588E-9</v>
      </c>
      <c r="K166" s="111" t="str">
        <f t="shared" ca="1" si="32"/>
        <v>No sample</v>
      </c>
      <c r="L166" s="111" t="str">
        <f t="shared" ca="1" si="33"/>
        <v>No sample</v>
      </c>
      <c r="M166" s="111" t="str">
        <f t="shared" ca="1" si="34"/>
        <v>No sample</v>
      </c>
      <c r="N166" s="111" t="str">
        <f t="shared" ca="1" si="35"/>
        <v>No sample</v>
      </c>
      <c r="O166" s="111" t="str">
        <f t="shared" ca="1" si="36"/>
        <v>No sample</v>
      </c>
      <c r="Q166" t="s">
        <v>242</v>
      </c>
      <c r="R166" t="s">
        <v>420</v>
      </c>
      <c r="S166" t="s">
        <v>598</v>
      </c>
      <c r="T166" t="s">
        <v>776</v>
      </c>
      <c r="U166" t="s">
        <v>954</v>
      </c>
      <c r="V166" t="s">
        <v>1135</v>
      </c>
      <c r="W166" t="s">
        <v>1316</v>
      </c>
      <c r="X166" t="s">
        <v>1497</v>
      </c>
      <c r="Y166" t="s">
        <v>1678</v>
      </c>
      <c r="Z166" t="s">
        <v>1859</v>
      </c>
      <c r="AA166" t="s">
        <v>2040</v>
      </c>
      <c r="AB166" t="s">
        <v>2221</v>
      </c>
    </row>
    <row r="167" spans="1:28" x14ac:dyDescent="0.25">
      <c r="A167" s="170"/>
      <c r="B167" s="13" t="s">
        <v>2456</v>
      </c>
      <c r="C167" s="6" t="str">
        <f>VLOOKUP($B167,'Thresholded Ct'!$B$3:$C$194,2,FALSE)</f>
        <v>hsa-miR-9-3p</v>
      </c>
      <c r="D167" s="111">
        <f t="shared" ca="1" si="25"/>
        <v>4.9062084119929535E-8</v>
      </c>
      <c r="E167" s="111" t="str">
        <f t="shared" ca="1" si="26"/>
        <v>No sample</v>
      </c>
      <c r="F167" s="111" t="str">
        <f t="shared" ca="1" si="27"/>
        <v>No sample</v>
      </c>
      <c r="G167" s="111" t="str">
        <f t="shared" ca="1" si="28"/>
        <v>No sample</v>
      </c>
      <c r="H167" s="111" t="str">
        <f t="shared" ca="1" si="29"/>
        <v>No sample</v>
      </c>
      <c r="I167" s="111" t="str">
        <f t="shared" ca="1" si="30"/>
        <v>No sample</v>
      </c>
      <c r="J167" s="111">
        <f t="shared" ca="1" si="31"/>
        <v>8.8350665286858915E-8</v>
      </c>
      <c r="K167" s="111" t="str">
        <f t="shared" ca="1" si="32"/>
        <v>No sample</v>
      </c>
      <c r="L167" s="111" t="str">
        <f t="shared" ca="1" si="33"/>
        <v>No sample</v>
      </c>
      <c r="M167" s="111" t="str">
        <f t="shared" ca="1" si="34"/>
        <v>No sample</v>
      </c>
      <c r="N167" s="111" t="str">
        <f t="shared" ca="1" si="35"/>
        <v>No sample</v>
      </c>
      <c r="O167" s="111" t="str">
        <f t="shared" ca="1" si="36"/>
        <v>No sample</v>
      </c>
      <c r="Q167" t="s">
        <v>243</v>
      </c>
      <c r="R167" t="s">
        <v>421</v>
      </c>
      <c r="S167" t="s">
        <v>599</v>
      </c>
      <c r="T167" t="s">
        <v>777</v>
      </c>
      <c r="U167" t="s">
        <v>955</v>
      </c>
      <c r="V167" t="s">
        <v>1136</v>
      </c>
      <c r="W167" t="s">
        <v>1317</v>
      </c>
      <c r="X167" t="s">
        <v>1498</v>
      </c>
      <c r="Y167" t="s">
        <v>1679</v>
      </c>
      <c r="Z167" t="s">
        <v>1860</v>
      </c>
      <c r="AA167" t="s">
        <v>2041</v>
      </c>
      <c r="AB167" t="s">
        <v>2222</v>
      </c>
    </row>
    <row r="168" spans="1:28" x14ac:dyDescent="0.25">
      <c r="A168" s="170"/>
      <c r="B168" s="13" t="s">
        <v>2457</v>
      </c>
      <c r="C168" s="6" t="str">
        <f>VLOOKUP($B168,'Thresholded Ct'!$B$3:$C$194,2,FALSE)</f>
        <v>hsa-miR-188-5p</v>
      </c>
      <c r="D168" s="111" t="str">
        <f t="shared" ca="1" si="25"/>
        <v>Excluded</v>
      </c>
      <c r="E168" s="111" t="str">
        <f t="shared" ca="1" si="26"/>
        <v>No sample</v>
      </c>
      <c r="F168" s="111" t="str">
        <f t="shared" ca="1" si="27"/>
        <v>No sample</v>
      </c>
      <c r="G168" s="111" t="str">
        <f t="shared" ca="1" si="28"/>
        <v>No sample</v>
      </c>
      <c r="H168" s="111" t="str">
        <f t="shared" ca="1" si="29"/>
        <v>No sample</v>
      </c>
      <c r="I168" s="111" t="str">
        <f t="shared" ca="1" si="30"/>
        <v>No sample</v>
      </c>
      <c r="J168" s="111" t="str">
        <f t="shared" ca="1" si="31"/>
        <v>Excluded</v>
      </c>
      <c r="K168" s="111" t="str">
        <f t="shared" ca="1" si="32"/>
        <v>No sample</v>
      </c>
      <c r="L168" s="111" t="str">
        <f t="shared" ca="1" si="33"/>
        <v>No sample</v>
      </c>
      <c r="M168" s="111" t="str">
        <f t="shared" ca="1" si="34"/>
        <v>No sample</v>
      </c>
      <c r="N168" s="111" t="str">
        <f t="shared" ca="1" si="35"/>
        <v>No sample</v>
      </c>
      <c r="O168" s="111" t="str">
        <f t="shared" ca="1" si="36"/>
        <v>No sample</v>
      </c>
      <c r="Q168" t="s">
        <v>244</v>
      </c>
      <c r="R168" t="s">
        <v>422</v>
      </c>
      <c r="S168" t="s">
        <v>600</v>
      </c>
      <c r="T168" t="s">
        <v>778</v>
      </c>
      <c r="U168" t="s">
        <v>956</v>
      </c>
      <c r="V168" t="s">
        <v>1137</v>
      </c>
      <c r="W168" t="s">
        <v>1318</v>
      </c>
      <c r="X168" t="s">
        <v>1499</v>
      </c>
      <c r="Y168" t="s">
        <v>1680</v>
      </c>
      <c r="Z168" t="s">
        <v>1861</v>
      </c>
      <c r="AA168" t="s">
        <v>2042</v>
      </c>
      <c r="AB168" t="s">
        <v>2223</v>
      </c>
    </row>
    <row r="169" spans="1:28" x14ac:dyDescent="0.25">
      <c r="A169" s="170"/>
      <c r="B169" s="13" t="s">
        <v>2458</v>
      </c>
      <c r="C169" s="6" t="str">
        <f>VLOOKUP($B169,'Thresholded Ct'!$B$3:$C$194,2,FALSE)</f>
        <v>hsa-miR-130b-3p</v>
      </c>
      <c r="D169" s="111" t="str">
        <f t="shared" ca="1" si="25"/>
        <v>Excluded</v>
      </c>
      <c r="E169" s="111" t="str">
        <f t="shared" ca="1" si="26"/>
        <v>No sample</v>
      </c>
      <c r="F169" s="111" t="str">
        <f t="shared" ca="1" si="27"/>
        <v>No sample</v>
      </c>
      <c r="G169" s="111" t="str">
        <f t="shared" ca="1" si="28"/>
        <v>No sample</v>
      </c>
      <c r="H169" s="111" t="str">
        <f t="shared" ca="1" si="29"/>
        <v>No sample</v>
      </c>
      <c r="I169" s="111" t="str">
        <f t="shared" ca="1" si="30"/>
        <v>No sample</v>
      </c>
      <c r="J169" s="111" t="str">
        <f t="shared" ca="1" si="31"/>
        <v>Excluded</v>
      </c>
      <c r="K169" s="111" t="str">
        <f t="shared" ca="1" si="32"/>
        <v>No sample</v>
      </c>
      <c r="L169" s="111" t="str">
        <f t="shared" ca="1" si="33"/>
        <v>No sample</v>
      </c>
      <c r="M169" s="111" t="str">
        <f t="shared" ca="1" si="34"/>
        <v>No sample</v>
      </c>
      <c r="N169" s="111" t="str">
        <f t="shared" ca="1" si="35"/>
        <v>No sample</v>
      </c>
      <c r="O169" s="111" t="str">
        <f t="shared" ca="1" si="36"/>
        <v>No sample</v>
      </c>
      <c r="Q169" t="s">
        <v>245</v>
      </c>
      <c r="R169" t="s">
        <v>423</v>
      </c>
      <c r="S169" t="s">
        <v>601</v>
      </c>
      <c r="T169" t="s">
        <v>779</v>
      </c>
      <c r="U169" t="s">
        <v>957</v>
      </c>
      <c r="V169" t="s">
        <v>1138</v>
      </c>
      <c r="W169" t="s">
        <v>1319</v>
      </c>
      <c r="X169" t="s">
        <v>1500</v>
      </c>
      <c r="Y169" t="s">
        <v>1681</v>
      </c>
      <c r="Z169" t="s">
        <v>1862</v>
      </c>
      <c r="AA169" t="s">
        <v>2043</v>
      </c>
      <c r="AB169" t="s">
        <v>2224</v>
      </c>
    </row>
    <row r="170" spans="1:28" x14ac:dyDescent="0.25">
      <c r="A170" s="170"/>
      <c r="B170" s="13" t="s">
        <v>2459</v>
      </c>
      <c r="C170" s="6" t="str">
        <f>VLOOKUP($B170,'Thresholded Ct'!$B$3:$C$194,2,FALSE)</f>
        <v>hsa-miR-133b</v>
      </c>
      <c r="D170" s="111">
        <f t="shared" ca="1" si="25"/>
        <v>8.5595598645566034E-9</v>
      </c>
      <c r="E170" s="111" t="str">
        <f t="shared" ca="1" si="26"/>
        <v>No sample</v>
      </c>
      <c r="F170" s="111" t="str">
        <f t="shared" ca="1" si="27"/>
        <v>No sample</v>
      </c>
      <c r="G170" s="111" t="str">
        <f t="shared" ca="1" si="28"/>
        <v>No sample</v>
      </c>
      <c r="H170" s="111" t="str">
        <f t="shared" ca="1" si="29"/>
        <v>No sample</v>
      </c>
      <c r="I170" s="111" t="str">
        <f t="shared" ca="1" si="30"/>
        <v>No sample</v>
      </c>
      <c r="J170" s="111">
        <f t="shared" ca="1" si="31"/>
        <v>1.4192896964950241E-9</v>
      </c>
      <c r="K170" s="111" t="str">
        <f t="shared" ca="1" si="32"/>
        <v>No sample</v>
      </c>
      <c r="L170" s="111" t="str">
        <f t="shared" ca="1" si="33"/>
        <v>No sample</v>
      </c>
      <c r="M170" s="111" t="str">
        <f t="shared" ca="1" si="34"/>
        <v>No sample</v>
      </c>
      <c r="N170" s="111" t="str">
        <f t="shared" ca="1" si="35"/>
        <v>No sample</v>
      </c>
      <c r="O170" s="111" t="str">
        <f t="shared" ca="1" si="36"/>
        <v>No sample</v>
      </c>
      <c r="Q170" t="s">
        <v>246</v>
      </c>
      <c r="R170" t="s">
        <v>424</v>
      </c>
      <c r="S170" t="s">
        <v>602</v>
      </c>
      <c r="T170" t="s">
        <v>780</v>
      </c>
      <c r="U170" t="s">
        <v>958</v>
      </c>
      <c r="V170" t="s">
        <v>1139</v>
      </c>
      <c r="W170" t="s">
        <v>1320</v>
      </c>
      <c r="X170" t="s">
        <v>1501</v>
      </c>
      <c r="Y170" t="s">
        <v>1682</v>
      </c>
      <c r="Z170" t="s">
        <v>1863</v>
      </c>
      <c r="AA170" t="s">
        <v>2044</v>
      </c>
      <c r="AB170" t="s">
        <v>2225</v>
      </c>
    </row>
    <row r="171" spans="1:28" x14ac:dyDescent="0.25">
      <c r="A171" s="170"/>
      <c r="B171" s="13" t="s">
        <v>2460</v>
      </c>
      <c r="C171" s="6" t="str">
        <f>VLOOKUP($B171,'Thresholded Ct'!$B$3:$C$194,2,FALSE)</f>
        <v>hsa-miR-410-3p</v>
      </c>
      <c r="D171" s="111">
        <f t="shared" ca="1" si="25"/>
        <v>3.1329822903219086E-9</v>
      </c>
      <c r="E171" s="111" t="str">
        <f t="shared" ca="1" si="26"/>
        <v>No sample</v>
      </c>
      <c r="F171" s="111" t="str">
        <f t="shared" ca="1" si="27"/>
        <v>No sample</v>
      </c>
      <c r="G171" s="111" t="str">
        <f t="shared" ca="1" si="28"/>
        <v>No sample</v>
      </c>
      <c r="H171" s="111" t="str">
        <f t="shared" ca="1" si="29"/>
        <v>No sample</v>
      </c>
      <c r="I171" s="111" t="str">
        <f t="shared" ca="1" si="30"/>
        <v>No sample</v>
      </c>
      <c r="J171" s="111">
        <f t="shared" ca="1" si="31"/>
        <v>1.7778937309049517E-9</v>
      </c>
      <c r="K171" s="111" t="str">
        <f t="shared" ca="1" si="32"/>
        <v>No sample</v>
      </c>
      <c r="L171" s="111" t="str">
        <f t="shared" ca="1" si="33"/>
        <v>No sample</v>
      </c>
      <c r="M171" s="111" t="str">
        <f t="shared" ca="1" si="34"/>
        <v>No sample</v>
      </c>
      <c r="N171" s="111" t="str">
        <f t="shared" ca="1" si="35"/>
        <v>No sample</v>
      </c>
      <c r="O171" s="111" t="str">
        <f t="shared" ca="1" si="36"/>
        <v>No sample</v>
      </c>
      <c r="Q171" t="s">
        <v>247</v>
      </c>
      <c r="R171" t="s">
        <v>425</v>
      </c>
      <c r="S171" t="s">
        <v>603</v>
      </c>
      <c r="T171" t="s">
        <v>781</v>
      </c>
      <c r="U171" t="s">
        <v>959</v>
      </c>
      <c r="V171" t="s">
        <v>1140</v>
      </c>
      <c r="W171" t="s">
        <v>1321</v>
      </c>
      <c r="X171" t="s">
        <v>1502</v>
      </c>
      <c r="Y171" t="s">
        <v>1683</v>
      </c>
      <c r="Z171" t="s">
        <v>1864</v>
      </c>
      <c r="AA171" t="s">
        <v>2045</v>
      </c>
      <c r="AB171" t="s">
        <v>2226</v>
      </c>
    </row>
    <row r="172" spans="1:28" x14ac:dyDescent="0.25">
      <c r="A172" s="170"/>
      <c r="B172" s="13" t="s">
        <v>2461</v>
      </c>
      <c r="C172" s="6" t="str">
        <f>VLOOKUP($B172,'Thresholded Ct'!$B$3:$C$194,2,FALSE)</f>
        <v>hsa-miR-367-5p</v>
      </c>
      <c r="D172" s="111">
        <f t="shared" ca="1" si="25"/>
        <v>7.8709436684909121E-9</v>
      </c>
      <c r="E172" s="111" t="str">
        <f t="shared" ca="1" si="26"/>
        <v>No sample</v>
      </c>
      <c r="F172" s="111" t="str">
        <f t="shared" ca="1" si="27"/>
        <v>No sample</v>
      </c>
      <c r="G172" s="111" t="str">
        <f t="shared" ca="1" si="28"/>
        <v>No sample</v>
      </c>
      <c r="H172" s="111" t="str">
        <f t="shared" ca="1" si="29"/>
        <v>No sample</v>
      </c>
      <c r="I172" s="111" t="str">
        <f t="shared" ca="1" si="30"/>
        <v>No sample</v>
      </c>
      <c r="J172" s="111" t="str">
        <f t="shared" ca="1" si="31"/>
        <v>Excluded</v>
      </c>
      <c r="K172" s="111" t="str">
        <f t="shared" ca="1" si="32"/>
        <v>No sample</v>
      </c>
      <c r="L172" s="111" t="str">
        <f t="shared" ca="1" si="33"/>
        <v>No sample</v>
      </c>
      <c r="M172" s="111" t="str">
        <f t="shared" ca="1" si="34"/>
        <v>No sample</v>
      </c>
      <c r="N172" s="111" t="str">
        <f t="shared" ca="1" si="35"/>
        <v>No sample</v>
      </c>
      <c r="O172" s="111" t="str">
        <f t="shared" ca="1" si="36"/>
        <v>No sample</v>
      </c>
      <c r="Q172" t="s">
        <v>248</v>
      </c>
      <c r="R172" t="s">
        <v>426</v>
      </c>
      <c r="S172" t="s">
        <v>604</v>
      </c>
      <c r="T172" t="s">
        <v>782</v>
      </c>
      <c r="U172" t="s">
        <v>960</v>
      </c>
      <c r="V172" t="s">
        <v>1141</v>
      </c>
      <c r="W172" t="s">
        <v>1322</v>
      </c>
      <c r="X172" t="s">
        <v>1503</v>
      </c>
      <c r="Y172" t="s">
        <v>1684</v>
      </c>
      <c r="Z172" t="s">
        <v>1865</v>
      </c>
      <c r="AA172" t="s">
        <v>2046</v>
      </c>
      <c r="AB172" t="s">
        <v>2227</v>
      </c>
    </row>
    <row r="173" spans="1:28" x14ac:dyDescent="0.25">
      <c r="A173" s="170"/>
      <c r="B173" s="13" t="s">
        <v>2463</v>
      </c>
      <c r="C173" s="6" t="str">
        <f>VLOOKUP($B173,'Thresholded Ct'!$B$3:$C$194,2,FALSE)</f>
        <v>hsa-miR-32-5p</v>
      </c>
      <c r="D173" s="111">
        <f t="shared" ca="1" si="25"/>
        <v>1.1938986941980746E-7</v>
      </c>
      <c r="E173" s="111" t="str">
        <f t="shared" ca="1" si="26"/>
        <v>No sample</v>
      </c>
      <c r="F173" s="111" t="str">
        <f t="shared" ca="1" si="27"/>
        <v>No sample</v>
      </c>
      <c r="G173" s="111" t="str">
        <f t="shared" ca="1" si="28"/>
        <v>No sample</v>
      </c>
      <c r="H173" s="111" t="str">
        <f t="shared" ca="1" si="29"/>
        <v>No sample</v>
      </c>
      <c r="I173" s="111" t="str">
        <f t="shared" ca="1" si="30"/>
        <v>No sample</v>
      </c>
      <c r="J173" s="111">
        <f t="shared" ca="1" si="31"/>
        <v>4.601936250554495E-8</v>
      </c>
      <c r="K173" s="111" t="str">
        <f t="shared" ca="1" si="32"/>
        <v>No sample</v>
      </c>
      <c r="L173" s="111" t="str">
        <f t="shared" ca="1" si="33"/>
        <v>No sample</v>
      </c>
      <c r="M173" s="111" t="str">
        <f t="shared" ca="1" si="34"/>
        <v>No sample</v>
      </c>
      <c r="N173" s="111" t="str">
        <f t="shared" ca="1" si="35"/>
        <v>No sample</v>
      </c>
      <c r="O173" s="111" t="str">
        <f t="shared" ca="1" si="36"/>
        <v>No sample</v>
      </c>
      <c r="Q173" t="s">
        <v>249</v>
      </c>
      <c r="R173" t="s">
        <v>427</v>
      </c>
      <c r="S173" t="s">
        <v>605</v>
      </c>
      <c r="T173" t="s">
        <v>783</v>
      </c>
      <c r="U173" t="s">
        <v>961</v>
      </c>
      <c r="V173" t="s">
        <v>1142</v>
      </c>
      <c r="W173" t="s">
        <v>1323</v>
      </c>
      <c r="X173" t="s">
        <v>1504</v>
      </c>
      <c r="Y173" t="s">
        <v>1685</v>
      </c>
      <c r="Z173" t="s">
        <v>1866</v>
      </c>
      <c r="AA173" t="s">
        <v>2047</v>
      </c>
      <c r="AB173" t="s">
        <v>2228</v>
      </c>
    </row>
    <row r="174" spans="1:28" x14ac:dyDescent="0.25">
      <c r="A174" s="170"/>
      <c r="B174" s="13" t="s">
        <v>2464</v>
      </c>
      <c r="C174" s="6" t="str">
        <f>VLOOKUP($B174,'Thresholded Ct'!$B$3:$C$194,2,FALSE)</f>
        <v>hsa-miR-147a</v>
      </c>
      <c r="D174" s="111">
        <f t="shared" ca="1" si="25"/>
        <v>2.1338587927532756E-10</v>
      </c>
      <c r="E174" s="111" t="str">
        <f t="shared" ca="1" si="26"/>
        <v>No sample</v>
      </c>
      <c r="F174" s="111" t="str">
        <f t="shared" ca="1" si="27"/>
        <v>No sample</v>
      </c>
      <c r="G174" s="111" t="str">
        <f t="shared" ca="1" si="28"/>
        <v>No sample</v>
      </c>
      <c r="H174" s="111" t="str">
        <f t="shared" ca="1" si="29"/>
        <v>No sample</v>
      </c>
      <c r="I174" s="111" t="str">
        <f t="shared" ca="1" si="30"/>
        <v>No sample</v>
      </c>
      <c r="J174" s="111">
        <f t="shared" ca="1" si="31"/>
        <v>1.066710798993346E-9</v>
      </c>
      <c r="K174" s="111" t="str">
        <f t="shared" ca="1" si="32"/>
        <v>No sample</v>
      </c>
      <c r="L174" s="111" t="str">
        <f t="shared" ca="1" si="33"/>
        <v>No sample</v>
      </c>
      <c r="M174" s="111" t="str">
        <f t="shared" ca="1" si="34"/>
        <v>No sample</v>
      </c>
      <c r="N174" s="111" t="str">
        <f t="shared" ca="1" si="35"/>
        <v>No sample</v>
      </c>
      <c r="O174" s="111" t="str">
        <f t="shared" ca="1" si="36"/>
        <v>No sample</v>
      </c>
      <c r="Q174" t="s">
        <v>250</v>
      </c>
      <c r="R174" t="s">
        <v>428</v>
      </c>
      <c r="S174" t="s">
        <v>606</v>
      </c>
      <c r="T174" t="s">
        <v>784</v>
      </c>
      <c r="U174" t="s">
        <v>962</v>
      </c>
      <c r="V174" t="s">
        <v>1143</v>
      </c>
      <c r="W174" t="s">
        <v>1324</v>
      </c>
      <c r="X174" t="s">
        <v>1505</v>
      </c>
      <c r="Y174" t="s">
        <v>1686</v>
      </c>
      <c r="Z174" t="s">
        <v>1867</v>
      </c>
      <c r="AA174" t="s">
        <v>2048</v>
      </c>
      <c r="AB174" t="s">
        <v>2229</v>
      </c>
    </row>
    <row r="175" spans="1:28" x14ac:dyDescent="0.25">
      <c r="A175" s="170"/>
      <c r="B175" s="13" t="s">
        <v>2465</v>
      </c>
      <c r="C175" s="6" t="str">
        <f>VLOOKUP($B175,'Thresholded Ct'!$B$3:$C$194,2,FALSE)</f>
        <v>hsa-miR-210-3p</v>
      </c>
      <c r="D175" s="111" t="str">
        <f t="shared" ca="1" si="25"/>
        <v>Excluded</v>
      </c>
      <c r="E175" s="111" t="str">
        <f t="shared" ca="1" si="26"/>
        <v>No sample</v>
      </c>
      <c r="F175" s="111" t="str">
        <f t="shared" ca="1" si="27"/>
        <v>No sample</v>
      </c>
      <c r="G175" s="111" t="str">
        <f t="shared" ca="1" si="28"/>
        <v>No sample</v>
      </c>
      <c r="H175" s="111" t="str">
        <f t="shared" ca="1" si="29"/>
        <v>No sample</v>
      </c>
      <c r="I175" s="111" t="str">
        <f t="shared" ca="1" si="30"/>
        <v>No sample</v>
      </c>
      <c r="J175" s="111" t="str">
        <f t="shared" ca="1" si="31"/>
        <v>Excluded</v>
      </c>
      <c r="K175" s="111" t="str">
        <f t="shared" ca="1" si="32"/>
        <v>No sample</v>
      </c>
      <c r="L175" s="111" t="str">
        <f t="shared" ca="1" si="33"/>
        <v>No sample</v>
      </c>
      <c r="M175" s="111" t="str">
        <f t="shared" ca="1" si="34"/>
        <v>No sample</v>
      </c>
      <c r="N175" s="111" t="str">
        <f t="shared" ca="1" si="35"/>
        <v>No sample</v>
      </c>
      <c r="O175" s="111" t="str">
        <f t="shared" ca="1" si="36"/>
        <v>No sample</v>
      </c>
      <c r="Q175" t="s">
        <v>251</v>
      </c>
      <c r="R175" t="s">
        <v>429</v>
      </c>
      <c r="S175" t="s">
        <v>607</v>
      </c>
      <c r="T175" t="s">
        <v>785</v>
      </c>
      <c r="U175" t="s">
        <v>963</v>
      </c>
      <c r="V175" t="s">
        <v>1144</v>
      </c>
      <c r="W175" t="s">
        <v>1325</v>
      </c>
      <c r="X175" t="s">
        <v>1506</v>
      </c>
      <c r="Y175" t="s">
        <v>1687</v>
      </c>
      <c r="Z175" t="s">
        <v>1868</v>
      </c>
      <c r="AA175" t="s">
        <v>2049</v>
      </c>
      <c r="AB175" t="s">
        <v>2230</v>
      </c>
    </row>
    <row r="176" spans="1:28" x14ac:dyDescent="0.25">
      <c r="A176" s="170"/>
      <c r="B176" s="13" t="s">
        <v>2466</v>
      </c>
      <c r="C176" s="6" t="str">
        <f>VLOOKUP($B176,'Thresholded Ct'!$B$3:$C$194,2,FALSE)</f>
        <v>hsa-miR-224-5p</v>
      </c>
      <c r="D176" s="111">
        <f t="shared" ca="1" si="25"/>
        <v>3.8651827144563069E-9</v>
      </c>
      <c r="E176" s="111" t="str">
        <f t="shared" ca="1" si="26"/>
        <v>No sample</v>
      </c>
      <c r="F176" s="111" t="str">
        <f t="shared" ca="1" si="27"/>
        <v>No sample</v>
      </c>
      <c r="G176" s="111" t="str">
        <f t="shared" ca="1" si="28"/>
        <v>No sample</v>
      </c>
      <c r="H176" s="111" t="str">
        <f t="shared" ca="1" si="29"/>
        <v>No sample</v>
      </c>
      <c r="I176" s="111" t="str">
        <f t="shared" ca="1" si="30"/>
        <v>No sample</v>
      </c>
      <c r="J176" s="111">
        <f t="shared" ca="1" si="31"/>
        <v>2.2101880029208761E-9</v>
      </c>
      <c r="K176" s="111" t="str">
        <f t="shared" ca="1" si="32"/>
        <v>No sample</v>
      </c>
      <c r="L176" s="111" t="str">
        <f t="shared" ca="1" si="33"/>
        <v>No sample</v>
      </c>
      <c r="M176" s="111" t="str">
        <f t="shared" ca="1" si="34"/>
        <v>No sample</v>
      </c>
      <c r="N176" s="111" t="str">
        <f t="shared" ca="1" si="35"/>
        <v>No sample</v>
      </c>
      <c r="O176" s="111" t="str">
        <f t="shared" ca="1" si="36"/>
        <v>No sample</v>
      </c>
      <c r="Q176" t="s">
        <v>252</v>
      </c>
      <c r="R176" t="s">
        <v>430</v>
      </c>
      <c r="S176" t="s">
        <v>608</v>
      </c>
      <c r="T176" t="s">
        <v>786</v>
      </c>
      <c r="U176" t="s">
        <v>964</v>
      </c>
      <c r="V176" t="s">
        <v>1145</v>
      </c>
      <c r="W176" t="s">
        <v>1326</v>
      </c>
      <c r="X176" t="s">
        <v>1507</v>
      </c>
      <c r="Y176" t="s">
        <v>1688</v>
      </c>
      <c r="Z176" t="s">
        <v>1869</v>
      </c>
      <c r="AA176" t="s">
        <v>2050</v>
      </c>
      <c r="AB176" t="s">
        <v>2231</v>
      </c>
    </row>
    <row r="177" spans="1:28" x14ac:dyDescent="0.25">
      <c r="A177" s="170"/>
      <c r="B177" s="13" t="s">
        <v>2467</v>
      </c>
      <c r="C177" s="6" t="str">
        <f>VLOOKUP($B177,'Thresholded Ct'!$B$3:$C$194,2,FALSE)</f>
        <v>hsa-miR-137</v>
      </c>
      <c r="D177" s="111">
        <f t="shared" ca="1" si="25"/>
        <v>2.3909907020391495E-8</v>
      </c>
      <c r="E177" s="111" t="str">
        <f t="shared" ca="1" si="26"/>
        <v>No sample</v>
      </c>
      <c r="F177" s="111" t="str">
        <f t="shared" ca="1" si="27"/>
        <v>No sample</v>
      </c>
      <c r="G177" s="111" t="str">
        <f t="shared" ca="1" si="28"/>
        <v>No sample</v>
      </c>
      <c r="H177" s="111" t="str">
        <f t="shared" ca="1" si="29"/>
        <v>No sample</v>
      </c>
      <c r="I177" s="111" t="str">
        <f t="shared" ca="1" si="30"/>
        <v>No sample</v>
      </c>
      <c r="J177" s="111">
        <f t="shared" ca="1" si="31"/>
        <v>6.603546281022884E-8</v>
      </c>
      <c r="K177" s="111" t="str">
        <f t="shared" ca="1" si="32"/>
        <v>No sample</v>
      </c>
      <c r="L177" s="111" t="str">
        <f t="shared" ca="1" si="33"/>
        <v>No sample</v>
      </c>
      <c r="M177" s="111" t="str">
        <f t="shared" ca="1" si="34"/>
        <v>No sample</v>
      </c>
      <c r="N177" s="111" t="str">
        <f t="shared" ca="1" si="35"/>
        <v>No sample</v>
      </c>
      <c r="O177" s="111" t="str">
        <f t="shared" ca="1" si="36"/>
        <v>No sample</v>
      </c>
      <c r="Q177" t="s">
        <v>253</v>
      </c>
      <c r="R177" t="s">
        <v>431</v>
      </c>
      <c r="S177" t="s">
        <v>609</v>
      </c>
      <c r="T177" t="s">
        <v>787</v>
      </c>
      <c r="U177" t="s">
        <v>965</v>
      </c>
      <c r="V177" t="s">
        <v>1146</v>
      </c>
      <c r="W177" t="s">
        <v>1327</v>
      </c>
      <c r="X177" t="s">
        <v>1508</v>
      </c>
      <c r="Y177" t="s">
        <v>1689</v>
      </c>
      <c r="Z177" t="s">
        <v>1870</v>
      </c>
      <c r="AA177" t="s">
        <v>2051</v>
      </c>
      <c r="AB177" t="s">
        <v>2232</v>
      </c>
    </row>
    <row r="178" spans="1:28" x14ac:dyDescent="0.25">
      <c r="A178" s="170"/>
      <c r="B178" s="13" t="s">
        <v>2468</v>
      </c>
      <c r="C178" s="6" t="str">
        <f>VLOOKUP($B178,'Thresholded Ct'!$B$3:$C$194,2,FALSE)</f>
        <v>hsa-miR-125a-5p</v>
      </c>
      <c r="D178" s="111">
        <f t="shared" ca="1" si="25"/>
        <v>1.7369263899529725E-9</v>
      </c>
      <c r="E178" s="111" t="str">
        <f t="shared" ca="1" si="26"/>
        <v>No sample</v>
      </c>
      <c r="F178" s="111" t="str">
        <f t="shared" ca="1" si="27"/>
        <v>No sample</v>
      </c>
      <c r="G178" s="111" t="str">
        <f t="shared" ca="1" si="28"/>
        <v>No sample</v>
      </c>
      <c r="H178" s="111" t="str">
        <f t="shared" ca="1" si="29"/>
        <v>No sample</v>
      </c>
      <c r="I178" s="111" t="str">
        <f t="shared" ca="1" si="30"/>
        <v>No sample</v>
      </c>
      <c r="J178" s="111">
        <f t="shared" ca="1" si="31"/>
        <v>2.6192778246833422E-9</v>
      </c>
      <c r="K178" s="111" t="str">
        <f t="shared" ca="1" si="32"/>
        <v>No sample</v>
      </c>
      <c r="L178" s="111" t="str">
        <f t="shared" ca="1" si="33"/>
        <v>No sample</v>
      </c>
      <c r="M178" s="111" t="str">
        <f t="shared" ca="1" si="34"/>
        <v>No sample</v>
      </c>
      <c r="N178" s="111" t="str">
        <f t="shared" ca="1" si="35"/>
        <v>No sample</v>
      </c>
      <c r="O178" s="111" t="str">
        <f t="shared" ca="1" si="36"/>
        <v>No sample</v>
      </c>
      <c r="Q178" t="s">
        <v>254</v>
      </c>
      <c r="R178" t="s">
        <v>432</v>
      </c>
      <c r="S178" t="s">
        <v>610</v>
      </c>
      <c r="T178" t="s">
        <v>788</v>
      </c>
      <c r="U178" t="s">
        <v>966</v>
      </c>
      <c r="V178" t="s">
        <v>1147</v>
      </c>
      <c r="W178" t="s">
        <v>1328</v>
      </c>
      <c r="X178" t="s">
        <v>1509</v>
      </c>
      <c r="Y178" t="s">
        <v>1690</v>
      </c>
      <c r="Z178" t="s">
        <v>1871</v>
      </c>
      <c r="AA178" t="s">
        <v>2052</v>
      </c>
      <c r="AB178" t="s">
        <v>2233</v>
      </c>
    </row>
    <row r="179" spans="1:28" x14ac:dyDescent="0.25">
      <c r="A179" s="170"/>
      <c r="B179" s="13" t="s">
        <v>2468</v>
      </c>
      <c r="C179" s="6" t="str">
        <f>VLOOKUP($B179,'Thresholded Ct'!$B$3:$C$194,2,FALSE)</f>
        <v>hsa-miR-125a-5p</v>
      </c>
      <c r="D179" s="111">
        <f t="shared" ref="D179:D183" ca="1" si="37">INDIRECT(CONCATENATE("'",$D$1,"'!", Q179))</f>
        <v>2.6270883315651292E-10</v>
      </c>
      <c r="E179" s="111" t="str">
        <f t="shared" ref="E179:E183" ca="1" si="38">INDIRECT(CONCATENATE("'",$D$1,"'!", R179))</f>
        <v>No sample</v>
      </c>
      <c r="F179" s="111" t="str">
        <f t="shared" ref="F179:F183" ca="1" si="39">INDIRECT(CONCATENATE("'",$D$1,"'!", S179))</f>
        <v>No sample</v>
      </c>
      <c r="G179" s="111" t="str">
        <f t="shared" ref="G179:G183" ca="1" si="40">INDIRECT(CONCATENATE("'",$D$1,"'!", T179))</f>
        <v>No sample</v>
      </c>
      <c r="H179" s="111" t="str">
        <f t="shared" ref="H179:H183" ca="1" si="41">INDIRECT(CONCATENATE("'",$D$1,"'!", U179))</f>
        <v>No sample</v>
      </c>
      <c r="I179" s="111" t="str">
        <f t="shared" ref="I179:I183" ca="1" si="42">INDIRECT(CONCATENATE("'",$D$1,"'!", V179))</f>
        <v>No sample</v>
      </c>
      <c r="J179" s="111">
        <f t="shared" ref="J179:J183" ca="1" si="43">INDIRECT(CONCATENATE("'",$D$1,"'!", W179))</f>
        <v>3.56054278345846E-10</v>
      </c>
      <c r="K179" s="111" t="str">
        <f t="shared" ref="K179:K183" ca="1" si="44">INDIRECT(CONCATENATE("'",$D$1,"'!", X179))</f>
        <v>No sample</v>
      </c>
      <c r="L179" s="111" t="str">
        <f t="shared" ref="L179:L183" ca="1" si="45">INDIRECT(CONCATENATE("'",$D$1,"'!", Y179))</f>
        <v>No sample</v>
      </c>
      <c r="M179" s="111" t="str">
        <f t="shared" ref="M179:M183" ca="1" si="46">INDIRECT(CONCATENATE("'",$D$1,"'!", Z179))</f>
        <v>No sample</v>
      </c>
      <c r="N179" s="111" t="str">
        <f t="shared" ref="N179:N183" ca="1" si="47">INDIRECT(CONCATENATE("'",$D$1,"'!", AA179))</f>
        <v>No sample</v>
      </c>
      <c r="O179" s="111" t="str">
        <f t="shared" ref="O179:O183" ca="1" si="48">INDIRECT(CONCATENATE("'",$D$1,"'!", AB179))</f>
        <v>No sample</v>
      </c>
      <c r="Q179" t="s">
        <v>255</v>
      </c>
      <c r="R179" t="s">
        <v>433</v>
      </c>
      <c r="S179" t="s">
        <v>611</v>
      </c>
      <c r="T179" t="s">
        <v>789</v>
      </c>
      <c r="U179" t="s">
        <v>967</v>
      </c>
      <c r="V179" t="s">
        <v>1148</v>
      </c>
      <c r="W179" t="s">
        <v>1329</v>
      </c>
      <c r="X179" t="s">
        <v>1510</v>
      </c>
      <c r="Y179" t="s">
        <v>1691</v>
      </c>
      <c r="Z179" t="s">
        <v>1872</v>
      </c>
      <c r="AA179" t="s">
        <v>2053</v>
      </c>
      <c r="AB179" t="s">
        <v>2234</v>
      </c>
    </row>
    <row r="180" spans="1:28" x14ac:dyDescent="0.25">
      <c r="A180" s="170"/>
      <c r="B180" s="13" t="s">
        <v>2468</v>
      </c>
      <c r="C180" s="6" t="str">
        <f>VLOOKUP($B180,'Thresholded Ct'!$B$3:$C$194,2,FALSE)</f>
        <v>hsa-miR-125a-5p</v>
      </c>
      <c r="D180" s="111">
        <f t="shared" ca="1" si="37"/>
        <v>1.2884249645394153E-8</v>
      </c>
      <c r="E180" s="111" t="str">
        <f t="shared" ca="1" si="38"/>
        <v>No sample</v>
      </c>
      <c r="F180" s="111" t="str">
        <f t="shared" ca="1" si="39"/>
        <v>No sample</v>
      </c>
      <c r="G180" s="111" t="str">
        <f t="shared" ca="1" si="40"/>
        <v>No sample</v>
      </c>
      <c r="H180" s="111" t="str">
        <f t="shared" ca="1" si="41"/>
        <v>No sample</v>
      </c>
      <c r="I180" s="111" t="str">
        <f t="shared" ca="1" si="42"/>
        <v>No sample</v>
      </c>
      <c r="J180" s="111">
        <f t="shared" ca="1" si="43"/>
        <v>3.3016085815114588E-9</v>
      </c>
      <c r="K180" s="111" t="str">
        <f t="shared" ca="1" si="44"/>
        <v>No sample</v>
      </c>
      <c r="L180" s="111" t="str">
        <f t="shared" ca="1" si="45"/>
        <v>No sample</v>
      </c>
      <c r="M180" s="111" t="str">
        <f t="shared" ca="1" si="46"/>
        <v>No sample</v>
      </c>
      <c r="N180" s="111" t="str">
        <f t="shared" ca="1" si="47"/>
        <v>No sample</v>
      </c>
      <c r="O180" s="111" t="str">
        <f t="shared" ca="1" si="48"/>
        <v>No sample</v>
      </c>
      <c r="Q180" t="s">
        <v>256</v>
      </c>
      <c r="R180" t="s">
        <v>434</v>
      </c>
      <c r="S180" t="s">
        <v>612</v>
      </c>
      <c r="T180" t="s">
        <v>790</v>
      </c>
      <c r="U180" t="s">
        <v>968</v>
      </c>
      <c r="V180" t="s">
        <v>1149</v>
      </c>
      <c r="W180" t="s">
        <v>1330</v>
      </c>
      <c r="X180" t="s">
        <v>1511</v>
      </c>
      <c r="Y180" t="s">
        <v>1692</v>
      </c>
      <c r="Z180" t="s">
        <v>1873</v>
      </c>
      <c r="AA180" t="s">
        <v>2054</v>
      </c>
      <c r="AB180" t="s">
        <v>2235</v>
      </c>
    </row>
    <row r="181" spans="1:28" x14ac:dyDescent="0.25">
      <c r="A181" s="170"/>
      <c r="B181" s="13" t="s">
        <v>2468</v>
      </c>
      <c r="C181" s="6" t="str">
        <f>VLOOKUP($B181,'Thresholded Ct'!$B$3:$C$194,2,FALSE)</f>
        <v>hsa-miR-125a-5p</v>
      </c>
      <c r="D181" s="111">
        <f t="shared" ca="1" si="37"/>
        <v>4.9062084119929535E-8</v>
      </c>
      <c r="E181" s="111" t="str">
        <f t="shared" ca="1" si="38"/>
        <v>No sample</v>
      </c>
      <c r="F181" s="111" t="str">
        <f t="shared" ca="1" si="39"/>
        <v>No sample</v>
      </c>
      <c r="G181" s="111" t="str">
        <f t="shared" ca="1" si="40"/>
        <v>No sample</v>
      </c>
      <c r="H181" s="111" t="str">
        <f t="shared" ca="1" si="41"/>
        <v>No sample</v>
      </c>
      <c r="I181" s="111" t="str">
        <f t="shared" ca="1" si="42"/>
        <v>No sample</v>
      </c>
      <c r="J181" s="111">
        <f t="shared" ca="1" si="43"/>
        <v>8.8350665286858915E-8</v>
      </c>
      <c r="K181" s="111" t="str">
        <f t="shared" ca="1" si="44"/>
        <v>No sample</v>
      </c>
      <c r="L181" s="111" t="str">
        <f t="shared" ca="1" si="45"/>
        <v>No sample</v>
      </c>
      <c r="M181" s="111" t="str">
        <f t="shared" ca="1" si="46"/>
        <v>No sample</v>
      </c>
      <c r="N181" s="111" t="str">
        <f t="shared" ca="1" si="47"/>
        <v>No sample</v>
      </c>
      <c r="O181" s="111" t="str">
        <f t="shared" ca="1" si="48"/>
        <v>No sample</v>
      </c>
      <c r="Q181" t="s">
        <v>257</v>
      </c>
      <c r="R181" t="s">
        <v>435</v>
      </c>
      <c r="S181" t="s">
        <v>613</v>
      </c>
      <c r="T181" t="s">
        <v>791</v>
      </c>
      <c r="U181" t="s">
        <v>969</v>
      </c>
      <c r="V181" t="s">
        <v>1150</v>
      </c>
      <c r="W181" t="s">
        <v>1331</v>
      </c>
      <c r="X181" t="s">
        <v>1512</v>
      </c>
      <c r="Y181" t="s">
        <v>1693</v>
      </c>
      <c r="Z181" t="s">
        <v>1874</v>
      </c>
      <c r="AA181" t="s">
        <v>2055</v>
      </c>
      <c r="AB181" t="s">
        <v>2236</v>
      </c>
    </row>
    <row r="182" spans="1:28" x14ac:dyDescent="0.25">
      <c r="A182" s="170"/>
      <c r="B182" s="14" t="s">
        <v>2468</v>
      </c>
      <c r="C182" s="8" t="str">
        <f>VLOOKUP($B182,'Thresholded Ct'!$B$3:$C$194,2,FALSE)</f>
        <v>hsa-miR-125a-5p</v>
      </c>
      <c r="D182" s="111">
        <f t="shared" ca="1" si="37"/>
        <v>2.8569280623273993E-10</v>
      </c>
      <c r="E182" s="111" t="str">
        <f t="shared" ca="1" si="38"/>
        <v>No sample</v>
      </c>
      <c r="F182" s="111" t="str">
        <f t="shared" ca="1" si="39"/>
        <v>No sample</v>
      </c>
      <c r="G182" s="111" t="str">
        <f t="shared" ca="1" si="40"/>
        <v>No sample</v>
      </c>
      <c r="H182" s="111" t="str">
        <f t="shared" ca="1" si="41"/>
        <v>No sample</v>
      </c>
      <c r="I182" s="111" t="str">
        <f t="shared" ca="1" si="42"/>
        <v>No sample</v>
      </c>
      <c r="J182" s="111">
        <f t="shared" ca="1" si="43"/>
        <v>3.5066591059221641E-10</v>
      </c>
      <c r="K182" s="111" t="str">
        <f t="shared" ca="1" si="44"/>
        <v>No sample</v>
      </c>
      <c r="L182" s="111" t="str">
        <f t="shared" ca="1" si="45"/>
        <v>No sample</v>
      </c>
      <c r="M182" s="111" t="str">
        <f t="shared" ca="1" si="46"/>
        <v>No sample</v>
      </c>
      <c r="N182" s="111" t="str">
        <f t="shared" ca="1" si="47"/>
        <v>No sample</v>
      </c>
      <c r="O182" s="111" t="str">
        <f t="shared" ca="1" si="48"/>
        <v>No sample</v>
      </c>
      <c r="Q182" t="s">
        <v>258</v>
      </c>
      <c r="R182" t="s">
        <v>436</v>
      </c>
      <c r="S182" t="s">
        <v>614</v>
      </c>
      <c r="T182" t="s">
        <v>792</v>
      </c>
      <c r="U182" t="s">
        <v>970</v>
      </c>
      <c r="V182" t="s">
        <v>1151</v>
      </c>
      <c r="W182" t="s">
        <v>1332</v>
      </c>
      <c r="X182" t="s">
        <v>1513</v>
      </c>
      <c r="Y182" t="s">
        <v>1694</v>
      </c>
      <c r="Z182" t="s">
        <v>1875</v>
      </c>
      <c r="AA182" t="s">
        <v>2056</v>
      </c>
      <c r="AB182" t="s">
        <v>2237</v>
      </c>
    </row>
    <row r="183" spans="1:28" x14ac:dyDescent="0.25">
      <c r="A183" s="170"/>
      <c r="B183" s="14" t="s">
        <v>2468</v>
      </c>
      <c r="C183" s="8" t="str">
        <f>VLOOKUP($B183,'Thresholded Ct'!$B$3:$C$194,2,FALSE)</f>
        <v>hsa-miR-125a-5p</v>
      </c>
      <c r="D183" s="111">
        <f t="shared" ca="1" si="37"/>
        <v>7.8873278648127608E-9</v>
      </c>
      <c r="E183" s="111" t="str">
        <f t="shared" ca="1" si="38"/>
        <v>No sample</v>
      </c>
      <c r="F183" s="111" t="str">
        <f t="shared" ca="1" si="39"/>
        <v>No sample</v>
      </c>
      <c r="G183" s="111" t="str">
        <f t="shared" ca="1" si="40"/>
        <v>No sample</v>
      </c>
      <c r="H183" s="111" t="str">
        <f t="shared" ca="1" si="41"/>
        <v>No sample</v>
      </c>
      <c r="I183" s="111" t="str">
        <f t="shared" ca="1" si="42"/>
        <v>No sample</v>
      </c>
      <c r="J183" s="111">
        <f t="shared" ca="1" si="43"/>
        <v>8.6348378922512703E-9</v>
      </c>
      <c r="K183" s="111" t="str">
        <f t="shared" ca="1" si="44"/>
        <v>No sample</v>
      </c>
      <c r="L183" s="111" t="str">
        <f t="shared" ca="1" si="45"/>
        <v>No sample</v>
      </c>
      <c r="M183" s="111" t="str">
        <f t="shared" ca="1" si="46"/>
        <v>No sample</v>
      </c>
      <c r="N183" s="111" t="str">
        <f t="shared" ca="1" si="47"/>
        <v>No sample</v>
      </c>
      <c r="O183" s="111" t="str">
        <f t="shared" ca="1" si="48"/>
        <v>No sample</v>
      </c>
      <c r="Q183" t="s">
        <v>259</v>
      </c>
      <c r="R183" t="s">
        <v>437</v>
      </c>
      <c r="S183" t="s">
        <v>615</v>
      </c>
      <c r="T183" t="s">
        <v>793</v>
      </c>
      <c r="U183" t="s">
        <v>971</v>
      </c>
      <c r="V183" t="s">
        <v>1152</v>
      </c>
      <c r="W183" t="s">
        <v>1333</v>
      </c>
      <c r="X183" t="s">
        <v>1514</v>
      </c>
      <c r="Y183" t="s">
        <v>1695</v>
      </c>
      <c r="Z183" t="s">
        <v>1876</v>
      </c>
      <c r="AA183" t="s">
        <v>2057</v>
      </c>
      <c r="AB183" t="s">
        <v>2238</v>
      </c>
    </row>
    <row r="184" spans="1:28" ht="15" customHeight="1" x14ac:dyDescent="0.25">
      <c r="Q184" t="s">
        <v>260</v>
      </c>
      <c r="R184" t="s">
        <v>438</v>
      </c>
      <c r="S184" t="s">
        <v>616</v>
      </c>
      <c r="T184" t="s">
        <v>794</v>
      </c>
      <c r="U184" t="s">
        <v>972</v>
      </c>
      <c r="V184" t="s">
        <v>1153</v>
      </c>
      <c r="W184" t="s">
        <v>1334</v>
      </c>
      <c r="X184" t="s">
        <v>1515</v>
      </c>
      <c r="Y184" t="s">
        <v>1696</v>
      </c>
      <c r="Z184" t="s">
        <v>1877</v>
      </c>
      <c r="AA184" t="s">
        <v>2058</v>
      </c>
      <c r="AB184" t="s">
        <v>2239</v>
      </c>
    </row>
    <row r="185" spans="1:28" x14ac:dyDescent="0.25">
      <c r="Q185" t="s">
        <v>261</v>
      </c>
      <c r="R185" t="s">
        <v>439</v>
      </c>
      <c r="S185" t="s">
        <v>617</v>
      </c>
      <c r="T185" t="s">
        <v>795</v>
      </c>
      <c r="U185" t="s">
        <v>973</v>
      </c>
      <c r="V185" t="s">
        <v>1154</v>
      </c>
      <c r="W185" t="s">
        <v>1335</v>
      </c>
      <c r="X185" t="s">
        <v>1516</v>
      </c>
      <c r="Y185" t="s">
        <v>1697</v>
      </c>
      <c r="Z185" t="s">
        <v>1878</v>
      </c>
      <c r="AA185" t="s">
        <v>2059</v>
      </c>
      <c r="AB185" t="s">
        <v>2240</v>
      </c>
    </row>
    <row r="186" spans="1:28" x14ac:dyDescent="0.25">
      <c r="Q186" t="s">
        <v>262</v>
      </c>
      <c r="R186" t="s">
        <v>440</v>
      </c>
      <c r="S186" t="s">
        <v>618</v>
      </c>
      <c r="T186" t="s">
        <v>796</v>
      </c>
      <c r="U186" t="s">
        <v>974</v>
      </c>
      <c r="V186" t="s">
        <v>1155</v>
      </c>
      <c r="W186" t="s">
        <v>1336</v>
      </c>
      <c r="X186" t="s">
        <v>1517</v>
      </c>
      <c r="Y186" t="s">
        <v>1698</v>
      </c>
      <c r="Z186" t="s">
        <v>1879</v>
      </c>
      <c r="AA186" t="s">
        <v>2060</v>
      </c>
      <c r="AB186" t="s">
        <v>2241</v>
      </c>
    </row>
    <row r="187" spans="1:28" x14ac:dyDescent="0.25">
      <c r="Q187" t="s">
        <v>263</v>
      </c>
      <c r="R187" t="s">
        <v>441</v>
      </c>
      <c r="S187" t="s">
        <v>619</v>
      </c>
      <c r="T187" t="s">
        <v>797</v>
      </c>
      <c r="U187" t="s">
        <v>975</v>
      </c>
      <c r="V187" t="s">
        <v>1156</v>
      </c>
      <c r="W187" t="s">
        <v>1337</v>
      </c>
      <c r="X187" t="s">
        <v>1518</v>
      </c>
      <c r="Y187" t="s">
        <v>1699</v>
      </c>
      <c r="Z187" t="s">
        <v>1880</v>
      </c>
      <c r="AA187" t="s">
        <v>2061</v>
      </c>
      <c r="AB187" t="s">
        <v>2242</v>
      </c>
    </row>
    <row r="188" spans="1:28" x14ac:dyDescent="0.25">
      <c r="Q188" t="s">
        <v>264</v>
      </c>
      <c r="R188" t="s">
        <v>442</v>
      </c>
      <c r="S188" t="s">
        <v>620</v>
      </c>
      <c r="T188" t="s">
        <v>798</v>
      </c>
      <c r="U188" t="s">
        <v>976</v>
      </c>
      <c r="V188" t="s">
        <v>1157</v>
      </c>
      <c r="W188" t="s">
        <v>1338</v>
      </c>
      <c r="X188" t="s">
        <v>1519</v>
      </c>
      <c r="Y188" t="s">
        <v>1700</v>
      </c>
      <c r="Z188" t="s">
        <v>1881</v>
      </c>
      <c r="AA188" t="s">
        <v>2062</v>
      </c>
      <c r="AB188" t="s">
        <v>2243</v>
      </c>
    </row>
    <row r="189" spans="1:28" x14ac:dyDescent="0.25">
      <c r="Q189" t="s">
        <v>265</v>
      </c>
      <c r="R189" t="s">
        <v>443</v>
      </c>
      <c r="S189" t="s">
        <v>621</v>
      </c>
      <c r="T189" t="s">
        <v>799</v>
      </c>
      <c r="U189" t="s">
        <v>977</v>
      </c>
      <c r="V189" t="s">
        <v>1158</v>
      </c>
      <c r="W189" t="s">
        <v>1339</v>
      </c>
      <c r="X189" t="s">
        <v>1520</v>
      </c>
      <c r="Y189" t="s">
        <v>1701</v>
      </c>
      <c r="Z189" t="s">
        <v>1882</v>
      </c>
      <c r="AA189" t="s">
        <v>2063</v>
      </c>
      <c r="AB189" t="s">
        <v>2244</v>
      </c>
    </row>
  </sheetData>
  <mergeCells count="9">
    <mergeCell ref="A96:A183"/>
    <mergeCell ref="D1:E1"/>
    <mergeCell ref="A6:C6"/>
    <mergeCell ref="D6:I6"/>
    <mergeCell ref="J6:O6"/>
    <mergeCell ref="A8:A95"/>
    <mergeCell ref="A1:C1"/>
    <mergeCell ref="E4:G4"/>
    <mergeCell ref="E3:G3"/>
  </mergeCells>
  <conditionalFormatting sqref="D9:O183 E8:O183">
    <cfRule type="expression" dxfId="20" priority="4">
      <formula>ISTEXT(D8)</formula>
    </cfRule>
  </conditionalFormatting>
  <conditionalFormatting sqref="D9:O183 E8:O183">
    <cfRule type="containsText" dxfId="19" priority="3" operator="containsText" text="No Sample">
      <formula>NOT(ISERROR(SEARCH("No Sample",D8)))</formula>
    </cfRule>
  </conditionalFormatting>
  <conditionalFormatting sqref="D8:O183">
    <cfRule type="expression" dxfId="18" priority="2">
      <formula>ISTEXT(D8)</formula>
    </cfRule>
  </conditionalFormatting>
  <conditionalFormatting sqref="D8:O183">
    <cfRule type="containsText" dxfId="17" priority="1" operator="containsText" text="No Sample">
      <formula>NOT(ISERROR(SEARCH("No Sample",D8)))</formula>
    </cfRule>
  </conditionalFormatting>
  <dataValidations count="2">
    <dataValidation type="list" allowBlank="1" showInputMessage="1" showErrorMessage="1" sqref="D2">
      <formula1>B4:B5</formula1>
    </dataValidation>
    <dataValidation type="list" allowBlank="1" showInputMessage="1" showErrorMessage="1" promptTitle="Select Normalized Data" prompt="Only select Ref miR Normalized Data if you have completed the Normfinder calculations!" sqref="D1:E1">
      <formula1>B3:B4</formula1>
    </dataValidation>
  </dataValidations>
  <hyperlinks>
    <hyperlink ref="E4" location="'Ref miR Selection'!A1" display="'Ref miR Selection'!A1"/>
    <hyperlink ref="B3" location="'Global Normalized Ct'!A1" display="Global Normalized Data"/>
    <hyperlink ref="B4" location="'Ref miR Selection'!A1" display="Ref miR Normalized Data"/>
    <hyperlink ref="K3" location="'Thresholded Ct'!V4" display="IPC Normalization"/>
    <hyperlink ref="K4" location="'IPC Normalized Ct'!S1" display="RNA Spike-In Normalization"/>
    <hyperlink ref="N4" location="'Raw Ct'!A1" display="Go to Raw Ct"/>
    <hyperlink ref="N5" location="Results!A1" display="Go to Results"/>
    <hyperlink ref="N3" location="Workflow!A1" display="Go to Workflow"/>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Q179"/>
  <sheetViews>
    <sheetView topLeftCell="A173" zoomScale="90" zoomScaleNormal="90" workbookViewId="0">
      <selection activeCell="A91" sqref="A91:A178"/>
    </sheetView>
  </sheetViews>
  <sheetFormatPr defaultRowHeight="15" x14ac:dyDescent="0.25"/>
  <cols>
    <col min="1" max="1" width="10.85546875" bestFit="1" customWidth="1"/>
    <col min="2" max="2" width="8.28515625" bestFit="1" customWidth="1"/>
    <col min="3" max="3" width="18.5703125" bestFit="1" customWidth="1"/>
    <col min="4" max="4" width="14.28515625" bestFit="1" customWidth="1"/>
    <col min="5" max="9" width="12.42578125" bestFit="1" customWidth="1"/>
    <col min="10" max="15" width="12.28515625" bestFit="1" customWidth="1"/>
  </cols>
  <sheetData>
    <row r="1" spans="1:17" x14ac:dyDescent="0.25">
      <c r="A1" s="138" t="str">
        <f>'miRNA Table'!A1:B1</f>
        <v>qPCR Panel Catalog #</v>
      </c>
      <c r="B1" s="139"/>
      <c r="C1" s="140"/>
      <c r="D1" s="141" t="s">
        <v>2499</v>
      </c>
      <c r="E1" s="142"/>
      <c r="F1" s="142"/>
      <c r="G1" s="142"/>
      <c r="H1" s="142"/>
      <c r="I1" s="142"/>
      <c r="J1" s="136" t="s">
        <v>2500</v>
      </c>
      <c r="K1" s="137"/>
      <c r="L1" s="137"/>
      <c r="M1" s="137"/>
      <c r="N1" s="137"/>
      <c r="O1" s="137"/>
    </row>
    <row r="2" spans="1:17" x14ac:dyDescent="0.25">
      <c r="A2" s="4" t="s">
        <v>0</v>
      </c>
      <c r="B2" s="4" t="s">
        <v>1</v>
      </c>
      <c r="C2" s="4" t="s">
        <v>2</v>
      </c>
      <c r="D2" s="17" t="str">
        <f>'Thresholded Ct'!D2</f>
        <v>Replicate C1</v>
      </c>
      <c r="E2" s="17" t="str">
        <f>'Thresholded Ct'!E2</f>
        <v>Replicate C2</v>
      </c>
      <c r="F2" s="17" t="str">
        <f>'Thresholded Ct'!F2</f>
        <v>Replicate C3</v>
      </c>
      <c r="G2" s="17" t="str">
        <f>'Thresholded Ct'!G2</f>
        <v>Replicate C4</v>
      </c>
      <c r="H2" s="17" t="str">
        <f>'Thresholded Ct'!H2</f>
        <v>Replicate C5</v>
      </c>
      <c r="I2" s="17" t="str">
        <f>'Thresholded Ct'!I2</f>
        <v>Replicate C6</v>
      </c>
      <c r="J2" s="16" t="str">
        <f>'Thresholded Ct'!J2</f>
        <v>Replicate T1</v>
      </c>
      <c r="K2" s="16" t="str">
        <f>'Thresholded Ct'!K2</f>
        <v>Replicate T2</v>
      </c>
      <c r="L2" s="16" t="str">
        <f>'Thresholded Ct'!L2</f>
        <v>Replicate T3</v>
      </c>
      <c r="M2" s="16" t="str">
        <f>'Thresholded Ct'!M2</f>
        <v>Replicate T4</v>
      </c>
      <c r="N2" s="16" t="str">
        <f>'Thresholded Ct'!N2</f>
        <v>Replicate T5</v>
      </c>
      <c r="O2" s="16" t="str">
        <f>'Thresholded Ct'!O2</f>
        <v>Replicate T6</v>
      </c>
      <c r="Q2" s="53" t="s">
        <v>2475</v>
      </c>
    </row>
    <row r="3" spans="1:17" x14ac:dyDescent="0.25">
      <c r="A3" s="132" t="s">
        <v>3401</v>
      </c>
      <c r="B3" s="13" t="s">
        <v>2283</v>
      </c>
      <c r="C3" s="6" t="str">
        <f>VLOOKUP($B3,'Thresholded Ct'!$B$3:$C$194,2,FALSE)</f>
        <v>hsa-let-7a-5p</v>
      </c>
      <c r="D3" s="45">
        <f>IFERROR(VLOOKUP($B3,'RNA Spike-in Normalized Ct'!$B$3:$O$178,3,FALSE)-'RNA Spike-in Normalized Ct'!S$5,'RNA Spike-in Normalized Ct'!D3)</f>
        <v>29.00681623931623</v>
      </c>
      <c r="E3" s="45" t="str">
        <f>IFERROR(VLOOKUP($B3,'RNA Spike-in Normalized Ct'!$B$3:$O$178,4,FALSE)-'RNA Spike-in Normalized Ct'!T$5,'RNA Spike-in Normalized Ct'!E3)</f>
        <v>No sample</v>
      </c>
      <c r="F3" s="45" t="str">
        <f>IFERROR(VLOOKUP($B3,'RNA Spike-in Normalized Ct'!$B$3:$O$178,5,FALSE)-'RNA Spike-in Normalized Ct'!U$5,'RNA Spike-in Normalized Ct'!F3)</f>
        <v>No sample</v>
      </c>
      <c r="G3" s="45" t="str">
        <f>IFERROR(VLOOKUP($B3,'RNA Spike-in Normalized Ct'!$B$3:$O$178,6,FALSE)-'RNA Spike-in Normalized Ct'!V$5,'RNA Spike-in Normalized Ct'!G3)</f>
        <v>No sample</v>
      </c>
      <c r="H3" s="45" t="str">
        <f>IFERROR(VLOOKUP($B3,'RNA Spike-in Normalized Ct'!$B$3:$O$178,7,FALSE)-'RNA Spike-in Normalized Ct'!W$5,'RNA Spike-in Normalized Ct'!H3)</f>
        <v>No sample</v>
      </c>
      <c r="I3" s="45" t="str">
        <f>IFERROR(VLOOKUP($B3,'RNA Spike-in Normalized Ct'!$B$3:$O$178,8,FALSE)-'RNA Spike-in Normalized Ct'!X$5,'RNA Spike-in Normalized Ct'!I3)</f>
        <v>No sample</v>
      </c>
      <c r="J3" s="45">
        <f>IFERROR(VLOOKUP($B3,'RNA Spike-in Normalized Ct'!$B$3:$O$178,9,FALSE)-'RNA Spike-in Normalized Ct'!Y$5,'RNA Spike-in Normalized Ct'!J3)</f>
        <v>24.63818376068377</v>
      </c>
      <c r="K3" s="45" t="str">
        <f>IFERROR(VLOOKUP($B3,'RNA Spike-in Normalized Ct'!$B$3:$O$178,9,FALSE)-'RNA Spike-in Normalized Ct'!Z$5,'RNA Spike-in Normalized Ct'!K3)</f>
        <v>No sample</v>
      </c>
      <c r="L3" s="45" t="str">
        <f>IFERROR(VLOOKUP($B3,'RNA Spike-in Normalized Ct'!$B$3:$O$178,10,FALSE)-'RNA Spike-in Normalized Ct'!AA$5,'RNA Spike-in Normalized Ct'!L3)</f>
        <v>No sample</v>
      </c>
      <c r="M3" s="45" t="str">
        <f>IFERROR(VLOOKUP($B3,'RNA Spike-in Normalized Ct'!$B$3:$O$178,11,FALSE)-'RNA Spike-in Normalized Ct'!AB$5,'RNA Spike-in Normalized Ct'!M3)</f>
        <v>No sample</v>
      </c>
      <c r="N3" s="45" t="str">
        <f>IFERROR(VLOOKUP($B3,'RNA Spike-in Normalized Ct'!$B$3:$O$178,12,FALSE)-'RNA Spike-in Normalized Ct'!AC$5,'RNA Spike-in Normalized Ct'!N3)</f>
        <v>No sample</v>
      </c>
      <c r="O3" s="45" t="str">
        <f>IFERROR(VLOOKUP($B3,'RNA Spike-in Normalized Ct'!$B$3:$O$178,13,FALSE)-'RNA Spike-in Normalized Ct'!AD$5,'RNA Spike-in Normalized Ct'!O3)</f>
        <v>No sample</v>
      </c>
    </row>
    <row r="4" spans="1:17" x14ac:dyDescent="0.25">
      <c r="A4" s="133"/>
      <c r="B4" s="13" t="s">
        <v>2284</v>
      </c>
      <c r="C4" s="6" t="str">
        <f>VLOOKUP($B4,'Thresholded Ct'!$B$3:$C$194,2,FALSE)</f>
        <v>hsa-miR-26b-5p</v>
      </c>
      <c r="D4" s="45">
        <f>IFERROR(VLOOKUP($B4,'RNA Spike-in Normalized Ct'!$B$3:$O$178,3,FALSE)-'RNA Spike-in Normalized Ct'!S$5,'RNA Spike-in Normalized Ct'!D4)</f>
        <v>30.647816239316228</v>
      </c>
      <c r="E4" s="45" t="str">
        <f>IFERROR(VLOOKUP($B4,'RNA Spike-in Normalized Ct'!$B$3:$O$178,4,FALSE)-'RNA Spike-in Normalized Ct'!T$5,'RNA Spike-in Normalized Ct'!E4)</f>
        <v>No sample</v>
      </c>
      <c r="F4" s="45" t="str">
        <f>IFERROR(VLOOKUP($B4,'RNA Spike-in Normalized Ct'!$B$3:$O$178,5,FALSE)-'RNA Spike-in Normalized Ct'!U$5,'RNA Spike-in Normalized Ct'!F4)</f>
        <v>No sample</v>
      </c>
      <c r="G4" s="45" t="str">
        <f>IFERROR(VLOOKUP($B4,'RNA Spike-in Normalized Ct'!$B$3:$O$178,6,FALSE)-'RNA Spike-in Normalized Ct'!V$5,'RNA Spike-in Normalized Ct'!G4)</f>
        <v>No sample</v>
      </c>
      <c r="H4" s="45" t="str">
        <f>IFERROR(VLOOKUP($B4,'RNA Spike-in Normalized Ct'!$B$3:$O$178,7,FALSE)-'RNA Spike-in Normalized Ct'!W$5,'RNA Spike-in Normalized Ct'!H4)</f>
        <v>No sample</v>
      </c>
      <c r="I4" s="45" t="str">
        <f>IFERROR(VLOOKUP($B4,'RNA Spike-in Normalized Ct'!$B$3:$O$178,8,FALSE)-'RNA Spike-in Normalized Ct'!X$5,'RNA Spike-in Normalized Ct'!I4)</f>
        <v>No sample</v>
      </c>
      <c r="J4" s="45">
        <f>IFERROR(VLOOKUP($B4,'RNA Spike-in Normalized Ct'!$B$3:$O$178,9,FALSE)-'RNA Spike-in Normalized Ct'!Y$5,'RNA Spike-in Normalized Ct'!J4)</f>
        <v>30.739183760683773</v>
      </c>
      <c r="K4" s="45" t="str">
        <f>IFERROR(VLOOKUP($B4,'RNA Spike-in Normalized Ct'!$B$3:$O$178,9,FALSE)-'RNA Spike-in Normalized Ct'!Z$5,'RNA Spike-in Normalized Ct'!K4)</f>
        <v>No sample</v>
      </c>
      <c r="L4" s="45" t="str">
        <f>IFERROR(VLOOKUP($B4,'RNA Spike-in Normalized Ct'!$B$3:$O$178,10,FALSE)-'RNA Spike-in Normalized Ct'!AA$5,'RNA Spike-in Normalized Ct'!L4)</f>
        <v>No sample</v>
      </c>
      <c r="M4" s="45" t="str">
        <f>IFERROR(VLOOKUP($B4,'RNA Spike-in Normalized Ct'!$B$3:$O$178,11,FALSE)-'RNA Spike-in Normalized Ct'!AB$5,'RNA Spike-in Normalized Ct'!M4)</f>
        <v>No sample</v>
      </c>
      <c r="N4" s="45" t="str">
        <f>IFERROR(VLOOKUP($B4,'RNA Spike-in Normalized Ct'!$B$3:$O$178,12,FALSE)-'RNA Spike-in Normalized Ct'!AC$5,'RNA Spike-in Normalized Ct'!N4)</f>
        <v>No sample</v>
      </c>
      <c r="O4" s="45" t="str">
        <f>IFERROR(VLOOKUP($B4,'RNA Spike-in Normalized Ct'!$B$3:$O$178,13,FALSE)-'RNA Spike-in Normalized Ct'!AD$5,'RNA Spike-in Normalized Ct'!O4)</f>
        <v>No sample</v>
      </c>
    </row>
    <row r="5" spans="1:17" x14ac:dyDescent="0.25">
      <c r="A5" s="133"/>
      <c r="B5" s="13" t="s">
        <v>2285</v>
      </c>
      <c r="C5" s="6" t="str">
        <f>VLOOKUP($B5,'Thresholded Ct'!$B$3:$C$194,2,FALSE)</f>
        <v>hsa-miR-98-5p</v>
      </c>
      <c r="D5" s="45">
        <f>IFERROR(VLOOKUP($B5,'RNA Spike-in Normalized Ct'!$B$3:$O$178,3,FALSE)-'RNA Spike-in Normalized Ct'!S$5,'RNA Spike-in Normalized Ct'!D5)</f>
        <v>24.191816239316228</v>
      </c>
      <c r="E5" s="45" t="str">
        <f>IFERROR(VLOOKUP($B5,'RNA Spike-in Normalized Ct'!$B$3:$O$178,4,FALSE)-'RNA Spike-in Normalized Ct'!T$5,'RNA Spike-in Normalized Ct'!E5)</f>
        <v>No sample</v>
      </c>
      <c r="F5" s="45" t="str">
        <f>IFERROR(VLOOKUP($B5,'RNA Spike-in Normalized Ct'!$B$3:$O$178,5,FALSE)-'RNA Spike-in Normalized Ct'!U$5,'RNA Spike-in Normalized Ct'!F5)</f>
        <v>No sample</v>
      </c>
      <c r="G5" s="45" t="str">
        <f>IFERROR(VLOOKUP($B5,'RNA Spike-in Normalized Ct'!$B$3:$O$178,6,FALSE)-'RNA Spike-in Normalized Ct'!V$5,'RNA Spike-in Normalized Ct'!G5)</f>
        <v>No sample</v>
      </c>
      <c r="H5" s="45" t="str">
        <f>IFERROR(VLOOKUP($B5,'RNA Spike-in Normalized Ct'!$B$3:$O$178,7,FALSE)-'RNA Spike-in Normalized Ct'!W$5,'RNA Spike-in Normalized Ct'!H5)</f>
        <v>No sample</v>
      </c>
      <c r="I5" s="45" t="str">
        <f>IFERROR(VLOOKUP($B5,'RNA Spike-in Normalized Ct'!$B$3:$O$178,8,FALSE)-'RNA Spike-in Normalized Ct'!X$5,'RNA Spike-in Normalized Ct'!I5)</f>
        <v>No sample</v>
      </c>
      <c r="J5" s="45">
        <f>IFERROR(VLOOKUP($B5,'RNA Spike-in Normalized Ct'!$B$3:$O$178,9,FALSE)-'RNA Spike-in Normalized Ct'!Y$5,'RNA Spike-in Normalized Ct'!J5)</f>
        <v>24.302183760683771</v>
      </c>
      <c r="K5" s="45" t="str">
        <f>IFERROR(VLOOKUP($B5,'RNA Spike-in Normalized Ct'!$B$3:$O$178,9,FALSE)-'RNA Spike-in Normalized Ct'!Z$5,'RNA Spike-in Normalized Ct'!K5)</f>
        <v>No sample</v>
      </c>
      <c r="L5" s="45" t="str">
        <f>IFERROR(VLOOKUP($B5,'RNA Spike-in Normalized Ct'!$B$3:$O$178,10,FALSE)-'RNA Spike-in Normalized Ct'!AA$5,'RNA Spike-in Normalized Ct'!L5)</f>
        <v>No sample</v>
      </c>
      <c r="M5" s="45" t="str">
        <f>IFERROR(VLOOKUP($B5,'RNA Spike-in Normalized Ct'!$B$3:$O$178,11,FALSE)-'RNA Spike-in Normalized Ct'!AB$5,'RNA Spike-in Normalized Ct'!M5)</f>
        <v>No sample</v>
      </c>
      <c r="N5" s="45" t="str">
        <f>IFERROR(VLOOKUP($B5,'RNA Spike-in Normalized Ct'!$B$3:$O$178,12,FALSE)-'RNA Spike-in Normalized Ct'!AC$5,'RNA Spike-in Normalized Ct'!N5)</f>
        <v>No sample</v>
      </c>
      <c r="O5" s="45" t="str">
        <f>IFERROR(VLOOKUP($B5,'RNA Spike-in Normalized Ct'!$B$3:$O$178,13,FALSE)-'RNA Spike-in Normalized Ct'!AD$5,'RNA Spike-in Normalized Ct'!O5)</f>
        <v>No sample</v>
      </c>
    </row>
    <row r="6" spans="1:17" x14ac:dyDescent="0.25">
      <c r="A6" s="133"/>
      <c r="B6" s="13" t="s">
        <v>2286</v>
      </c>
      <c r="C6" s="6" t="str">
        <f>VLOOKUP($B6,'Thresholded Ct'!$B$3:$C$194,2,FALSE)</f>
        <v>hsa-miR-34a-5p</v>
      </c>
      <c r="D6" s="45" t="str">
        <f>IFERROR(VLOOKUP($B6,'RNA Spike-in Normalized Ct'!$B$3:$O$178,3,FALSE)-'RNA Spike-in Normalized Ct'!S$5,'RNA Spike-in Normalized Ct'!D6)</f>
        <v>Excluded</v>
      </c>
      <c r="E6" s="45" t="str">
        <f>IFERROR(VLOOKUP($B6,'RNA Spike-in Normalized Ct'!$B$3:$O$178,4,FALSE)-'RNA Spike-in Normalized Ct'!T$5,'RNA Spike-in Normalized Ct'!E6)</f>
        <v>No sample</v>
      </c>
      <c r="F6" s="45" t="str">
        <f>IFERROR(VLOOKUP($B6,'RNA Spike-in Normalized Ct'!$B$3:$O$178,5,FALSE)-'RNA Spike-in Normalized Ct'!U$5,'RNA Spike-in Normalized Ct'!F6)</f>
        <v>No sample</v>
      </c>
      <c r="G6" s="45" t="str">
        <f>IFERROR(VLOOKUP($B6,'RNA Spike-in Normalized Ct'!$B$3:$O$178,6,FALSE)-'RNA Spike-in Normalized Ct'!V$5,'RNA Spike-in Normalized Ct'!G6)</f>
        <v>No sample</v>
      </c>
      <c r="H6" s="45" t="str">
        <f>IFERROR(VLOOKUP($B6,'RNA Spike-in Normalized Ct'!$B$3:$O$178,7,FALSE)-'RNA Spike-in Normalized Ct'!W$5,'RNA Spike-in Normalized Ct'!H6)</f>
        <v>No sample</v>
      </c>
      <c r="I6" s="45" t="str">
        <f>IFERROR(VLOOKUP($B6,'RNA Spike-in Normalized Ct'!$B$3:$O$178,8,FALSE)-'RNA Spike-in Normalized Ct'!X$5,'RNA Spike-in Normalized Ct'!I6)</f>
        <v>No sample</v>
      </c>
      <c r="J6" s="45">
        <f>IFERROR(VLOOKUP($B6,'RNA Spike-in Normalized Ct'!$B$3:$O$178,9,FALSE)-'RNA Spike-in Normalized Ct'!Y$5,'RNA Spike-in Normalized Ct'!J6)</f>
        <v>31.216183760683773</v>
      </c>
      <c r="K6" s="45" t="str">
        <f>IFERROR(VLOOKUP($B6,'RNA Spike-in Normalized Ct'!$B$3:$O$178,9,FALSE)-'RNA Spike-in Normalized Ct'!Z$5,'RNA Spike-in Normalized Ct'!K6)</f>
        <v>No sample</v>
      </c>
      <c r="L6" s="45" t="str">
        <f>IFERROR(VLOOKUP($B6,'RNA Spike-in Normalized Ct'!$B$3:$O$178,10,FALSE)-'RNA Spike-in Normalized Ct'!AA$5,'RNA Spike-in Normalized Ct'!L6)</f>
        <v>No sample</v>
      </c>
      <c r="M6" s="45" t="str">
        <f>IFERROR(VLOOKUP($B6,'RNA Spike-in Normalized Ct'!$B$3:$O$178,11,FALSE)-'RNA Spike-in Normalized Ct'!AB$5,'RNA Spike-in Normalized Ct'!M6)</f>
        <v>No sample</v>
      </c>
      <c r="N6" s="45" t="str">
        <f>IFERROR(VLOOKUP($B6,'RNA Spike-in Normalized Ct'!$B$3:$O$178,12,FALSE)-'RNA Spike-in Normalized Ct'!AC$5,'RNA Spike-in Normalized Ct'!N6)</f>
        <v>No sample</v>
      </c>
      <c r="O6" s="45" t="str">
        <f>IFERROR(VLOOKUP($B6,'RNA Spike-in Normalized Ct'!$B$3:$O$178,13,FALSE)-'RNA Spike-in Normalized Ct'!AD$5,'RNA Spike-in Normalized Ct'!O6)</f>
        <v>No sample</v>
      </c>
    </row>
    <row r="7" spans="1:17" x14ac:dyDescent="0.25">
      <c r="A7" s="133"/>
      <c r="B7" s="13" t="s">
        <v>2287</v>
      </c>
      <c r="C7" s="6" t="str">
        <f>VLOOKUP($B7,'Thresholded Ct'!$B$3:$C$194,2,FALSE)</f>
        <v>hsa-miR-223-3p</v>
      </c>
      <c r="D7" s="45">
        <f>IFERROR(VLOOKUP($B7,'RNA Spike-in Normalized Ct'!$B$3:$O$178,3,FALSE)-'RNA Spike-in Normalized Ct'!S$5,'RNA Spike-in Normalized Ct'!D7)</f>
        <v>27.273816239316229</v>
      </c>
      <c r="E7" s="45" t="str">
        <f>IFERROR(VLOOKUP($B7,'RNA Spike-in Normalized Ct'!$B$3:$O$178,4,FALSE)-'RNA Spike-in Normalized Ct'!T$5,'RNA Spike-in Normalized Ct'!E7)</f>
        <v>No sample</v>
      </c>
      <c r="F7" s="45" t="str">
        <f>IFERROR(VLOOKUP($B7,'RNA Spike-in Normalized Ct'!$B$3:$O$178,5,FALSE)-'RNA Spike-in Normalized Ct'!U$5,'RNA Spike-in Normalized Ct'!F7)</f>
        <v>No sample</v>
      </c>
      <c r="G7" s="45" t="str">
        <f>IFERROR(VLOOKUP($B7,'RNA Spike-in Normalized Ct'!$B$3:$O$178,6,FALSE)-'RNA Spike-in Normalized Ct'!V$5,'RNA Spike-in Normalized Ct'!G7)</f>
        <v>No sample</v>
      </c>
      <c r="H7" s="45" t="str">
        <f>IFERROR(VLOOKUP($B7,'RNA Spike-in Normalized Ct'!$B$3:$O$178,7,FALSE)-'RNA Spike-in Normalized Ct'!W$5,'RNA Spike-in Normalized Ct'!H7)</f>
        <v>No sample</v>
      </c>
      <c r="I7" s="45" t="str">
        <f>IFERROR(VLOOKUP($B7,'RNA Spike-in Normalized Ct'!$B$3:$O$178,8,FALSE)-'RNA Spike-in Normalized Ct'!X$5,'RNA Spike-in Normalized Ct'!I7)</f>
        <v>No sample</v>
      </c>
      <c r="J7" s="45" t="str">
        <f>IFERROR(VLOOKUP($B7,'RNA Spike-in Normalized Ct'!$B$3:$O$178,9,FALSE)-'RNA Spike-in Normalized Ct'!Y$5,'RNA Spike-in Normalized Ct'!J7)</f>
        <v>Excluded</v>
      </c>
      <c r="K7" s="45" t="str">
        <f>IFERROR(VLOOKUP($B7,'RNA Spike-in Normalized Ct'!$B$3:$O$178,9,FALSE)-'RNA Spike-in Normalized Ct'!Z$5,'RNA Spike-in Normalized Ct'!K7)</f>
        <v>No sample</v>
      </c>
      <c r="L7" s="45" t="str">
        <f>IFERROR(VLOOKUP($B7,'RNA Spike-in Normalized Ct'!$B$3:$O$178,10,FALSE)-'RNA Spike-in Normalized Ct'!AA$5,'RNA Spike-in Normalized Ct'!L7)</f>
        <v>No sample</v>
      </c>
      <c r="M7" s="45" t="str">
        <f>IFERROR(VLOOKUP($B7,'RNA Spike-in Normalized Ct'!$B$3:$O$178,11,FALSE)-'RNA Spike-in Normalized Ct'!AB$5,'RNA Spike-in Normalized Ct'!M7)</f>
        <v>No sample</v>
      </c>
      <c r="N7" s="45" t="str">
        <f>IFERROR(VLOOKUP($B7,'RNA Spike-in Normalized Ct'!$B$3:$O$178,12,FALSE)-'RNA Spike-in Normalized Ct'!AC$5,'RNA Spike-in Normalized Ct'!N7)</f>
        <v>No sample</v>
      </c>
      <c r="O7" s="45" t="str">
        <f>IFERROR(VLOOKUP($B7,'RNA Spike-in Normalized Ct'!$B$3:$O$178,13,FALSE)-'RNA Spike-in Normalized Ct'!AD$5,'RNA Spike-in Normalized Ct'!O7)</f>
        <v>No sample</v>
      </c>
    </row>
    <row r="8" spans="1:17" x14ac:dyDescent="0.25">
      <c r="A8" s="133"/>
      <c r="B8" s="13" t="s">
        <v>2288</v>
      </c>
      <c r="C8" s="6" t="str">
        <f>VLOOKUP($B8,'Thresholded Ct'!$B$3:$C$194,2,FALSE)</f>
        <v>hsa-miR-133a-3p</v>
      </c>
      <c r="D8" s="45">
        <f>IFERROR(VLOOKUP($B8,'RNA Spike-in Normalized Ct'!$B$3:$O$178,3,FALSE)-'RNA Spike-in Normalized Ct'!S$5,'RNA Spike-in Normalized Ct'!D8)</f>
        <v>27.83281623931623</v>
      </c>
      <c r="E8" s="45" t="str">
        <f>IFERROR(VLOOKUP($B8,'RNA Spike-in Normalized Ct'!$B$3:$O$178,4,FALSE)-'RNA Spike-in Normalized Ct'!T$5,'RNA Spike-in Normalized Ct'!E8)</f>
        <v>No sample</v>
      </c>
      <c r="F8" s="45" t="str">
        <f>IFERROR(VLOOKUP($B8,'RNA Spike-in Normalized Ct'!$B$3:$O$178,5,FALSE)-'RNA Spike-in Normalized Ct'!U$5,'RNA Spike-in Normalized Ct'!F8)</f>
        <v>No sample</v>
      </c>
      <c r="G8" s="45" t="str">
        <f>IFERROR(VLOOKUP($B8,'RNA Spike-in Normalized Ct'!$B$3:$O$178,6,FALSE)-'RNA Spike-in Normalized Ct'!V$5,'RNA Spike-in Normalized Ct'!G8)</f>
        <v>No sample</v>
      </c>
      <c r="H8" s="45" t="str">
        <f>IFERROR(VLOOKUP($B8,'RNA Spike-in Normalized Ct'!$B$3:$O$178,7,FALSE)-'RNA Spike-in Normalized Ct'!W$5,'RNA Spike-in Normalized Ct'!H8)</f>
        <v>No sample</v>
      </c>
      <c r="I8" s="45" t="str">
        <f>IFERROR(VLOOKUP($B8,'RNA Spike-in Normalized Ct'!$B$3:$O$178,8,FALSE)-'RNA Spike-in Normalized Ct'!X$5,'RNA Spike-in Normalized Ct'!I8)</f>
        <v>No sample</v>
      </c>
      <c r="J8" s="45">
        <f>IFERROR(VLOOKUP($B8,'RNA Spike-in Normalized Ct'!$B$3:$O$178,9,FALSE)-'RNA Spike-in Normalized Ct'!Y$5,'RNA Spike-in Normalized Ct'!J8)</f>
        <v>27.99618376068377</v>
      </c>
      <c r="K8" s="45" t="str">
        <f>IFERROR(VLOOKUP($B8,'RNA Spike-in Normalized Ct'!$B$3:$O$178,9,FALSE)-'RNA Spike-in Normalized Ct'!Z$5,'RNA Spike-in Normalized Ct'!K8)</f>
        <v>No sample</v>
      </c>
      <c r="L8" s="45" t="str">
        <f>IFERROR(VLOOKUP($B8,'RNA Spike-in Normalized Ct'!$B$3:$O$178,10,FALSE)-'RNA Spike-in Normalized Ct'!AA$5,'RNA Spike-in Normalized Ct'!L8)</f>
        <v>No sample</v>
      </c>
      <c r="M8" s="45" t="str">
        <f>IFERROR(VLOOKUP($B8,'RNA Spike-in Normalized Ct'!$B$3:$O$178,11,FALSE)-'RNA Spike-in Normalized Ct'!AB$5,'RNA Spike-in Normalized Ct'!M8)</f>
        <v>No sample</v>
      </c>
      <c r="N8" s="45" t="str">
        <f>IFERROR(VLOOKUP($B8,'RNA Spike-in Normalized Ct'!$B$3:$O$178,12,FALSE)-'RNA Spike-in Normalized Ct'!AC$5,'RNA Spike-in Normalized Ct'!N8)</f>
        <v>No sample</v>
      </c>
      <c r="O8" s="45" t="str">
        <f>IFERROR(VLOOKUP($B8,'RNA Spike-in Normalized Ct'!$B$3:$O$178,13,FALSE)-'RNA Spike-in Normalized Ct'!AD$5,'RNA Spike-in Normalized Ct'!O8)</f>
        <v>No sample</v>
      </c>
    </row>
    <row r="9" spans="1:17" x14ac:dyDescent="0.25">
      <c r="A9" s="133"/>
      <c r="B9" s="13" t="s">
        <v>2289</v>
      </c>
      <c r="C9" s="6" t="str">
        <f>VLOOKUP($B9,'Thresholded Ct'!$B$3:$C$194,2,FALSE)</f>
        <v>hsa-miR-595</v>
      </c>
      <c r="D9" s="45" t="str">
        <f>IFERROR(VLOOKUP($B9,'RNA Spike-in Normalized Ct'!$B$3:$O$178,3,FALSE)-'RNA Spike-in Normalized Ct'!S$5,'RNA Spike-in Normalized Ct'!D9)</f>
        <v>Excluded</v>
      </c>
      <c r="E9" s="45" t="str">
        <f>IFERROR(VLOOKUP($B9,'RNA Spike-in Normalized Ct'!$B$3:$O$178,4,FALSE)-'RNA Spike-in Normalized Ct'!T$5,'RNA Spike-in Normalized Ct'!E9)</f>
        <v>No sample</v>
      </c>
      <c r="F9" s="45" t="str">
        <f>IFERROR(VLOOKUP($B9,'RNA Spike-in Normalized Ct'!$B$3:$O$178,5,FALSE)-'RNA Spike-in Normalized Ct'!U$5,'RNA Spike-in Normalized Ct'!F9)</f>
        <v>No sample</v>
      </c>
      <c r="G9" s="45" t="str">
        <f>IFERROR(VLOOKUP($B9,'RNA Spike-in Normalized Ct'!$B$3:$O$178,6,FALSE)-'RNA Spike-in Normalized Ct'!V$5,'RNA Spike-in Normalized Ct'!G9)</f>
        <v>No sample</v>
      </c>
      <c r="H9" s="45" t="str">
        <f>IFERROR(VLOOKUP($B9,'RNA Spike-in Normalized Ct'!$B$3:$O$178,7,FALSE)-'RNA Spike-in Normalized Ct'!W$5,'RNA Spike-in Normalized Ct'!H9)</f>
        <v>No sample</v>
      </c>
      <c r="I9" s="45" t="str">
        <f>IFERROR(VLOOKUP($B9,'RNA Spike-in Normalized Ct'!$B$3:$O$178,8,FALSE)-'RNA Spike-in Normalized Ct'!X$5,'RNA Spike-in Normalized Ct'!I9)</f>
        <v>No sample</v>
      </c>
      <c r="J9" s="45" t="str">
        <f>IFERROR(VLOOKUP($B9,'RNA Spike-in Normalized Ct'!$B$3:$O$178,9,FALSE)-'RNA Spike-in Normalized Ct'!Y$5,'RNA Spike-in Normalized Ct'!J9)</f>
        <v>Excluded</v>
      </c>
      <c r="K9" s="45" t="str">
        <f>IFERROR(VLOOKUP($B9,'RNA Spike-in Normalized Ct'!$B$3:$O$178,9,FALSE)-'RNA Spike-in Normalized Ct'!Z$5,'RNA Spike-in Normalized Ct'!K9)</f>
        <v>No sample</v>
      </c>
      <c r="L9" s="45" t="str">
        <f>IFERROR(VLOOKUP($B9,'RNA Spike-in Normalized Ct'!$B$3:$O$178,10,FALSE)-'RNA Spike-in Normalized Ct'!AA$5,'RNA Spike-in Normalized Ct'!L9)</f>
        <v>No sample</v>
      </c>
      <c r="M9" s="45" t="str">
        <f>IFERROR(VLOOKUP($B9,'RNA Spike-in Normalized Ct'!$B$3:$O$178,11,FALSE)-'RNA Spike-in Normalized Ct'!AB$5,'RNA Spike-in Normalized Ct'!M9)</f>
        <v>No sample</v>
      </c>
      <c r="N9" s="45" t="str">
        <f>IFERROR(VLOOKUP($B9,'RNA Spike-in Normalized Ct'!$B$3:$O$178,12,FALSE)-'RNA Spike-in Normalized Ct'!AC$5,'RNA Spike-in Normalized Ct'!N9)</f>
        <v>No sample</v>
      </c>
      <c r="O9" s="45" t="str">
        <f>IFERROR(VLOOKUP($B9,'RNA Spike-in Normalized Ct'!$B$3:$O$178,13,FALSE)-'RNA Spike-in Normalized Ct'!AD$5,'RNA Spike-in Normalized Ct'!O9)</f>
        <v>No sample</v>
      </c>
    </row>
    <row r="10" spans="1:17" x14ac:dyDescent="0.25">
      <c r="A10" s="133"/>
      <c r="B10" s="13" t="s">
        <v>2290</v>
      </c>
      <c r="C10" s="6" t="str">
        <f>VLOOKUP($B10,'Thresholded Ct'!$B$3:$C$194,2,FALSE)</f>
        <v>hsa-miR-302a-3p</v>
      </c>
      <c r="D10" s="45" t="str">
        <f>IFERROR(VLOOKUP($B10,'RNA Spike-in Normalized Ct'!$B$3:$O$178,3,FALSE)-'RNA Spike-in Normalized Ct'!S$5,'RNA Spike-in Normalized Ct'!D10)</f>
        <v>Excluded</v>
      </c>
      <c r="E10" s="45" t="str">
        <f>IFERROR(VLOOKUP($B10,'RNA Spike-in Normalized Ct'!$B$3:$O$178,4,FALSE)-'RNA Spike-in Normalized Ct'!T$5,'RNA Spike-in Normalized Ct'!E10)</f>
        <v>No sample</v>
      </c>
      <c r="F10" s="45" t="str">
        <f>IFERROR(VLOOKUP($B10,'RNA Spike-in Normalized Ct'!$B$3:$O$178,5,FALSE)-'RNA Spike-in Normalized Ct'!U$5,'RNA Spike-in Normalized Ct'!F10)</f>
        <v>No sample</v>
      </c>
      <c r="G10" s="45" t="str">
        <f>IFERROR(VLOOKUP($B10,'RNA Spike-in Normalized Ct'!$B$3:$O$178,6,FALSE)-'RNA Spike-in Normalized Ct'!V$5,'RNA Spike-in Normalized Ct'!G10)</f>
        <v>No sample</v>
      </c>
      <c r="H10" s="45" t="str">
        <f>IFERROR(VLOOKUP($B10,'RNA Spike-in Normalized Ct'!$B$3:$O$178,7,FALSE)-'RNA Spike-in Normalized Ct'!W$5,'RNA Spike-in Normalized Ct'!H10)</f>
        <v>No sample</v>
      </c>
      <c r="I10" s="45" t="str">
        <f>IFERROR(VLOOKUP($B10,'RNA Spike-in Normalized Ct'!$B$3:$O$178,8,FALSE)-'RNA Spike-in Normalized Ct'!X$5,'RNA Spike-in Normalized Ct'!I10)</f>
        <v>No sample</v>
      </c>
      <c r="J10" s="45" t="str">
        <f>IFERROR(VLOOKUP($B10,'RNA Spike-in Normalized Ct'!$B$3:$O$178,9,FALSE)-'RNA Spike-in Normalized Ct'!Y$5,'RNA Spike-in Normalized Ct'!J10)</f>
        <v>Excluded</v>
      </c>
      <c r="K10" s="45" t="str">
        <f>IFERROR(VLOOKUP($B10,'RNA Spike-in Normalized Ct'!$B$3:$O$178,9,FALSE)-'RNA Spike-in Normalized Ct'!Z$5,'RNA Spike-in Normalized Ct'!K10)</f>
        <v>No sample</v>
      </c>
      <c r="L10" s="45" t="str">
        <f>IFERROR(VLOOKUP($B10,'RNA Spike-in Normalized Ct'!$B$3:$O$178,10,FALSE)-'RNA Spike-in Normalized Ct'!AA$5,'RNA Spike-in Normalized Ct'!L10)</f>
        <v>No sample</v>
      </c>
      <c r="M10" s="45" t="str">
        <f>IFERROR(VLOOKUP($B10,'RNA Spike-in Normalized Ct'!$B$3:$O$178,11,FALSE)-'RNA Spike-in Normalized Ct'!AB$5,'RNA Spike-in Normalized Ct'!M10)</f>
        <v>No sample</v>
      </c>
      <c r="N10" s="45" t="str">
        <f>IFERROR(VLOOKUP($B10,'RNA Spike-in Normalized Ct'!$B$3:$O$178,12,FALSE)-'RNA Spike-in Normalized Ct'!AC$5,'RNA Spike-in Normalized Ct'!N10)</f>
        <v>No sample</v>
      </c>
      <c r="O10" s="45" t="str">
        <f>IFERROR(VLOOKUP($B10,'RNA Spike-in Normalized Ct'!$B$3:$O$178,13,FALSE)-'RNA Spike-in Normalized Ct'!AD$5,'RNA Spike-in Normalized Ct'!O10)</f>
        <v>No sample</v>
      </c>
    </row>
    <row r="11" spans="1:17" x14ac:dyDescent="0.25">
      <c r="A11" s="133"/>
      <c r="B11" s="13" t="s">
        <v>2291</v>
      </c>
      <c r="C11" s="6" t="str">
        <f>VLOOKUP($B11,'Thresholded Ct'!$B$3:$C$194,2,FALSE)</f>
        <v>hsa-miR-376a-3p</v>
      </c>
      <c r="D11" s="45" t="str">
        <f>IFERROR(VLOOKUP($B11,'RNA Spike-in Normalized Ct'!$B$3:$O$178,3,FALSE)-'RNA Spike-in Normalized Ct'!S$5,'RNA Spike-in Normalized Ct'!D11)</f>
        <v>Excluded</v>
      </c>
      <c r="E11" s="45" t="str">
        <f>IFERROR(VLOOKUP($B11,'RNA Spike-in Normalized Ct'!$B$3:$O$178,4,FALSE)-'RNA Spike-in Normalized Ct'!T$5,'RNA Spike-in Normalized Ct'!E11)</f>
        <v>No sample</v>
      </c>
      <c r="F11" s="45" t="str">
        <f>IFERROR(VLOOKUP($B11,'RNA Spike-in Normalized Ct'!$B$3:$O$178,5,FALSE)-'RNA Spike-in Normalized Ct'!U$5,'RNA Spike-in Normalized Ct'!F11)</f>
        <v>No sample</v>
      </c>
      <c r="G11" s="45" t="str">
        <f>IFERROR(VLOOKUP($B11,'RNA Spike-in Normalized Ct'!$B$3:$O$178,6,FALSE)-'RNA Spike-in Normalized Ct'!V$5,'RNA Spike-in Normalized Ct'!G11)</f>
        <v>No sample</v>
      </c>
      <c r="H11" s="45" t="str">
        <f>IFERROR(VLOOKUP($B11,'RNA Spike-in Normalized Ct'!$B$3:$O$178,7,FALSE)-'RNA Spike-in Normalized Ct'!W$5,'RNA Spike-in Normalized Ct'!H11)</f>
        <v>No sample</v>
      </c>
      <c r="I11" s="45" t="str">
        <f>IFERROR(VLOOKUP($B11,'RNA Spike-in Normalized Ct'!$B$3:$O$178,8,FALSE)-'RNA Spike-in Normalized Ct'!X$5,'RNA Spike-in Normalized Ct'!I11)</f>
        <v>No sample</v>
      </c>
      <c r="J11" s="45" t="str">
        <f>IFERROR(VLOOKUP($B11,'RNA Spike-in Normalized Ct'!$B$3:$O$178,9,FALSE)-'RNA Spike-in Normalized Ct'!Y$5,'RNA Spike-in Normalized Ct'!J11)</f>
        <v>Excluded</v>
      </c>
      <c r="K11" s="45" t="str">
        <f>IFERROR(VLOOKUP($B11,'RNA Spike-in Normalized Ct'!$B$3:$O$178,9,FALSE)-'RNA Spike-in Normalized Ct'!Z$5,'RNA Spike-in Normalized Ct'!K11)</f>
        <v>No sample</v>
      </c>
      <c r="L11" s="45" t="str">
        <f>IFERROR(VLOOKUP($B11,'RNA Spike-in Normalized Ct'!$B$3:$O$178,10,FALSE)-'RNA Spike-in Normalized Ct'!AA$5,'RNA Spike-in Normalized Ct'!L11)</f>
        <v>No sample</v>
      </c>
      <c r="M11" s="45" t="str">
        <f>IFERROR(VLOOKUP($B11,'RNA Spike-in Normalized Ct'!$B$3:$O$178,11,FALSE)-'RNA Spike-in Normalized Ct'!AB$5,'RNA Spike-in Normalized Ct'!M11)</f>
        <v>No sample</v>
      </c>
      <c r="N11" s="45" t="str">
        <f>IFERROR(VLOOKUP($B11,'RNA Spike-in Normalized Ct'!$B$3:$O$178,12,FALSE)-'RNA Spike-in Normalized Ct'!AC$5,'RNA Spike-in Normalized Ct'!N11)</f>
        <v>No sample</v>
      </c>
      <c r="O11" s="45" t="str">
        <f>IFERROR(VLOOKUP($B11,'RNA Spike-in Normalized Ct'!$B$3:$O$178,13,FALSE)-'RNA Spike-in Normalized Ct'!AD$5,'RNA Spike-in Normalized Ct'!O11)</f>
        <v>No sample</v>
      </c>
    </row>
    <row r="12" spans="1:17" x14ac:dyDescent="0.25">
      <c r="A12" s="133"/>
      <c r="B12" s="13" t="s">
        <v>2292</v>
      </c>
      <c r="C12" s="6" t="str">
        <f>VLOOKUP($B12,'Thresholded Ct'!$B$3:$C$194,2,FALSE)</f>
        <v>hsa-miR-335-5p</v>
      </c>
      <c r="D12" s="45" t="str">
        <f>IFERROR(VLOOKUP($B12,'RNA Spike-in Normalized Ct'!$B$3:$O$178,3,FALSE)-'RNA Spike-in Normalized Ct'!S$5,'RNA Spike-in Normalized Ct'!D12)</f>
        <v>Excluded</v>
      </c>
      <c r="E12" s="45" t="str">
        <f>IFERROR(VLOOKUP($B12,'RNA Spike-in Normalized Ct'!$B$3:$O$178,4,FALSE)-'RNA Spike-in Normalized Ct'!T$5,'RNA Spike-in Normalized Ct'!E12)</f>
        <v>No sample</v>
      </c>
      <c r="F12" s="45" t="str">
        <f>IFERROR(VLOOKUP($B12,'RNA Spike-in Normalized Ct'!$B$3:$O$178,5,FALSE)-'RNA Spike-in Normalized Ct'!U$5,'RNA Spike-in Normalized Ct'!F12)</f>
        <v>No sample</v>
      </c>
      <c r="G12" s="45" t="str">
        <f>IFERROR(VLOOKUP($B12,'RNA Spike-in Normalized Ct'!$B$3:$O$178,6,FALSE)-'RNA Spike-in Normalized Ct'!V$5,'RNA Spike-in Normalized Ct'!G12)</f>
        <v>No sample</v>
      </c>
      <c r="H12" s="45" t="str">
        <f>IFERROR(VLOOKUP($B12,'RNA Spike-in Normalized Ct'!$B$3:$O$178,7,FALSE)-'RNA Spike-in Normalized Ct'!W$5,'RNA Spike-in Normalized Ct'!H12)</f>
        <v>No sample</v>
      </c>
      <c r="I12" s="45" t="str">
        <f>IFERROR(VLOOKUP($B12,'RNA Spike-in Normalized Ct'!$B$3:$O$178,8,FALSE)-'RNA Spike-in Normalized Ct'!X$5,'RNA Spike-in Normalized Ct'!I12)</f>
        <v>No sample</v>
      </c>
      <c r="J12" s="45" t="str">
        <f>IFERROR(VLOOKUP($B12,'RNA Spike-in Normalized Ct'!$B$3:$O$178,9,FALSE)-'RNA Spike-in Normalized Ct'!Y$5,'RNA Spike-in Normalized Ct'!J12)</f>
        <v>Excluded</v>
      </c>
      <c r="K12" s="45" t="str">
        <f>IFERROR(VLOOKUP($B12,'RNA Spike-in Normalized Ct'!$B$3:$O$178,9,FALSE)-'RNA Spike-in Normalized Ct'!Z$5,'RNA Spike-in Normalized Ct'!K12)</f>
        <v>No sample</v>
      </c>
      <c r="L12" s="45" t="str">
        <f>IFERROR(VLOOKUP($B12,'RNA Spike-in Normalized Ct'!$B$3:$O$178,10,FALSE)-'RNA Spike-in Normalized Ct'!AA$5,'RNA Spike-in Normalized Ct'!L12)</f>
        <v>No sample</v>
      </c>
      <c r="M12" s="45" t="str">
        <f>IFERROR(VLOOKUP($B12,'RNA Spike-in Normalized Ct'!$B$3:$O$178,11,FALSE)-'RNA Spike-in Normalized Ct'!AB$5,'RNA Spike-in Normalized Ct'!M12)</f>
        <v>No sample</v>
      </c>
      <c r="N12" s="45" t="str">
        <f>IFERROR(VLOOKUP($B12,'RNA Spike-in Normalized Ct'!$B$3:$O$178,12,FALSE)-'RNA Spike-in Normalized Ct'!AC$5,'RNA Spike-in Normalized Ct'!N12)</f>
        <v>No sample</v>
      </c>
      <c r="O12" s="45" t="str">
        <f>IFERROR(VLOOKUP($B12,'RNA Spike-in Normalized Ct'!$B$3:$O$178,13,FALSE)-'RNA Spike-in Normalized Ct'!AD$5,'RNA Spike-in Normalized Ct'!O12)</f>
        <v>No sample</v>
      </c>
    </row>
    <row r="13" spans="1:17" x14ac:dyDescent="0.25">
      <c r="A13" s="133"/>
      <c r="B13" s="13" t="s">
        <v>2293</v>
      </c>
      <c r="C13" s="6" t="str">
        <f>VLOOKUP($B13,'Thresholded Ct'!$B$3:$C$194,2,FALSE)</f>
        <v>hsa-miR-584-5p</v>
      </c>
      <c r="D13" s="45">
        <f>IFERROR(VLOOKUP($B13,'RNA Spike-in Normalized Ct'!$B$3:$O$178,3,FALSE)-'RNA Spike-in Normalized Ct'!S$5,'RNA Spike-in Normalized Ct'!D13)</f>
        <v>30.182816239316228</v>
      </c>
      <c r="E13" s="45" t="str">
        <f>IFERROR(VLOOKUP($B13,'RNA Spike-in Normalized Ct'!$B$3:$O$178,4,FALSE)-'RNA Spike-in Normalized Ct'!T$5,'RNA Spike-in Normalized Ct'!E13)</f>
        <v>No sample</v>
      </c>
      <c r="F13" s="45" t="str">
        <f>IFERROR(VLOOKUP($B13,'RNA Spike-in Normalized Ct'!$B$3:$O$178,5,FALSE)-'RNA Spike-in Normalized Ct'!U$5,'RNA Spike-in Normalized Ct'!F13)</f>
        <v>No sample</v>
      </c>
      <c r="G13" s="45" t="str">
        <f>IFERROR(VLOOKUP($B13,'RNA Spike-in Normalized Ct'!$B$3:$O$178,6,FALSE)-'RNA Spike-in Normalized Ct'!V$5,'RNA Spike-in Normalized Ct'!G13)</f>
        <v>No sample</v>
      </c>
      <c r="H13" s="45" t="str">
        <f>IFERROR(VLOOKUP($B13,'RNA Spike-in Normalized Ct'!$B$3:$O$178,7,FALSE)-'RNA Spike-in Normalized Ct'!W$5,'RNA Spike-in Normalized Ct'!H13)</f>
        <v>No sample</v>
      </c>
      <c r="I13" s="45" t="str">
        <f>IFERROR(VLOOKUP($B13,'RNA Spike-in Normalized Ct'!$B$3:$O$178,8,FALSE)-'RNA Spike-in Normalized Ct'!X$5,'RNA Spike-in Normalized Ct'!I13)</f>
        <v>No sample</v>
      </c>
      <c r="J13" s="45">
        <f>IFERROR(VLOOKUP($B13,'RNA Spike-in Normalized Ct'!$B$3:$O$178,9,FALSE)-'RNA Spike-in Normalized Ct'!Y$5,'RNA Spike-in Normalized Ct'!J13)</f>
        <v>28.845183760683771</v>
      </c>
      <c r="K13" s="45" t="str">
        <f>IFERROR(VLOOKUP($B13,'RNA Spike-in Normalized Ct'!$B$3:$O$178,9,FALSE)-'RNA Spike-in Normalized Ct'!Z$5,'RNA Spike-in Normalized Ct'!K13)</f>
        <v>No sample</v>
      </c>
      <c r="L13" s="45" t="str">
        <f>IFERROR(VLOOKUP($B13,'RNA Spike-in Normalized Ct'!$B$3:$O$178,10,FALSE)-'RNA Spike-in Normalized Ct'!AA$5,'RNA Spike-in Normalized Ct'!L13)</f>
        <v>No sample</v>
      </c>
      <c r="M13" s="45" t="str">
        <f>IFERROR(VLOOKUP($B13,'RNA Spike-in Normalized Ct'!$B$3:$O$178,11,FALSE)-'RNA Spike-in Normalized Ct'!AB$5,'RNA Spike-in Normalized Ct'!M13)</f>
        <v>No sample</v>
      </c>
      <c r="N13" s="45" t="str">
        <f>IFERROR(VLOOKUP($B13,'RNA Spike-in Normalized Ct'!$B$3:$O$178,12,FALSE)-'RNA Spike-in Normalized Ct'!AC$5,'RNA Spike-in Normalized Ct'!N13)</f>
        <v>No sample</v>
      </c>
      <c r="O13" s="45" t="str">
        <f>IFERROR(VLOOKUP($B13,'RNA Spike-in Normalized Ct'!$B$3:$O$178,13,FALSE)-'RNA Spike-in Normalized Ct'!AD$5,'RNA Spike-in Normalized Ct'!O13)</f>
        <v>No sample</v>
      </c>
    </row>
    <row r="14" spans="1:17" x14ac:dyDescent="0.25">
      <c r="A14" s="133"/>
      <c r="B14" s="13" t="s">
        <v>2295</v>
      </c>
      <c r="C14" s="6" t="str">
        <f>VLOOKUP($B14,'Thresholded Ct'!$B$3:$C$194,2,FALSE)</f>
        <v>hsa-let-7d-5p</v>
      </c>
      <c r="D14" s="45">
        <f>IFERROR(VLOOKUP($B14,'RNA Spike-in Normalized Ct'!$B$3:$O$178,3,FALSE)-'RNA Spike-in Normalized Ct'!S$5,'RNA Spike-in Normalized Ct'!D14)</f>
        <v>25.324816239316227</v>
      </c>
      <c r="E14" s="45" t="str">
        <f>IFERROR(VLOOKUP($B14,'RNA Spike-in Normalized Ct'!$B$3:$O$178,4,FALSE)-'RNA Spike-in Normalized Ct'!T$5,'RNA Spike-in Normalized Ct'!E14)</f>
        <v>No sample</v>
      </c>
      <c r="F14" s="45" t="str">
        <f>IFERROR(VLOOKUP($B14,'RNA Spike-in Normalized Ct'!$B$3:$O$178,5,FALSE)-'RNA Spike-in Normalized Ct'!U$5,'RNA Spike-in Normalized Ct'!F14)</f>
        <v>No sample</v>
      </c>
      <c r="G14" s="45" t="str">
        <f>IFERROR(VLOOKUP($B14,'RNA Spike-in Normalized Ct'!$B$3:$O$178,6,FALSE)-'RNA Spike-in Normalized Ct'!V$5,'RNA Spike-in Normalized Ct'!G14)</f>
        <v>No sample</v>
      </c>
      <c r="H14" s="45" t="str">
        <f>IFERROR(VLOOKUP($B14,'RNA Spike-in Normalized Ct'!$B$3:$O$178,7,FALSE)-'RNA Spike-in Normalized Ct'!W$5,'RNA Spike-in Normalized Ct'!H14)</f>
        <v>No sample</v>
      </c>
      <c r="I14" s="45" t="str">
        <f>IFERROR(VLOOKUP($B14,'RNA Spike-in Normalized Ct'!$B$3:$O$178,8,FALSE)-'RNA Spike-in Normalized Ct'!X$5,'RNA Spike-in Normalized Ct'!I14)</f>
        <v>No sample</v>
      </c>
      <c r="J14" s="45">
        <f>IFERROR(VLOOKUP($B14,'RNA Spike-in Normalized Ct'!$B$3:$O$178,9,FALSE)-'RNA Spike-in Normalized Ct'!Y$5,'RNA Spike-in Normalized Ct'!J14)</f>
        <v>24.662183760683771</v>
      </c>
      <c r="K14" s="45" t="str">
        <f>IFERROR(VLOOKUP($B14,'RNA Spike-in Normalized Ct'!$B$3:$O$178,9,FALSE)-'RNA Spike-in Normalized Ct'!Z$5,'RNA Spike-in Normalized Ct'!K14)</f>
        <v>No sample</v>
      </c>
      <c r="L14" s="45" t="str">
        <f>IFERROR(VLOOKUP($B14,'RNA Spike-in Normalized Ct'!$B$3:$O$178,10,FALSE)-'RNA Spike-in Normalized Ct'!AA$5,'RNA Spike-in Normalized Ct'!L14)</f>
        <v>No sample</v>
      </c>
      <c r="M14" s="45" t="str">
        <f>IFERROR(VLOOKUP($B14,'RNA Spike-in Normalized Ct'!$B$3:$O$178,11,FALSE)-'RNA Spike-in Normalized Ct'!AB$5,'RNA Spike-in Normalized Ct'!M14)</f>
        <v>No sample</v>
      </c>
      <c r="N14" s="45" t="str">
        <f>IFERROR(VLOOKUP($B14,'RNA Spike-in Normalized Ct'!$B$3:$O$178,12,FALSE)-'RNA Spike-in Normalized Ct'!AC$5,'RNA Spike-in Normalized Ct'!N14)</f>
        <v>No sample</v>
      </c>
      <c r="O14" s="45" t="str">
        <f>IFERROR(VLOOKUP($B14,'RNA Spike-in Normalized Ct'!$B$3:$O$178,13,FALSE)-'RNA Spike-in Normalized Ct'!AD$5,'RNA Spike-in Normalized Ct'!O14)</f>
        <v>No sample</v>
      </c>
    </row>
    <row r="15" spans="1:17" x14ac:dyDescent="0.25">
      <c r="A15" s="133"/>
      <c r="B15" s="13" t="s">
        <v>2296</v>
      </c>
      <c r="C15" s="6" t="str">
        <f>VLOOKUP($B15,'Thresholded Ct'!$B$3:$C$194,2,FALSE)</f>
        <v>hsa-miR-27a-3p</v>
      </c>
      <c r="D15" s="45">
        <f>IFERROR(VLOOKUP($B15,'RNA Spike-in Normalized Ct'!$B$3:$O$178,3,FALSE)-'RNA Spike-in Normalized Ct'!S$5,'RNA Spike-in Normalized Ct'!D15)</f>
        <v>25.324816239316227</v>
      </c>
      <c r="E15" s="45" t="str">
        <f>IFERROR(VLOOKUP($B15,'RNA Spike-in Normalized Ct'!$B$3:$O$178,4,FALSE)-'RNA Spike-in Normalized Ct'!T$5,'RNA Spike-in Normalized Ct'!E15)</f>
        <v>No sample</v>
      </c>
      <c r="F15" s="45" t="str">
        <f>IFERROR(VLOOKUP($B15,'RNA Spike-in Normalized Ct'!$B$3:$O$178,5,FALSE)-'RNA Spike-in Normalized Ct'!U$5,'RNA Spike-in Normalized Ct'!F15)</f>
        <v>No sample</v>
      </c>
      <c r="G15" s="45" t="str">
        <f>IFERROR(VLOOKUP($B15,'RNA Spike-in Normalized Ct'!$B$3:$O$178,6,FALSE)-'RNA Spike-in Normalized Ct'!V$5,'RNA Spike-in Normalized Ct'!G15)</f>
        <v>No sample</v>
      </c>
      <c r="H15" s="45" t="str">
        <f>IFERROR(VLOOKUP($B15,'RNA Spike-in Normalized Ct'!$B$3:$O$178,7,FALSE)-'RNA Spike-in Normalized Ct'!W$5,'RNA Spike-in Normalized Ct'!H15)</f>
        <v>No sample</v>
      </c>
      <c r="I15" s="45" t="str">
        <f>IFERROR(VLOOKUP($B15,'RNA Spike-in Normalized Ct'!$B$3:$O$178,8,FALSE)-'RNA Spike-in Normalized Ct'!X$5,'RNA Spike-in Normalized Ct'!I15)</f>
        <v>No sample</v>
      </c>
      <c r="J15" s="45">
        <f>IFERROR(VLOOKUP($B15,'RNA Spike-in Normalized Ct'!$B$3:$O$178,9,FALSE)-'RNA Spike-in Normalized Ct'!Y$5,'RNA Spike-in Normalized Ct'!J15)</f>
        <v>25.357183760683771</v>
      </c>
      <c r="K15" s="45" t="str">
        <f>IFERROR(VLOOKUP($B15,'RNA Spike-in Normalized Ct'!$B$3:$O$178,9,FALSE)-'RNA Spike-in Normalized Ct'!Z$5,'RNA Spike-in Normalized Ct'!K15)</f>
        <v>No sample</v>
      </c>
      <c r="L15" s="45" t="str">
        <f>IFERROR(VLOOKUP($B15,'RNA Spike-in Normalized Ct'!$B$3:$O$178,10,FALSE)-'RNA Spike-in Normalized Ct'!AA$5,'RNA Spike-in Normalized Ct'!L15)</f>
        <v>No sample</v>
      </c>
      <c r="M15" s="45" t="str">
        <f>IFERROR(VLOOKUP($B15,'RNA Spike-in Normalized Ct'!$B$3:$O$178,11,FALSE)-'RNA Spike-in Normalized Ct'!AB$5,'RNA Spike-in Normalized Ct'!M15)</f>
        <v>No sample</v>
      </c>
      <c r="N15" s="45" t="str">
        <f>IFERROR(VLOOKUP($B15,'RNA Spike-in Normalized Ct'!$B$3:$O$178,12,FALSE)-'RNA Spike-in Normalized Ct'!AC$5,'RNA Spike-in Normalized Ct'!N15)</f>
        <v>No sample</v>
      </c>
      <c r="O15" s="45" t="str">
        <f>IFERROR(VLOOKUP($B15,'RNA Spike-in Normalized Ct'!$B$3:$O$178,13,FALSE)-'RNA Spike-in Normalized Ct'!AD$5,'RNA Spike-in Normalized Ct'!O15)</f>
        <v>No sample</v>
      </c>
    </row>
    <row r="16" spans="1:17" x14ac:dyDescent="0.25">
      <c r="A16" s="133"/>
      <c r="B16" s="13" t="s">
        <v>2297</v>
      </c>
      <c r="C16" s="6" t="str">
        <f>VLOOKUP($B16,'Thresholded Ct'!$B$3:$C$194,2,FALSE)</f>
        <v>hsa-miR-99a-5p</v>
      </c>
      <c r="D16" s="45">
        <f>IFERROR(VLOOKUP($B16,'RNA Spike-in Normalized Ct'!$B$3:$O$178,3,FALSE)-'RNA Spike-in Normalized Ct'!S$5,'RNA Spike-in Normalized Ct'!D16)</f>
        <v>23.644816239316228</v>
      </c>
      <c r="E16" s="45" t="str">
        <f>IFERROR(VLOOKUP($B16,'RNA Spike-in Normalized Ct'!$B$3:$O$178,4,FALSE)-'RNA Spike-in Normalized Ct'!T$5,'RNA Spike-in Normalized Ct'!E16)</f>
        <v>No sample</v>
      </c>
      <c r="F16" s="45" t="str">
        <f>IFERROR(VLOOKUP($B16,'RNA Spike-in Normalized Ct'!$B$3:$O$178,5,FALSE)-'RNA Spike-in Normalized Ct'!U$5,'RNA Spike-in Normalized Ct'!F16)</f>
        <v>No sample</v>
      </c>
      <c r="G16" s="45" t="str">
        <f>IFERROR(VLOOKUP($B16,'RNA Spike-in Normalized Ct'!$B$3:$O$178,6,FALSE)-'RNA Spike-in Normalized Ct'!V$5,'RNA Spike-in Normalized Ct'!G16)</f>
        <v>No sample</v>
      </c>
      <c r="H16" s="45" t="str">
        <f>IFERROR(VLOOKUP($B16,'RNA Spike-in Normalized Ct'!$B$3:$O$178,7,FALSE)-'RNA Spike-in Normalized Ct'!W$5,'RNA Spike-in Normalized Ct'!H16)</f>
        <v>No sample</v>
      </c>
      <c r="I16" s="45" t="str">
        <f>IFERROR(VLOOKUP($B16,'RNA Spike-in Normalized Ct'!$B$3:$O$178,8,FALSE)-'RNA Spike-in Normalized Ct'!X$5,'RNA Spike-in Normalized Ct'!I16)</f>
        <v>No sample</v>
      </c>
      <c r="J16" s="45">
        <f>IFERROR(VLOOKUP($B16,'RNA Spike-in Normalized Ct'!$B$3:$O$178,9,FALSE)-'RNA Spike-in Normalized Ct'!Y$5,'RNA Spike-in Normalized Ct'!J16)</f>
        <v>22.665183760683771</v>
      </c>
      <c r="K16" s="45" t="str">
        <f>IFERROR(VLOOKUP($B16,'RNA Spike-in Normalized Ct'!$B$3:$O$178,9,FALSE)-'RNA Spike-in Normalized Ct'!Z$5,'RNA Spike-in Normalized Ct'!K16)</f>
        <v>No sample</v>
      </c>
      <c r="L16" s="45" t="str">
        <f>IFERROR(VLOOKUP($B16,'RNA Spike-in Normalized Ct'!$B$3:$O$178,10,FALSE)-'RNA Spike-in Normalized Ct'!AA$5,'RNA Spike-in Normalized Ct'!L16)</f>
        <v>No sample</v>
      </c>
      <c r="M16" s="45" t="str">
        <f>IFERROR(VLOOKUP($B16,'RNA Spike-in Normalized Ct'!$B$3:$O$178,11,FALSE)-'RNA Spike-in Normalized Ct'!AB$5,'RNA Spike-in Normalized Ct'!M16)</f>
        <v>No sample</v>
      </c>
      <c r="N16" s="45" t="str">
        <f>IFERROR(VLOOKUP($B16,'RNA Spike-in Normalized Ct'!$B$3:$O$178,12,FALSE)-'RNA Spike-in Normalized Ct'!AC$5,'RNA Spike-in Normalized Ct'!N16)</f>
        <v>No sample</v>
      </c>
      <c r="O16" s="45" t="str">
        <f>IFERROR(VLOOKUP($B16,'RNA Spike-in Normalized Ct'!$B$3:$O$178,13,FALSE)-'RNA Spike-in Normalized Ct'!AD$5,'RNA Spike-in Normalized Ct'!O16)</f>
        <v>No sample</v>
      </c>
    </row>
    <row r="17" spans="1:15" x14ac:dyDescent="0.25">
      <c r="A17" s="133"/>
      <c r="B17" s="13" t="s">
        <v>2298</v>
      </c>
      <c r="C17" s="6" t="str">
        <f>VLOOKUP($B17,'Thresholded Ct'!$B$3:$C$194,2,FALSE)</f>
        <v>hsa-miR-181b-5p</v>
      </c>
      <c r="D17" s="45">
        <f>IFERROR(VLOOKUP($B17,'RNA Spike-in Normalized Ct'!$B$3:$O$178,3,FALSE)-'RNA Spike-in Normalized Ct'!S$5,'RNA Spike-in Normalized Ct'!D17)</f>
        <v>23.75681623931623</v>
      </c>
      <c r="E17" s="45" t="str">
        <f>IFERROR(VLOOKUP($B17,'RNA Spike-in Normalized Ct'!$B$3:$O$178,4,FALSE)-'RNA Spike-in Normalized Ct'!T$5,'RNA Spike-in Normalized Ct'!E17)</f>
        <v>No sample</v>
      </c>
      <c r="F17" s="45" t="str">
        <f>IFERROR(VLOOKUP($B17,'RNA Spike-in Normalized Ct'!$B$3:$O$178,5,FALSE)-'RNA Spike-in Normalized Ct'!U$5,'RNA Spike-in Normalized Ct'!F17)</f>
        <v>No sample</v>
      </c>
      <c r="G17" s="45" t="str">
        <f>IFERROR(VLOOKUP($B17,'RNA Spike-in Normalized Ct'!$B$3:$O$178,6,FALSE)-'RNA Spike-in Normalized Ct'!V$5,'RNA Spike-in Normalized Ct'!G17)</f>
        <v>No sample</v>
      </c>
      <c r="H17" s="45" t="str">
        <f>IFERROR(VLOOKUP($B17,'RNA Spike-in Normalized Ct'!$B$3:$O$178,7,FALSE)-'RNA Spike-in Normalized Ct'!W$5,'RNA Spike-in Normalized Ct'!H17)</f>
        <v>No sample</v>
      </c>
      <c r="I17" s="45" t="str">
        <f>IFERROR(VLOOKUP($B17,'RNA Spike-in Normalized Ct'!$B$3:$O$178,8,FALSE)-'RNA Spike-in Normalized Ct'!X$5,'RNA Spike-in Normalized Ct'!I17)</f>
        <v>No sample</v>
      </c>
      <c r="J17" s="45">
        <f>IFERROR(VLOOKUP($B17,'RNA Spike-in Normalized Ct'!$B$3:$O$178,9,FALSE)-'RNA Spike-in Normalized Ct'!Y$5,'RNA Spike-in Normalized Ct'!J17)</f>
        <v>23.052183760683771</v>
      </c>
      <c r="K17" s="45" t="str">
        <f>IFERROR(VLOOKUP($B17,'RNA Spike-in Normalized Ct'!$B$3:$O$178,9,FALSE)-'RNA Spike-in Normalized Ct'!Z$5,'RNA Spike-in Normalized Ct'!K17)</f>
        <v>No sample</v>
      </c>
      <c r="L17" s="45" t="str">
        <f>IFERROR(VLOOKUP($B17,'RNA Spike-in Normalized Ct'!$B$3:$O$178,10,FALSE)-'RNA Spike-in Normalized Ct'!AA$5,'RNA Spike-in Normalized Ct'!L17)</f>
        <v>No sample</v>
      </c>
      <c r="M17" s="45" t="str">
        <f>IFERROR(VLOOKUP($B17,'RNA Spike-in Normalized Ct'!$B$3:$O$178,11,FALSE)-'RNA Spike-in Normalized Ct'!AB$5,'RNA Spike-in Normalized Ct'!M17)</f>
        <v>No sample</v>
      </c>
      <c r="N17" s="45" t="str">
        <f>IFERROR(VLOOKUP($B17,'RNA Spike-in Normalized Ct'!$B$3:$O$178,12,FALSE)-'RNA Spike-in Normalized Ct'!AC$5,'RNA Spike-in Normalized Ct'!N17)</f>
        <v>No sample</v>
      </c>
      <c r="O17" s="45" t="str">
        <f>IFERROR(VLOOKUP($B17,'RNA Spike-in Normalized Ct'!$B$3:$O$178,13,FALSE)-'RNA Spike-in Normalized Ct'!AD$5,'RNA Spike-in Normalized Ct'!O17)</f>
        <v>No sample</v>
      </c>
    </row>
    <row r="18" spans="1:15" x14ac:dyDescent="0.25">
      <c r="A18" s="133"/>
      <c r="B18" s="13" t="s">
        <v>2299</v>
      </c>
      <c r="C18" s="6" t="str">
        <f>VLOOKUP($B18,'Thresholded Ct'!$B$3:$C$194,2,FALSE)</f>
        <v>hsa-let-7i-5p</v>
      </c>
      <c r="D18" s="45">
        <f>IFERROR(VLOOKUP($B18,'RNA Spike-in Normalized Ct'!$B$3:$O$178,3,FALSE)-'RNA Spike-in Normalized Ct'!S$5,'RNA Spike-in Normalized Ct'!D18)</f>
        <v>28.04181623931623</v>
      </c>
      <c r="E18" s="45" t="str">
        <f>IFERROR(VLOOKUP($B18,'RNA Spike-in Normalized Ct'!$B$3:$O$178,4,FALSE)-'RNA Spike-in Normalized Ct'!T$5,'RNA Spike-in Normalized Ct'!E18)</f>
        <v>No sample</v>
      </c>
      <c r="F18" s="45" t="str">
        <f>IFERROR(VLOOKUP($B18,'RNA Spike-in Normalized Ct'!$B$3:$O$178,5,FALSE)-'RNA Spike-in Normalized Ct'!U$5,'RNA Spike-in Normalized Ct'!F18)</f>
        <v>No sample</v>
      </c>
      <c r="G18" s="45" t="str">
        <f>IFERROR(VLOOKUP($B18,'RNA Spike-in Normalized Ct'!$B$3:$O$178,6,FALSE)-'RNA Spike-in Normalized Ct'!V$5,'RNA Spike-in Normalized Ct'!G18)</f>
        <v>No sample</v>
      </c>
      <c r="H18" s="45" t="str">
        <f>IFERROR(VLOOKUP($B18,'RNA Spike-in Normalized Ct'!$B$3:$O$178,7,FALSE)-'RNA Spike-in Normalized Ct'!W$5,'RNA Spike-in Normalized Ct'!H18)</f>
        <v>No sample</v>
      </c>
      <c r="I18" s="45" t="str">
        <f>IFERROR(VLOOKUP($B18,'RNA Spike-in Normalized Ct'!$B$3:$O$178,8,FALSE)-'RNA Spike-in Normalized Ct'!X$5,'RNA Spike-in Normalized Ct'!I18)</f>
        <v>No sample</v>
      </c>
      <c r="J18" s="45">
        <f>IFERROR(VLOOKUP($B18,'RNA Spike-in Normalized Ct'!$B$3:$O$178,9,FALSE)-'RNA Spike-in Normalized Ct'!Y$5,'RNA Spike-in Normalized Ct'!J18)</f>
        <v>29.89718376068377</v>
      </c>
      <c r="K18" s="45" t="str">
        <f>IFERROR(VLOOKUP($B18,'RNA Spike-in Normalized Ct'!$B$3:$O$178,9,FALSE)-'RNA Spike-in Normalized Ct'!Z$5,'RNA Spike-in Normalized Ct'!K18)</f>
        <v>No sample</v>
      </c>
      <c r="L18" s="45" t="str">
        <f>IFERROR(VLOOKUP($B18,'RNA Spike-in Normalized Ct'!$B$3:$O$178,10,FALSE)-'RNA Spike-in Normalized Ct'!AA$5,'RNA Spike-in Normalized Ct'!L18)</f>
        <v>No sample</v>
      </c>
      <c r="M18" s="45" t="str">
        <f>IFERROR(VLOOKUP($B18,'RNA Spike-in Normalized Ct'!$B$3:$O$178,11,FALSE)-'RNA Spike-in Normalized Ct'!AB$5,'RNA Spike-in Normalized Ct'!M18)</f>
        <v>No sample</v>
      </c>
      <c r="N18" s="45" t="str">
        <f>IFERROR(VLOOKUP($B18,'RNA Spike-in Normalized Ct'!$B$3:$O$178,12,FALSE)-'RNA Spike-in Normalized Ct'!AC$5,'RNA Spike-in Normalized Ct'!N18)</f>
        <v>No sample</v>
      </c>
      <c r="O18" s="45" t="str">
        <f>IFERROR(VLOOKUP($B18,'RNA Spike-in Normalized Ct'!$B$3:$O$178,13,FALSE)-'RNA Spike-in Normalized Ct'!AD$5,'RNA Spike-in Normalized Ct'!O18)</f>
        <v>No sample</v>
      </c>
    </row>
    <row r="19" spans="1:15" x14ac:dyDescent="0.25">
      <c r="A19" s="133"/>
      <c r="B19" s="13" t="s">
        <v>2300</v>
      </c>
      <c r="C19" s="6" t="str">
        <f>VLOOKUP($B19,'Thresholded Ct'!$B$3:$C$194,2,FALSE)</f>
        <v>hsa-miR-138-5p</v>
      </c>
      <c r="D19" s="45">
        <f>IFERROR(VLOOKUP($B19,'RNA Spike-in Normalized Ct'!$B$3:$O$178,3,FALSE)-'RNA Spike-in Normalized Ct'!S$5,'RNA Spike-in Normalized Ct'!D19)</f>
        <v>31.255816239316228</v>
      </c>
      <c r="E19" s="45" t="str">
        <f>IFERROR(VLOOKUP($B19,'RNA Spike-in Normalized Ct'!$B$3:$O$178,4,FALSE)-'RNA Spike-in Normalized Ct'!T$5,'RNA Spike-in Normalized Ct'!E19)</f>
        <v>No sample</v>
      </c>
      <c r="F19" s="45" t="str">
        <f>IFERROR(VLOOKUP($B19,'RNA Spike-in Normalized Ct'!$B$3:$O$178,5,FALSE)-'RNA Spike-in Normalized Ct'!U$5,'RNA Spike-in Normalized Ct'!F19)</f>
        <v>No sample</v>
      </c>
      <c r="G19" s="45" t="str">
        <f>IFERROR(VLOOKUP($B19,'RNA Spike-in Normalized Ct'!$B$3:$O$178,6,FALSE)-'RNA Spike-in Normalized Ct'!V$5,'RNA Spike-in Normalized Ct'!G19)</f>
        <v>No sample</v>
      </c>
      <c r="H19" s="45" t="str">
        <f>IFERROR(VLOOKUP($B19,'RNA Spike-in Normalized Ct'!$B$3:$O$178,7,FALSE)-'RNA Spike-in Normalized Ct'!W$5,'RNA Spike-in Normalized Ct'!H19)</f>
        <v>No sample</v>
      </c>
      <c r="I19" s="45" t="str">
        <f>IFERROR(VLOOKUP($B19,'RNA Spike-in Normalized Ct'!$B$3:$O$178,8,FALSE)-'RNA Spike-in Normalized Ct'!X$5,'RNA Spike-in Normalized Ct'!I19)</f>
        <v>No sample</v>
      </c>
      <c r="J19" s="45">
        <f>IFERROR(VLOOKUP($B19,'RNA Spike-in Normalized Ct'!$B$3:$O$178,9,FALSE)-'RNA Spike-in Normalized Ct'!Y$5,'RNA Spike-in Normalized Ct'!J19)</f>
        <v>29.89718376068377</v>
      </c>
      <c r="K19" s="45" t="str">
        <f>IFERROR(VLOOKUP($B19,'RNA Spike-in Normalized Ct'!$B$3:$O$178,9,FALSE)-'RNA Spike-in Normalized Ct'!Z$5,'RNA Spike-in Normalized Ct'!K19)</f>
        <v>No sample</v>
      </c>
      <c r="L19" s="45" t="str">
        <f>IFERROR(VLOOKUP($B19,'RNA Spike-in Normalized Ct'!$B$3:$O$178,10,FALSE)-'RNA Spike-in Normalized Ct'!AA$5,'RNA Spike-in Normalized Ct'!L19)</f>
        <v>No sample</v>
      </c>
      <c r="M19" s="45" t="str">
        <f>IFERROR(VLOOKUP($B19,'RNA Spike-in Normalized Ct'!$B$3:$O$178,11,FALSE)-'RNA Spike-in Normalized Ct'!AB$5,'RNA Spike-in Normalized Ct'!M19)</f>
        <v>No sample</v>
      </c>
      <c r="N19" s="45" t="str">
        <f>IFERROR(VLOOKUP($B19,'RNA Spike-in Normalized Ct'!$B$3:$O$178,12,FALSE)-'RNA Spike-in Normalized Ct'!AC$5,'RNA Spike-in Normalized Ct'!N19)</f>
        <v>No sample</v>
      </c>
      <c r="O19" s="45" t="str">
        <f>IFERROR(VLOOKUP($B19,'RNA Spike-in Normalized Ct'!$B$3:$O$178,13,FALSE)-'RNA Spike-in Normalized Ct'!AD$5,'RNA Spike-in Normalized Ct'!O19)</f>
        <v>No sample</v>
      </c>
    </row>
    <row r="20" spans="1:15" x14ac:dyDescent="0.25">
      <c r="A20" s="133"/>
      <c r="B20" s="13" t="s">
        <v>2301</v>
      </c>
      <c r="C20" s="6" t="str">
        <f>VLOOKUP($B20,'Thresholded Ct'!$B$3:$C$194,2,FALSE)</f>
        <v>hsa-miR-184</v>
      </c>
      <c r="D20" s="45">
        <f>IFERROR(VLOOKUP($B20,'RNA Spike-in Normalized Ct'!$B$3:$O$178,3,FALSE)-'RNA Spike-in Normalized Ct'!S$5,'RNA Spike-in Normalized Ct'!D20)</f>
        <v>27.97781623931623</v>
      </c>
      <c r="E20" s="45" t="str">
        <f>IFERROR(VLOOKUP($B20,'RNA Spike-in Normalized Ct'!$B$3:$O$178,4,FALSE)-'RNA Spike-in Normalized Ct'!T$5,'RNA Spike-in Normalized Ct'!E20)</f>
        <v>No sample</v>
      </c>
      <c r="F20" s="45" t="str">
        <f>IFERROR(VLOOKUP($B20,'RNA Spike-in Normalized Ct'!$B$3:$O$178,5,FALSE)-'RNA Spike-in Normalized Ct'!U$5,'RNA Spike-in Normalized Ct'!F20)</f>
        <v>No sample</v>
      </c>
      <c r="G20" s="45" t="str">
        <f>IFERROR(VLOOKUP($B20,'RNA Spike-in Normalized Ct'!$B$3:$O$178,6,FALSE)-'RNA Spike-in Normalized Ct'!V$5,'RNA Spike-in Normalized Ct'!G20)</f>
        <v>No sample</v>
      </c>
      <c r="H20" s="45" t="str">
        <f>IFERROR(VLOOKUP($B20,'RNA Spike-in Normalized Ct'!$B$3:$O$178,7,FALSE)-'RNA Spike-in Normalized Ct'!W$5,'RNA Spike-in Normalized Ct'!H20)</f>
        <v>No sample</v>
      </c>
      <c r="I20" s="45" t="str">
        <f>IFERROR(VLOOKUP($B20,'RNA Spike-in Normalized Ct'!$B$3:$O$178,8,FALSE)-'RNA Spike-in Normalized Ct'!X$5,'RNA Spike-in Normalized Ct'!I20)</f>
        <v>No sample</v>
      </c>
      <c r="J20" s="45">
        <f>IFERROR(VLOOKUP($B20,'RNA Spike-in Normalized Ct'!$B$3:$O$178,9,FALSE)-'RNA Spike-in Normalized Ct'!Y$5,'RNA Spike-in Normalized Ct'!J20)</f>
        <v>30.191183760683771</v>
      </c>
      <c r="K20" s="45" t="str">
        <f>IFERROR(VLOOKUP($B20,'RNA Spike-in Normalized Ct'!$B$3:$O$178,9,FALSE)-'RNA Spike-in Normalized Ct'!Z$5,'RNA Spike-in Normalized Ct'!K20)</f>
        <v>No sample</v>
      </c>
      <c r="L20" s="45" t="str">
        <f>IFERROR(VLOOKUP($B20,'RNA Spike-in Normalized Ct'!$B$3:$O$178,10,FALSE)-'RNA Spike-in Normalized Ct'!AA$5,'RNA Spike-in Normalized Ct'!L20)</f>
        <v>No sample</v>
      </c>
      <c r="M20" s="45" t="str">
        <f>IFERROR(VLOOKUP($B20,'RNA Spike-in Normalized Ct'!$B$3:$O$178,11,FALSE)-'RNA Spike-in Normalized Ct'!AB$5,'RNA Spike-in Normalized Ct'!M20)</f>
        <v>No sample</v>
      </c>
      <c r="N20" s="45" t="str">
        <f>IFERROR(VLOOKUP($B20,'RNA Spike-in Normalized Ct'!$B$3:$O$178,12,FALSE)-'RNA Spike-in Normalized Ct'!AC$5,'RNA Spike-in Normalized Ct'!N20)</f>
        <v>No sample</v>
      </c>
      <c r="O20" s="45" t="str">
        <f>IFERROR(VLOOKUP($B20,'RNA Spike-in Normalized Ct'!$B$3:$O$178,13,FALSE)-'RNA Spike-in Normalized Ct'!AD$5,'RNA Spike-in Normalized Ct'!O20)</f>
        <v>No sample</v>
      </c>
    </row>
    <row r="21" spans="1:15" x14ac:dyDescent="0.25">
      <c r="A21" s="133"/>
      <c r="B21" s="13" t="s">
        <v>2302</v>
      </c>
      <c r="C21" s="6" t="str">
        <f>VLOOKUP($B21,'Thresholded Ct'!$B$3:$C$194,2,FALSE)</f>
        <v>hsa-miR-34c-5p</v>
      </c>
      <c r="D21" s="45">
        <f>IFERROR(VLOOKUP($B21,'RNA Spike-in Normalized Ct'!$B$3:$O$178,3,FALSE)-'RNA Spike-in Normalized Ct'!S$5,'RNA Spike-in Normalized Ct'!D21)</f>
        <v>27.97781623931623</v>
      </c>
      <c r="E21" s="45" t="str">
        <f>IFERROR(VLOOKUP($B21,'RNA Spike-in Normalized Ct'!$B$3:$O$178,4,FALSE)-'RNA Spike-in Normalized Ct'!T$5,'RNA Spike-in Normalized Ct'!E21)</f>
        <v>No sample</v>
      </c>
      <c r="F21" s="45" t="str">
        <f>IFERROR(VLOOKUP($B21,'RNA Spike-in Normalized Ct'!$B$3:$O$178,5,FALSE)-'RNA Spike-in Normalized Ct'!U$5,'RNA Spike-in Normalized Ct'!F21)</f>
        <v>No sample</v>
      </c>
      <c r="G21" s="45" t="str">
        <f>IFERROR(VLOOKUP($B21,'RNA Spike-in Normalized Ct'!$B$3:$O$178,6,FALSE)-'RNA Spike-in Normalized Ct'!V$5,'RNA Spike-in Normalized Ct'!G21)</f>
        <v>No sample</v>
      </c>
      <c r="H21" s="45" t="str">
        <f>IFERROR(VLOOKUP($B21,'RNA Spike-in Normalized Ct'!$B$3:$O$178,7,FALSE)-'RNA Spike-in Normalized Ct'!W$5,'RNA Spike-in Normalized Ct'!H21)</f>
        <v>No sample</v>
      </c>
      <c r="I21" s="45" t="str">
        <f>IFERROR(VLOOKUP($B21,'RNA Spike-in Normalized Ct'!$B$3:$O$178,8,FALSE)-'RNA Spike-in Normalized Ct'!X$5,'RNA Spike-in Normalized Ct'!I21)</f>
        <v>No sample</v>
      </c>
      <c r="J21" s="45">
        <f>IFERROR(VLOOKUP($B21,'RNA Spike-in Normalized Ct'!$B$3:$O$178,9,FALSE)-'RNA Spike-in Normalized Ct'!Y$5,'RNA Spike-in Normalized Ct'!J21)</f>
        <v>30.191183760683771</v>
      </c>
      <c r="K21" s="45" t="str">
        <f>IFERROR(VLOOKUP($B21,'RNA Spike-in Normalized Ct'!$B$3:$O$178,9,FALSE)-'RNA Spike-in Normalized Ct'!Z$5,'RNA Spike-in Normalized Ct'!K21)</f>
        <v>No sample</v>
      </c>
      <c r="L21" s="45" t="str">
        <f>IFERROR(VLOOKUP($B21,'RNA Spike-in Normalized Ct'!$B$3:$O$178,10,FALSE)-'RNA Spike-in Normalized Ct'!AA$5,'RNA Spike-in Normalized Ct'!L21)</f>
        <v>No sample</v>
      </c>
      <c r="M21" s="45" t="str">
        <f>IFERROR(VLOOKUP($B21,'RNA Spike-in Normalized Ct'!$B$3:$O$178,11,FALSE)-'RNA Spike-in Normalized Ct'!AB$5,'RNA Spike-in Normalized Ct'!M21)</f>
        <v>No sample</v>
      </c>
      <c r="N21" s="45" t="str">
        <f>IFERROR(VLOOKUP($B21,'RNA Spike-in Normalized Ct'!$B$3:$O$178,12,FALSE)-'RNA Spike-in Normalized Ct'!AC$5,'RNA Spike-in Normalized Ct'!N21)</f>
        <v>No sample</v>
      </c>
      <c r="O21" s="45" t="str">
        <f>IFERROR(VLOOKUP($B21,'RNA Spike-in Normalized Ct'!$B$3:$O$178,13,FALSE)-'RNA Spike-in Normalized Ct'!AD$5,'RNA Spike-in Normalized Ct'!O21)</f>
        <v>No sample</v>
      </c>
    </row>
    <row r="22" spans="1:15" x14ac:dyDescent="0.25">
      <c r="A22" s="133"/>
      <c r="B22" s="13" t="s">
        <v>2303</v>
      </c>
      <c r="C22" s="6" t="str">
        <f>VLOOKUP($B22,'Thresholded Ct'!$B$3:$C$194,2,FALSE)</f>
        <v>hsa-miR-377-3p</v>
      </c>
      <c r="D22" s="45" t="str">
        <f>IFERROR(VLOOKUP($B22,'RNA Spike-in Normalized Ct'!$B$3:$O$178,3,FALSE)-'RNA Spike-in Normalized Ct'!S$5,'RNA Spike-in Normalized Ct'!D22)</f>
        <v>Excluded</v>
      </c>
      <c r="E22" s="45" t="str">
        <f>IFERROR(VLOOKUP($B22,'RNA Spike-in Normalized Ct'!$B$3:$O$178,4,FALSE)-'RNA Spike-in Normalized Ct'!T$5,'RNA Spike-in Normalized Ct'!E22)</f>
        <v>No sample</v>
      </c>
      <c r="F22" s="45" t="str">
        <f>IFERROR(VLOOKUP($B22,'RNA Spike-in Normalized Ct'!$B$3:$O$178,5,FALSE)-'RNA Spike-in Normalized Ct'!U$5,'RNA Spike-in Normalized Ct'!F22)</f>
        <v>No sample</v>
      </c>
      <c r="G22" s="45" t="str">
        <f>IFERROR(VLOOKUP($B22,'RNA Spike-in Normalized Ct'!$B$3:$O$178,6,FALSE)-'RNA Spike-in Normalized Ct'!V$5,'RNA Spike-in Normalized Ct'!G22)</f>
        <v>No sample</v>
      </c>
      <c r="H22" s="45" t="str">
        <f>IFERROR(VLOOKUP($B22,'RNA Spike-in Normalized Ct'!$B$3:$O$178,7,FALSE)-'RNA Spike-in Normalized Ct'!W$5,'RNA Spike-in Normalized Ct'!H22)</f>
        <v>No sample</v>
      </c>
      <c r="I22" s="45" t="str">
        <f>IFERROR(VLOOKUP($B22,'RNA Spike-in Normalized Ct'!$B$3:$O$178,8,FALSE)-'RNA Spike-in Normalized Ct'!X$5,'RNA Spike-in Normalized Ct'!I22)</f>
        <v>No sample</v>
      </c>
      <c r="J22" s="45" t="str">
        <f>IFERROR(VLOOKUP($B22,'RNA Spike-in Normalized Ct'!$B$3:$O$178,9,FALSE)-'RNA Spike-in Normalized Ct'!Y$5,'RNA Spike-in Normalized Ct'!J22)</f>
        <v>Excluded</v>
      </c>
      <c r="K22" s="45" t="str">
        <f>IFERROR(VLOOKUP($B22,'RNA Spike-in Normalized Ct'!$B$3:$O$178,9,FALSE)-'RNA Spike-in Normalized Ct'!Z$5,'RNA Spike-in Normalized Ct'!K22)</f>
        <v>No sample</v>
      </c>
      <c r="L22" s="45" t="str">
        <f>IFERROR(VLOOKUP($B22,'RNA Spike-in Normalized Ct'!$B$3:$O$178,10,FALSE)-'RNA Spike-in Normalized Ct'!AA$5,'RNA Spike-in Normalized Ct'!L22)</f>
        <v>No sample</v>
      </c>
      <c r="M22" s="45" t="str">
        <f>IFERROR(VLOOKUP($B22,'RNA Spike-in Normalized Ct'!$B$3:$O$178,11,FALSE)-'RNA Spike-in Normalized Ct'!AB$5,'RNA Spike-in Normalized Ct'!M22)</f>
        <v>No sample</v>
      </c>
      <c r="N22" s="45" t="str">
        <f>IFERROR(VLOOKUP($B22,'RNA Spike-in Normalized Ct'!$B$3:$O$178,12,FALSE)-'RNA Spike-in Normalized Ct'!AC$5,'RNA Spike-in Normalized Ct'!N22)</f>
        <v>No sample</v>
      </c>
      <c r="O22" s="45" t="str">
        <f>IFERROR(VLOOKUP($B22,'RNA Spike-in Normalized Ct'!$B$3:$O$178,13,FALSE)-'RNA Spike-in Normalized Ct'!AD$5,'RNA Spike-in Normalized Ct'!O22)</f>
        <v>No sample</v>
      </c>
    </row>
    <row r="23" spans="1:15" x14ac:dyDescent="0.25">
      <c r="A23" s="133"/>
      <c r="B23" s="13" t="s">
        <v>2304</v>
      </c>
      <c r="C23" s="6" t="str">
        <f>VLOOKUP($B23,'Thresholded Ct'!$B$3:$C$194,2,FALSE)</f>
        <v>hsa-miR-450a-5p</v>
      </c>
      <c r="D23" s="45">
        <f>IFERROR(VLOOKUP($B23,'RNA Spike-in Normalized Ct'!$B$3:$O$178,3,FALSE)-'RNA Spike-in Normalized Ct'!S$5,'RNA Spike-in Normalized Ct'!D23)</f>
        <v>30.998816239316227</v>
      </c>
      <c r="E23" s="45" t="str">
        <f>IFERROR(VLOOKUP($B23,'RNA Spike-in Normalized Ct'!$B$3:$O$178,4,FALSE)-'RNA Spike-in Normalized Ct'!T$5,'RNA Spike-in Normalized Ct'!E23)</f>
        <v>No sample</v>
      </c>
      <c r="F23" s="45" t="str">
        <f>IFERROR(VLOOKUP($B23,'RNA Spike-in Normalized Ct'!$B$3:$O$178,5,FALSE)-'RNA Spike-in Normalized Ct'!U$5,'RNA Spike-in Normalized Ct'!F23)</f>
        <v>No sample</v>
      </c>
      <c r="G23" s="45" t="str">
        <f>IFERROR(VLOOKUP($B23,'RNA Spike-in Normalized Ct'!$B$3:$O$178,6,FALSE)-'RNA Spike-in Normalized Ct'!V$5,'RNA Spike-in Normalized Ct'!G23)</f>
        <v>No sample</v>
      </c>
      <c r="H23" s="45" t="str">
        <f>IFERROR(VLOOKUP($B23,'RNA Spike-in Normalized Ct'!$B$3:$O$178,7,FALSE)-'RNA Spike-in Normalized Ct'!W$5,'RNA Spike-in Normalized Ct'!H23)</f>
        <v>No sample</v>
      </c>
      <c r="I23" s="45" t="str">
        <f>IFERROR(VLOOKUP($B23,'RNA Spike-in Normalized Ct'!$B$3:$O$178,8,FALSE)-'RNA Spike-in Normalized Ct'!X$5,'RNA Spike-in Normalized Ct'!I23)</f>
        <v>No sample</v>
      </c>
      <c r="J23" s="45">
        <f>IFERROR(VLOOKUP($B23,'RNA Spike-in Normalized Ct'!$B$3:$O$178,9,FALSE)-'RNA Spike-in Normalized Ct'!Y$5,'RNA Spike-in Normalized Ct'!J23)</f>
        <v>30.735183760683771</v>
      </c>
      <c r="K23" s="45" t="str">
        <f>IFERROR(VLOOKUP($B23,'RNA Spike-in Normalized Ct'!$B$3:$O$178,9,FALSE)-'RNA Spike-in Normalized Ct'!Z$5,'RNA Spike-in Normalized Ct'!K23)</f>
        <v>No sample</v>
      </c>
      <c r="L23" s="45" t="str">
        <f>IFERROR(VLOOKUP($B23,'RNA Spike-in Normalized Ct'!$B$3:$O$178,10,FALSE)-'RNA Spike-in Normalized Ct'!AA$5,'RNA Spike-in Normalized Ct'!L23)</f>
        <v>No sample</v>
      </c>
      <c r="M23" s="45" t="str">
        <f>IFERROR(VLOOKUP($B23,'RNA Spike-in Normalized Ct'!$B$3:$O$178,11,FALSE)-'RNA Spike-in Normalized Ct'!AB$5,'RNA Spike-in Normalized Ct'!M23)</f>
        <v>No sample</v>
      </c>
      <c r="N23" s="45" t="str">
        <f>IFERROR(VLOOKUP($B23,'RNA Spike-in Normalized Ct'!$B$3:$O$178,12,FALSE)-'RNA Spike-in Normalized Ct'!AC$5,'RNA Spike-in Normalized Ct'!N23)</f>
        <v>No sample</v>
      </c>
      <c r="O23" s="45" t="str">
        <f>IFERROR(VLOOKUP($B23,'RNA Spike-in Normalized Ct'!$B$3:$O$178,13,FALSE)-'RNA Spike-in Normalized Ct'!AD$5,'RNA Spike-in Normalized Ct'!O23)</f>
        <v>No sample</v>
      </c>
    </row>
    <row r="24" spans="1:15" x14ac:dyDescent="0.25">
      <c r="A24" s="133"/>
      <c r="B24" s="13" t="s">
        <v>2305</v>
      </c>
      <c r="C24" s="6" t="str">
        <f>VLOOKUP($B24,'Thresholded Ct'!$B$3:$C$194,2,FALSE)</f>
        <v>hsa-miR-608</v>
      </c>
      <c r="D24" s="45">
        <f>IFERROR(VLOOKUP($B24,'RNA Spike-in Normalized Ct'!$B$3:$O$178,3,FALSE)-'RNA Spike-in Normalized Ct'!S$5,'RNA Spike-in Normalized Ct'!D24)</f>
        <v>30.998816239316227</v>
      </c>
      <c r="E24" s="45" t="str">
        <f>IFERROR(VLOOKUP($B24,'RNA Spike-in Normalized Ct'!$B$3:$O$178,4,FALSE)-'RNA Spike-in Normalized Ct'!T$5,'RNA Spike-in Normalized Ct'!E24)</f>
        <v>No sample</v>
      </c>
      <c r="F24" s="45" t="str">
        <f>IFERROR(VLOOKUP($B24,'RNA Spike-in Normalized Ct'!$B$3:$O$178,5,FALSE)-'RNA Spike-in Normalized Ct'!U$5,'RNA Spike-in Normalized Ct'!F24)</f>
        <v>No sample</v>
      </c>
      <c r="G24" s="45" t="str">
        <f>IFERROR(VLOOKUP($B24,'RNA Spike-in Normalized Ct'!$B$3:$O$178,6,FALSE)-'RNA Spike-in Normalized Ct'!V$5,'RNA Spike-in Normalized Ct'!G24)</f>
        <v>No sample</v>
      </c>
      <c r="H24" s="45" t="str">
        <f>IFERROR(VLOOKUP($B24,'RNA Spike-in Normalized Ct'!$B$3:$O$178,7,FALSE)-'RNA Spike-in Normalized Ct'!W$5,'RNA Spike-in Normalized Ct'!H24)</f>
        <v>No sample</v>
      </c>
      <c r="I24" s="45" t="str">
        <f>IFERROR(VLOOKUP($B24,'RNA Spike-in Normalized Ct'!$B$3:$O$178,8,FALSE)-'RNA Spike-in Normalized Ct'!X$5,'RNA Spike-in Normalized Ct'!I24)</f>
        <v>No sample</v>
      </c>
      <c r="J24" s="45">
        <f>IFERROR(VLOOKUP($B24,'RNA Spike-in Normalized Ct'!$B$3:$O$178,9,FALSE)-'RNA Spike-in Normalized Ct'!Y$5,'RNA Spike-in Normalized Ct'!J24)</f>
        <v>30.80118376068377</v>
      </c>
      <c r="K24" s="45" t="str">
        <f>IFERROR(VLOOKUP($B24,'RNA Spike-in Normalized Ct'!$B$3:$O$178,9,FALSE)-'RNA Spike-in Normalized Ct'!Z$5,'RNA Spike-in Normalized Ct'!K24)</f>
        <v>No sample</v>
      </c>
      <c r="L24" s="45" t="str">
        <f>IFERROR(VLOOKUP($B24,'RNA Spike-in Normalized Ct'!$B$3:$O$178,10,FALSE)-'RNA Spike-in Normalized Ct'!AA$5,'RNA Spike-in Normalized Ct'!L24)</f>
        <v>No sample</v>
      </c>
      <c r="M24" s="45" t="str">
        <f>IFERROR(VLOOKUP($B24,'RNA Spike-in Normalized Ct'!$B$3:$O$178,11,FALSE)-'RNA Spike-in Normalized Ct'!AB$5,'RNA Spike-in Normalized Ct'!M24)</f>
        <v>No sample</v>
      </c>
      <c r="N24" s="45" t="str">
        <f>IFERROR(VLOOKUP($B24,'RNA Spike-in Normalized Ct'!$B$3:$O$178,12,FALSE)-'RNA Spike-in Normalized Ct'!AC$5,'RNA Spike-in Normalized Ct'!N24)</f>
        <v>No sample</v>
      </c>
      <c r="O24" s="45" t="str">
        <f>IFERROR(VLOOKUP($B24,'RNA Spike-in Normalized Ct'!$B$3:$O$178,13,FALSE)-'RNA Spike-in Normalized Ct'!AD$5,'RNA Spike-in Normalized Ct'!O24)</f>
        <v>No sample</v>
      </c>
    </row>
    <row r="25" spans="1:15" x14ac:dyDescent="0.25">
      <c r="A25" s="133"/>
      <c r="B25" s="13" t="s">
        <v>2307</v>
      </c>
      <c r="C25" s="6" t="str">
        <f>VLOOKUP($B25,'Thresholded Ct'!$B$3:$C$194,2,FALSE)</f>
        <v>hsa-miR-16-5p</v>
      </c>
      <c r="D25" s="45">
        <f>IFERROR(VLOOKUP($B25,'RNA Spike-in Normalized Ct'!$B$3:$O$178,3,FALSE)-'RNA Spike-in Normalized Ct'!S$5,'RNA Spike-in Normalized Ct'!D25)</f>
        <v>24.025816239316228</v>
      </c>
      <c r="E25" s="45" t="str">
        <f>IFERROR(VLOOKUP($B25,'RNA Spike-in Normalized Ct'!$B$3:$O$178,4,FALSE)-'RNA Spike-in Normalized Ct'!T$5,'RNA Spike-in Normalized Ct'!E25)</f>
        <v>No sample</v>
      </c>
      <c r="F25" s="45" t="str">
        <f>IFERROR(VLOOKUP($B25,'RNA Spike-in Normalized Ct'!$B$3:$O$178,5,FALSE)-'RNA Spike-in Normalized Ct'!U$5,'RNA Spike-in Normalized Ct'!F25)</f>
        <v>No sample</v>
      </c>
      <c r="G25" s="45" t="str">
        <f>IFERROR(VLOOKUP($B25,'RNA Spike-in Normalized Ct'!$B$3:$O$178,6,FALSE)-'RNA Spike-in Normalized Ct'!V$5,'RNA Spike-in Normalized Ct'!G25)</f>
        <v>No sample</v>
      </c>
      <c r="H25" s="45" t="str">
        <f>IFERROR(VLOOKUP($B25,'RNA Spike-in Normalized Ct'!$B$3:$O$178,7,FALSE)-'RNA Spike-in Normalized Ct'!W$5,'RNA Spike-in Normalized Ct'!H25)</f>
        <v>No sample</v>
      </c>
      <c r="I25" s="45" t="str">
        <f>IFERROR(VLOOKUP($B25,'RNA Spike-in Normalized Ct'!$B$3:$O$178,8,FALSE)-'RNA Spike-in Normalized Ct'!X$5,'RNA Spike-in Normalized Ct'!I25)</f>
        <v>No sample</v>
      </c>
      <c r="J25" s="45">
        <f>IFERROR(VLOOKUP($B25,'RNA Spike-in Normalized Ct'!$B$3:$O$178,9,FALSE)-'RNA Spike-in Normalized Ct'!Y$5,'RNA Spike-in Normalized Ct'!J25)</f>
        <v>23.037183760683771</v>
      </c>
      <c r="K25" s="45" t="str">
        <f>IFERROR(VLOOKUP($B25,'RNA Spike-in Normalized Ct'!$B$3:$O$178,9,FALSE)-'RNA Spike-in Normalized Ct'!Z$5,'RNA Spike-in Normalized Ct'!K25)</f>
        <v>No sample</v>
      </c>
      <c r="L25" s="45" t="str">
        <f>IFERROR(VLOOKUP($B25,'RNA Spike-in Normalized Ct'!$B$3:$O$178,10,FALSE)-'RNA Spike-in Normalized Ct'!AA$5,'RNA Spike-in Normalized Ct'!L25)</f>
        <v>No sample</v>
      </c>
      <c r="M25" s="45" t="str">
        <f>IFERROR(VLOOKUP($B25,'RNA Spike-in Normalized Ct'!$B$3:$O$178,11,FALSE)-'RNA Spike-in Normalized Ct'!AB$5,'RNA Spike-in Normalized Ct'!M25)</f>
        <v>No sample</v>
      </c>
      <c r="N25" s="45" t="str">
        <f>IFERROR(VLOOKUP($B25,'RNA Spike-in Normalized Ct'!$B$3:$O$178,12,FALSE)-'RNA Spike-in Normalized Ct'!AC$5,'RNA Spike-in Normalized Ct'!N25)</f>
        <v>No sample</v>
      </c>
      <c r="O25" s="45" t="str">
        <f>IFERROR(VLOOKUP($B25,'RNA Spike-in Normalized Ct'!$B$3:$O$178,13,FALSE)-'RNA Spike-in Normalized Ct'!AD$5,'RNA Spike-in Normalized Ct'!O25)</f>
        <v>No sample</v>
      </c>
    </row>
    <row r="26" spans="1:15" x14ac:dyDescent="0.25">
      <c r="A26" s="133"/>
      <c r="B26" s="13" t="s">
        <v>2308</v>
      </c>
      <c r="C26" s="6" t="str">
        <f>VLOOKUP($B26,'Thresholded Ct'!$B$3:$C$194,2,FALSE)</f>
        <v>hsa-miR-28-5p</v>
      </c>
      <c r="D26" s="45">
        <f>IFERROR(VLOOKUP($B26,'RNA Spike-in Normalized Ct'!$B$3:$O$178,3,FALSE)-'RNA Spike-in Normalized Ct'!S$5,'RNA Spike-in Normalized Ct'!D26)</f>
        <v>22.357816239316229</v>
      </c>
      <c r="E26" s="45" t="str">
        <f>IFERROR(VLOOKUP($B26,'RNA Spike-in Normalized Ct'!$B$3:$O$178,4,FALSE)-'RNA Spike-in Normalized Ct'!T$5,'RNA Spike-in Normalized Ct'!E26)</f>
        <v>No sample</v>
      </c>
      <c r="F26" s="45" t="str">
        <f>IFERROR(VLOOKUP($B26,'RNA Spike-in Normalized Ct'!$B$3:$O$178,5,FALSE)-'RNA Spike-in Normalized Ct'!U$5,'RNA Spike-in Normalized Ct'!F26)</f>
        <v>No sample</v>
      </c>
      <c r="G26" s="45" t="str">
        <f>IFERROR(VLOOKUP($B26,'RNA Spike-in Normalized Ct'!$B$3:$O$178,6,FALSE)-'RNA Spike-in Normalized Ct'!V$5,'RNA Spike-in Normalized Ct'!G26)</f>
        <v>No sample</v>
      </c>
      <c r="H26" s="45" t="str">
        <f>IFERROR(VLOOKUP($B26,'RNA Spike-in Normalized Ct'!$B$3:$O$178,7,FALSE)-'RNA Spike-in Normalized Ct'!W$5,'RNA Spike-in Normalized Ct'!H26)</f>
        <v>No sample</v>
      </c>
      <c r="I26" s="45" t="str">
        <f>IFERROR(VLOOKUP($B26,'RNA Spike-in Normalized Ct'!$B$3:$O$178,8,FALSE)-'RNA Spike-in Normalized Ct'!X$5,'RNA Spike-in Normalized Ct'!I26)</f>
        <v>No sample</v>
      </c>
      <c r="J26" s="45">
        <f>IFERROR(VLOOKUP($B26,'RNA Spike-in Normalized Ct'!$B$3:$O$178,9,FALSE)-'RNA Spike-in Normalized Ct'!Y$5,'RNA Spike-in Normalized Ct'!J26)</f>
        <v>31.530183760683773</v>
      </c>
      <c r="K26" s="45" t="str">
        <f>IFERROR(VLOOKUP($B26,'RNA Spike-in Normalized Ct'!$B$3:$O$178,9,FALSE)-'RNA Spike-in Normalized Ct'!Z$5,'RNA Spike-in Normalized Ct'!K26)</f>
        <v>No sample</v>
      </c>
      <c r="L26" s="45" t="str">
        <f>IFERROR(VLOOKUP($B26,'RNA Spike-in Normalized Ct'!$B$3:$O$178,10,FALSE)-'RNA Spike-in Normalized Ct'!AA$5,'RNA Spike-in Normalized Ct'!L26)</f>
        <v>No sample</v>
      </c>
      <c r="M26" s="45" t="str">
        <f>IFERROR(VLOOKUP($B26,'RNA Spike-in Normalized Ct'!$B$3:$O$178,11,FALSE)-'RNA Spike-in Normalized Ct'!AB$5,'RNA Spike-in Normalized Ct'!M26)</f>
        <v>No sample</v>
      </c>
      <c r="N26" s="45" t="str">
        <f>IFERROR(VLOOKUP($B26,'RNA Spike-in Normalized Ct'!$B$3:$O$178,12,FALSE)-'RNA Spike-in Normalized Ct'!AC$5,'RNA Spike-in Normalized Ct'!N26)</f>
        <v>No sample</v>
      </c>
      <c r="O26" s="45" t="str">
        <f>IFERROR(VLOOKUP($B26,'RNA Spike-in Normalized Ct'!$B$3:$O$178,13,FALSE)-'RNA Spike-in Normalized Ct'!AD$5,'RNA Spike-in Normalized Ct'!O26)</f>
        <v>No sample</v>
      </c>
    </row>
    <row r="27" spans="1:15" x14ac:dyDescent="0.25">
      <c r="A27" s="133"/>
      <c r="B27" s="13" t="s">
        <v>2309</v>
      </c>
      <c r="C27" s="6" t="str">
        <f>VLOOKUP($B27,'Thresholded Ct'!$B$3:$C$194,2,FALSE)</f>
        <v>hsa-miR-29b-3p</v>
      </c>
      <c r="D27" s="45">
        <f>IFERROR(VLOOKUP($B27,'RNA Spike-in Normalized Ct'!$B$3:$O$178,3,FALSE)-'RNA Spike-in Normalized Ct'!S$5,'RNA Spike-in Normalized Ct'!D27)</f>
        <v>23.876816239316227</v>
      </c>
      <c r="E27" s="45" t="str">
        <f>IFERROR(VLOOKUP($B27,'RNA Spike-in Normalized Ct'!$B$3:$O$178,4,FALSE)-'RNA Spike-in Normalized Ct'!T$5,'RNA Spike-in Normalized Ct'!E27)</f>
        <v>No sample</v>
      </c>
      <c r="F27" s="45" t="str">
        <f>IFERROR(VLOOKUP($B27,'RNA Spike-in Normalized Ct'!$B$3:$O$178,5,FALSE)-'RNA Spike-in Normalized Ct'!U$5,'RNA Spike-in Normalized Ct'!F27)</f>
        <v>No sample</v>
      </c>
      <c r="G27" s="45" t="str">
        <f>IFERROR(VLOOKUP($B27,'RNA Spike-in Normalized Ct'!$B$3:$O$178,6,FALSE)-'RNA Spike-in Normalized Ct'!V$5,'RNA Spike-in Normalized Ct'!G27)</f>
        <v>No sample</v>
      </c>
      <c r="H27" s="45" t="str">
        <f>IFERROR(VLOOKUP($B27,'RNA Spike-in Normalized Ct'!$B$3:$O$178,7,FALSE)-'RNA Spike-in Normalized Ct'!W$5,'RNA Spike-in Normalized Ct'!H27)</f>
        <v>No sample</v>
      </c>
      <c r="I27" s="45" t="str">
        <f>IFERROR(VLOOKUP($B27,'RNA Spike-in Normalized Ct'!$B$3:$O$178,8,FALSE)-'RNA Spike-in Normalized Ct'!X$5,'RNA Spike-in Normalized Ct'!I27)</f>
        <v>No sample</v>
      </c>
      <c r="J27" s="45">
        <f>IFERROR(VLOOKUP($B27,'RNA Spike-in Normalized Ct'!$B$3:$O$178,9,FALSE)-'RNA Spike-in Normalized Ct'!Y$5,'RNA Spike-in Normalized Ct'!J27)</f>
        <v>22.65018376068377</v>
      </c>
      <c r="K27" s="45" t="str">
        <f>IFERROR(VLOOKUP($B27,'RNA Spike-in Normalized Ct'!$B$3:$O$178,9,FALSE)-'RNA Spike-in Normalized Ct'!Z$5,'RNA Spike-in Normalized Ct'!K27)</f>
        <v>No sample</v>
      </c>
      <c r="L27" s="45" t="str">
        <f>IFERROR(VLOOKUP($B27,'RNA Spike-in Normalized Ct'!$B$3:$O$178,10,FALSE)-'RNA Spike-in Normalized Ct'!AA$5,'RNA Spike-in Normalized Ct'!L27)</f>
        <v>No sample</v>
      </c>
      <c r="M27" s="45" t="str">
        <f>IFERROR(VLOOKUP($B27,'RNA Spike-in Normalized Ct'!$B$3:$O$178,11,FALSE)-'RNA Spike-in Normalized Ct'!AB$5,'RNA Spike-in Normalized Ct'!M27)</f>
        <v>No sample</v>
      </c>
      <c r="N27" s="45" t="str">
        <f>IFERROR(VLOOKUP($B27,'RNA Spike-in Normalized Ct'!$B$3:$O$178,12,FALSE)-'RNA Spike-in Normalized Ct'!AC$5,'RNA Spike-in Normalized Ct'!N27)</f>
        <v>No sample</v>
      </c>
      <c r="O27" s="45" t="str">
        <f>IFERROR(VLOOKUP($B27,'RNA Spike-in Normalized Ct'!$B$3:$O$178,13,FALSE)-'RNA Spike-in Normalized Ct'!AD$5,'RNA Spike-in Normalized Ct'!O27)</f>
        <v>No sample</v>
      </c>
    </row>
    <row r="28" spans="1:15" x14ac:dyDescent="0.25">
      <c r="A28" s="133"/>
      <c r="B28" s="13" t="s">
        <v>2310</v>
      </c>
      <c r="C28" s="6" t="str">
        <f>VLOOKUP($B28,'Thresholded Ct'!$B$3:$C$194,2,FALSE)</f>
        <v>hsa-miR-181c-5p</v>
      </c>
      <c r="D28" s="45">
        <f>IFERROR(VLOOKUP($B28,'RNA Spike-in Normalized Ct'!$B$3:$O$178,3,FALSE)-'RNA Spike-in Normalized Ct'!S$5,'RNA Spike-in Normalized Ct'!D28)</f>
        <v>19.424816239316229</v>
      </c>
      <c r="E28" s="45" t="str">
        <f>IFERROR(VLOOKUP($B28,'RNA Spike-in Normalized Ct'!$B$3:$O$178,4,FALSE)-'RNA Spike-in Normalized Ct'!T$5,'RNA Spike-in Normalized Ct'!E28)</f>
        <v>No sample</v>
      </c>
      <c r="F28" s="45" t="str">
        <f>IFERROR(VLOOKUP($B28,'RNA Spike-in Normalized Ct'!$B$3:$O$178,5,FALSE)-'RNA Spike-in Normalized Ct'!U$5,'RNA Spike-in Normalized Ct'!F28)</f>
        <v>No sample</v>
      </c>
      <c r="G28" s="45" t="str">
        <f>IFERROR(VLOOKUP($B28,'RNA Spike-in Normalized Ct'!$B$3:$O$178,6,FALSE)-'RNA Spike-in Normalized Ct'!V$5,'RNA Spike-in Normalized Ct'!G28)</f>
        <v>No sample</v>
      </c>
      <c r="H28" s="45" t="str">
        <f>IFERROR(VLOOKUP($B28,'RNA Spike-in Normalized Ct'!$B$3:$O$178,7,FALSE)-'RNA Spike-in Normalized Ct'!W$5,'RNA Spike-in Normalized Ct'!H28)</f>
        <v>No sample</v>
      </c>
      <c r="I28" s="45" t="str">
        <f>IFERROR(VLOOKUP($B28,'RNA Spike-in Normalized Ct'!$B$3:$O$178,8,FALSE)-'RNA Spike-in Normalized Ct'!X$5,'RNA Spike-in Normalized Ct'!I28)</f>
        <v>No sample</v>
      </c>
      <c r="J28" s="45">
        <f>IFERROR(VLOOKUP($B28,'RNA Spike-in Normalized Ct'!$B$3:$O$178,9,FALSE)-'RNA Spike-in Normalized Ct'!Y$5,'RNA Spike-in Normalized Ct'!J28)</f>
        <v>19.930183760683772</v>
      </c>
      <c r="K28" s="45" t="str">
        <f>IFERROR(VLOOKUP($B28,'RNA Spike-in Normalized Ct'!$B$3:$O$178,9,FALSE)-'RNA Spike-in Normalized Ct'!Z$5,'RNA Spike-in Normalized Ct'!K28)</f>
        <v>No sample</v>
      </c>
      <c r="L28" s="45" t="str">
        <f>IFERROR(VLOOKUP($B28,'RNA Spike-in Normalized Ct'!$B$3:$O$178,10,FALSE)-'RNA Spike-in Normalized Ct'!AA$5,'RNA Spike-in Normalized Ct'!L28)</f>
        <v>No sample</v>
      </c>
      <c r="M28" s="45" t="str">
        <f>IFERROR(VLOOKUP($B28,'RNA Spike-in Normalized Ct'!$B$3:$O$178,11,FALSE)-'RNA Spike-in Normalized Ct'!AB$5,'RNA Spike-in Normalized Ct'!M28)</f>
        <v>No sample</v>
      </c>
      <c r="N28" s="45" t="str">
        <f>IFERROR(VLOOKUP($B28,'RNA Spike-in Normalized Ct'!$B$3:$O$178,12,FALSE)-'RNA Spike-in Normalized Ct'!AC$5,'RNA Spike-in Normalized Ct'!N28)</f>
        <v>No sample</v>
      </c>
      <c r="O28" s="45" t="str">
        <f>IFERROR(VLOOKUP($B28,'RNA Spike-in Normalized Ct'!$B$3:$O$178,13,FALSE)-'RNA Spike-in Normalized Ct'!AD$5,'RNA Spike-in Normalized Ct'!O28)</f>
        <v>No sample</v>
      </c>
    </row>
    <row r="29" spans="1:15" x14ac:dyDescent="0.25">
      <c r="A29" s="133"/>
      <c r="B29" s="13" t="s">
        <v>2311</v>
      </c>
      <c r="C29" s="6" t="str">
        <f>VLOOKUP($B29,'Thresholded Ct'!$B$3:$C$194,2,FALSE)</f>
        <v>hsa-miR-1-3p</v>
      </c>
      <c r="D29" s="45">
        <f>IFERROR(VLOOKUP($B29,'RNA Spike-in Normalized Ct'!$B$3:$O$178,3,FALSE)-'RNA Spike-in Normalized Ct'!S$5,'RNA Spike-in Normalized Ct'!D29)</f>
        <v>23.876816239316227</v>
      </c>
      <c r="E29" s="45" t="str">
        <f>IFERROR(VLOOKUP($B29,'RNA Spike-in Normalized Ct'!$B$3:$O$178,4,FALSE)-'RNA Spike-in Normalized Ct'!T$5,'RNA Spike-in Normalized Ct'!E29)</f>
        <v>No sample</v>
      </c>
      <c r="F29" s="45" t="str">
        <f>IFERROR(VLOOKUP($B29,'RNA Spike-in Normalized Ct'!$B$3:$O$178,5,FALSE)-'RNA Spike-in Normalized Ct'!U$5,'RNA Spike-in Normalized Ct'!F29)</f>
        <v>No sample</v>
      </c>
      <c r="G29" s="45" t="str">
        <f>IFERROR(VLOOKUP($B29,'RNA Spike-in Normalized Ct'!$B$3:$O$178,6,FALSE)-'RNA Spike-in Normalized Ct'!V$5,'RNA Spike-in Normalized Ct'!G29)</f>
        <v>No sample</v>
      </c>
      <c r="H29" s="45" t="str">
        <f>IFERROR(VLOOKUP($B29,'RNA Spike-in Normalized Ct'!$B$3:$O$178,7,FALSE)-'RNA Spike-in Normalized Ct'!W$5,'RNA Spike-in Normalized Ct'!H29)</f>
        <v>No sample</v>
      </c>
      <c r="I29" s="45" t="str">
        <f>IFERROR(VLOOKUP($B29,'RNA Spike-in Normalized Ct'!$B$3:$O$178,8,FALSE)-'RNA Spike-in Normalized Ct'!X$5,'RNA Spike-in Normalized Ct'!I29)</f>
        <v>No sample</v>
      </c>
      <c r="J29" s="45">
        <f>IFERROR(VLOOKUP($B29,'RNA Spike-in Normalized Ct'!$B$3:$O$178,9,FALSE)-'RNA Spike-in Normalized Ct'!Y$5,'RNA Spike-in Normalized Ct'!J29)</f>
        <v>22.65018376068377</v>
      </c>
      <c r="K29" s="45" t="str">
        <f>IFERROR(VLOOKUP($B29,'RNA Spike-in Normalized Ct'!$B$3:$O$178,9,FALSE)-'RNA Spike-in Normalized Ct'!Z$5,'RNA Spike-in Normalized Ct'!K29)</f>
        <v>No sample</v>
      </c>
      <c r="L29" s="45" t="str">
        <f>IFERROR(VLOOKUP($B29,'RNA Spike-in Normalized Ct'!$B$3:$O$178,10,FALSE)-'RNA Spike-in Normalized Ct'!AA$5,'RNA Spike-in Normalized Ct'!L29)</f>
        <v>No sample</v>
      </c>
      <c r="M29" s="45" t="str">
        <f>IFERROR(VLOOKUP($B29,'RNA Spike-in Normalized Ct'!$B$3:$O$178,11,FALSE)-'RNA Spike-in Normalized Ct'!AB$5,'RNA Spike-in Normalized Ct'!M29)</f>
        <v>No sample</v>
      </c>
      <c r="N29" s="45" t="str">
        <f>IFERROR(VLOOKUP($B29,'RNA Spike-in Normalized Ct'!$B$3:$O$178,12,FALSE)-'RNA Spike-in Normalized Ct'!AC$5,'RNA Spike-in Normalized Ct'!N29)</f>
        <v>No sample</v>
      </c>
      <c r="O29" s="45" t="str">
        <f>IFERROR(VLOOKUP($B29,'RNA Spike-in Normalized Ct'!$B$3:$O$178,13,FALSE)-'RNA Spike-in Normalized Ct'!AD$5,'RNA Spike-in Normalized Ct'!O29)</f>
        <v>No sample</v>
      </c>
    </row>
    <row r="30" spans="1:15" x14ac:dyDescent="0.25">
      <c r="A30" s="133"/>
      <c r="B30" s="13" t="s">
        <v>2312</v>
      </c>
      <c r="C30" s="6" t="str">
        <f>VLOOKUP($B30,'Thresholded Ct'!$B$3:$C$194,2,FALSE)</f>
        <v>hsa-miR-142-5p</v>
      </c>
      <c r="D30" s="45">
        <f>IFERROR(VLOOKUP($B30,'RNA Spike-in Normalized Ct'!$B$3:$O$178,3,FALSE)-'RNA Spike-in Normalized Ct'!S$5,'RNA Spike-in Normalized Ct'!D30)</f>
        <v>28.313816239316228</v>
      </c>
      <c r="E30" s="45" t="str">
        <f>IFERROR(VLOOKUP($B30,'RNA Spike-in Normalized Ct'!$B$3:$O$178,4,FALSE)-'RNA Spike-in Normalized Ct'!T$5,'RNA Spike-in Normalized Ct'!E30)</f>
        <v>No sample</v>
      </c>
      <c r="F30" s="45" t="str">
        <f>IFERROR(VLOOKUP($B30,'RNA Spike-in Normalized Ct'!$B$3:$O$178,5,FALSE)-'RNA Spike-in Normalized Ct'!U$5,'RNA Spike-in Normalized Ct'!F30)</f>
        <v>No sample</v>
      </c>
      <c r="G30" s="45" t="str">
        <f>IFERROR(VLOOKUP($B30,'RNA Spike-in Normalized Ct'!$B$3:$O$178,6,FALSE)-'RNA Spike-in Normalized Ct'!V$5,'RNA Spike-in Normalized Ct'!G30)</f>
        <v>No sample</v>
      </c>
      <c r="H30" s="45" t="str">
        <f>IFERROR(VLOOKUP($B30,'RNA Spike-in Normalized Ct'!$B$3:$O$178,7,FALSE)-'RNA Spike-in Normalized Ct'!W$5,'RNA Spike-in Normalized Ct'!H30)</f>
        <v>No sample</v>
      </c>
      <c r="I30" s="45" t="str">
        <f>IFERROR(VLOOKUP($B30,'RNA Spike-in Normalized Ct'!$B$3:$O$178,8,FALSE)-'RNA Spike-in Normalized Ct'!X$5,'RNA Spike-in Normalized Ct'!I30)</f>
        <v>No sample</v>
      </c>
      <c r="J30" s="45">
        <f>IFERROR(VLOOKUP($B30,'RNA Spike-in Normalized Ct'!$B$3:$O$178,9,FALSE)-'RNA Spike-in Normalized Ct'!Y$5,'RNA Spike-in Normalized Ct'!J30)</f>
        <v>25.666183760683772</v>
      </c>
      <c r="K30" s="45" t="str">
        <f>IFERROR(VLOOKUP($B30,'RNA Spike-in Normalized Ct'!$B$3:$O$178,9,FALSE)-'RNA Spike-in Normalized Ct'!Z$5,'RNA Spike-in Normalized Ct'!K30)</f>
        <v>No sample</v>
      </c>
      <c r="L30" s="45" t="str">
        <f>IFERROR(VLOOKUP($B30,'RNA Spike-in Normalized Ct'!$B$3:$O$178,10,FALSE)-'RNA Spike-in Normalized Ct'!AA$5,'RNA Spike-in Normalized Ct'!L30)</f>
        <v>No sample</v>
      </c>
      <c r="M30" s="45" t="str">
        <f>IFERROR(VLOOKUP($B30,'RNA Spike-in Normalized Ct'!$B$3:$O$178,11,FALSE)-'RNA Spike-in Normalized Ct'!AB$5,'RNA Spike-in Normalized Ct'!M30)</f>
        <v>No sample</v>
      </c>
      <c r="N30" s="45" t="str">
        <f>IFERROR(VLOOKUP($B30,'RNA Spike-in Normalized Ct'!$B$3:$O$178,12,FALSE)-'RNA Spike-in Normalized Ct'!AC$5,'RNA Spike-in Normalized Ct'!N30)</f>
        <v>No sample</v>
      </c>
      <c r="O30" s="45" t="str">
        <f>IFERROR(VLOOKUP($B30,'RNA Spike-in Normalized Ct'!$B$3:$O$178,13,FALSE)-'RNA Spike-in Normalized Ct'!AD$5,'RNA Spike-in Normalized Ct'!O30)</f>
        <v>No sample</v>
      </c>
    </row>
    <row r="31" spans="1:15" x14ac:dyDescent="0.25">
      <c r="A31" s="133"/>
      <c r="B31" s="13" t="s">
        <v>2313</v>
      </c>
      <c r="C31" s="6" t="str">
        <f>VLOOKUP($B31,'Thresholded Ct'!$B$3:$C$194,2,FALSE)</f>
        <v>hsa-miR-193a-3p</v>
      </c>
      <c r="D31" s="45">
        <f>IFERROR(VLOOKUP($B31,'RNA Spike-in Normalized Ct'!$B$3:$O$178,3,FALSE)-'RNA Spike-in Normalized Ct'!S$5,'RNA Spike-in Normalized Ct'!D31)</f>
        <v>25.923816239316228</v>
      </c>
      <c r="E31" s="45" t="str">
        <f>IFERROR(VLOOKUP($B31,'RNA Spike-in Normalized Ct'!$B$3:$O$178,4,FALSE)-'RNA Spike-in Normalized Ct'!T$5,'RNA Spike-in Normalized Ct'!E31)</f>
        <v>No sample</v>
      </c>
      <c r="F31" s="45" t="str">
        <f>IFERROR(VLOOKUP($B31,'RNA Spike-in Normalized Ct'!$B$3:$O$178,5,FALSE)-'RNA Spike-in Normalized Ct'!U$5,'RNA Spike-in Normalized Ct'!F31)</f>
        <v>No sample</v>
      </c>
      <c r="G31" s="45" t="str">
        <f>IFERROR(VLOOKUP($B31,'RNA Spike-in Normalized Ct'!$B$3:$O$178,6,FALSE)-'RNA Spike-in Normalized Ct'!V$5,'RNA Spike-in Normalized Ct'!G31)</f>
        <v>No sample</v>
      </c>
      <c r="H31" s="45" t="str">
        <f>IFERROR(VLOOKUP($B31,'RNA Spike-in Normalized Ct'!$B$3:$O$178,7,FALSE)-'RNA Spike-in Normalized Ct'!W$5,'RNA Spike-in Normalized Ct'!H31)</f>
        <v>No sample</v>
      </c>
      <c r="I31" s="45" t="str">
        <f>IFERROR(VLOOKUP($B31,'RNA Spike-in Normalized Ct'!$B$3:$O$178,8,FALSE)-'RNA Spike-in Normalized Ct'!X$5,'RNA Spike-in Normalized Ct'!I31)</f>
        <v>No sample</v>
      </c>
      <c r="J31" s="45">
        <f>IFERROR(VLOOKUP($B31,'RNA Spike-in Normalized Ct'!$B$3:$O$178,9,FALSE)-'RNA Spike-in Normalized Ct'!Y$5,'RNA Spike-in Normalized Ct'!J31)</f>
        <v>26.560183760683771</v>
      </c>
      <c r="K31" s="45" t="str">
        <f>IFERROR(VLOOKUP($B31,'RNA Spike-in Normalized Ct'!$B$3:$O$178,9,FALSE)-'RNA Spike-in Normalized Ct'!Z$5,'RNA Spike-in Normalized Ct'!K31)</f>
        <v>No sample</v>
      </c>
      <c r="L31" s="45" t="str">
        <f>IFERROR(VLOOKUP($B31,'RNA Spike-in Normalized Ct'!$B$3:$O$178,10,FALSE)-'RNA Spike-in Normalized Ct'!AA$5,'RNA Spike-in Normalized Ct'!L31)</f>
        <v>No sample</v>
      </c>
      <c r="M31" s="45" t="str">
        <f>IFERROR(VLOOKUP($B31,'RNA Spike-in Normalized Ct'!$B$3:$O$178,11,FALSE)-'RNA Spike-in Normalized Ct'!AB$5,'RNA Spike-in Normalized Ct'!M31)</f>
        <v>No sample</v>
      </c>
      <c r="N31" s="45" t="str">
        <f>IFERROR(VLOOKUP($B31,'RNA Spike-in Normalized Ct'!$B$3:$O$178,12,FALSE)-'RNA Spike-in Normalized Ct'!AC$5,'RNA Spike-in Normalized Ct'!N31)</f>
        <v>No sample</v>
      </c>
      <c r="O31" s="45" t="str">
        <f>IFERROR(VLOOKUP($B31,'RNA Spike-in Normalized Ct'!$B$3:$O$178,13,FALSE)-'RNA Spike-in Normalized Ct'!AD$5,'RNA Spike-in Normalized Ct'!O31)</f>
        <v>No sample</v>
      </c>
    </row>
    <row r="32" spans="1:15" x14ac:dyDescent="0.25">
      <c r="A32" s="133"/>
      <c r="B32" s="13" t="s">
        <v>2314</v>
      </c>
      <c r="C32" s="6" t="str">
        <f>VLOOKUP($B32,'Thresholded Ct'!$B$3:$C$194,2,FALSE)</f>
        <v>hsa-miR-30e-3p</v>
      </c>
      <c r="D32" s="45">
        <f>IFERROR(VLOOKUP($B32,'RNA Spike-in Normalized Ct'!$B$3:$O$178,3,FALSE)-'RNA Spike-in Normalized Ct'!S$5,'RNA Spike-in Normalized Ct'!D32)</f>
        <v>28.313816239316228</v>
      </c>
      <c r="E32" s="45" t="str">
        <f>IFERROR(VLOOKUP($B32,'RNA Spike-in Normalized Ct'!$B$3:$O$178,4,FALSE)-'RNA Spike-in Normalized Ct'!T$5,'RNA Spike-in Normalized Ct'!E32)</f>
        <v>No sample</v>
      </c>
      <c r="F32" s="45" t="str">
        <f>IFERROR(VLOOKUP($B32,'RNA Spike-in Normalized Ct'!$B$3:$O$178,5,FALSE)-'RNA Spike-in Normalized Ct'!U$5,'RNA Spike-in Normalized Ct'!F32)</f>
        <v>No sample</v>
      </c>
      <c r="G32" s="45" t="str">
        <f>IFERROR(VLOOKUP($B32,'RNA Spike-in Normalized Ct'!$B$3:$O$178,6,FALSE)-'RNA Spike-in Normalized Ct'!V$5,'RNA Spike-in Normalized Ct'!G32)</f>
        <v>No sample</v>
      </c>
      <c r="H32" s="45" t="str">
        <f>IFERROR(VLOOKUP($B32,'RNA Spike-in Normalized Ct'!$B$3:$O$178,7,FALSE)-'RNA Spike-in Normalized Ct'!W$5,'RNA Spike-in Normalized Ct'!H32)</f>
        <v>No sample</v>
      </c>
      <c r="I32" s="45" t="str">
        <f>IFERROR(VLOOKUP($B32,'RNA Spike-in Normalized Ct'!$B$3:$O$178,8,FALSE)-'RNA Spike-in Normalized Ct'!X$5,'RNA Spike-in Normalized Ct'!I32)</f>
        <v>No sample</v>
      </c>
      <c r="J32" s="45">
        <f>IFERROR(VLOOKUP($B32,'RNA Spike-in Normalized Ct'!$B$3:$O$178,9,FALSE)-'RNA Spike-in Normalized Ct'!Y$5,'RNA Spike-in Normalized Ct'!J32)</f>
        <v>25.666183760683772</v>
      </c>
      <c r="K32" s="45" t="str">
        <f>IFERROR(VLOOKUP($B32,'RNA Spike-in Normalized Ct'!$B$3:$O$178,9,FALSE)-'RNA Spike-in Normalized Ct'!Z$5,'RNA Spike-in Normalized Ct'!K32)</f>
        <v>No sample</v>
      </c>
      <c r="L32" s="45" t="str">
        <f>IFERROR(VLOOKUP($B32,'RNA Spike-in Normalized Ct'!$B$3:$O$178,10,FALSE)-'RNA Spike-in Normalized Ct'!AA$5,'RNA Spike-in Normalized Ct'!L32)</f>
        <v>No sample</v>
      </c>
      <c r="M32" s="45" t="str">
        <f>IFERROR(VLOOKUP($B32,'RNA Spike-in Normalized Ct'!$B$3:$O$178,11,FALSE)-'RNA Spike-in Normalized Ct'!AB$5,'RNA Spike-in Normalized Ct'!M32)</f>
        <v>No sample</v>
      </c>
      <c r="N32" s="45" t="str">
        <f>IFERROR(VLOOKUP($B32,'RNA Spike-in Normalized Ct'!$B$3:$O$178,12,FALSE)-'RNA Spike-in Normalized Ct'!AC$5,'RNA Spike-in Normalized Ct'!N32)</f>
        <v>No sample</v>
      </c>
      <c r="O32" s="45" t="str">
        <f>IFERROR(VLOOKUP($B32,'RNA Spike-in Normalized Ct'!$B$3:$O$178,13,FALSE)-'RNA Spike-in Normalized Ct'!AD$5,'RNA Spike-in Normalized Ct'!O32)</f>
        <v>No sample</v>
      </c>
    </row>
    <row r="33" spans="1:15" x14ac:dyDescent="0.25">
      <c r="A33" s="133"/>
      <c r="B33" s="13" t="s">
        <v>2315</v>
      </c>
      <c r="C33" s="6" t="str">
        <f>VLOOKUP($B33,'Thresholded Ct'!$B$3:$C$194,2,FALSE)</f>
        <v>hsa-miR-378a-3p</v>
      </c>
      <c r="D33" s="45">
        <f>IFERROR(VLOOKUP($B33,'RNA Spike-in Normalized Ct'!$B$3:$O$178,3,FALSE)-'RNA Spike-in Normalized Ct'!S$5,'RNA Spike-in Normalized Ct'!D33)</f>
        <v>25.923816239316228</v>
      </c>
      <c r="E33" s="45" t="str">
        <f>IFERROR(VLOOKUP($B33,'RNA Spike-in Normalized Ct'!$B$3:$O$178,4,FALSE)-'RNA Spike-in Normalized Ct'!T$5,'RNA Spike-in Normalized Ct'!E33)</f>
        <v>No sample</v>
      </c>
      <c r="F33" s="45" t="str">
        <f>IFERROR(VLOOKUP($B33,'RNA Spike-in Normalized Ct'!$B$3:$O$178,5,FALSE)-'RNA Spike-in Normalized Ct'!U$5,'RNA Spike-in Normalized Ct'!F33)</f>
        <v>No sample</v>
      </c>
      <c r="G33" s="45" t="str">
        <f>IFERROR(VLOOKUP($B33,'RNA Spike-in Normalized Ct'!$B$3:$O$178,6,FALSE)-'RNA Spike-in Normalized Ct'!V$5,'RNA Spike-in Normalized Ct'!G33)</f>
        <v>No sample</v>
      </c>
      <c r="H33" s="45" t="str">
        <f>IFERROR(VLOOKUP($B33,'RNA Spike-in Normalized Ct'!$B$3:$O$178,7,FALSE)-'RNA Spike-in Normalized Ct'!W$5,'RNA Spike-in Normalized Ct'!H33)</f>
        <v>No sample</v>
      </c>
      <c r="I33" s="45" t="str">
        <f>IFERROR(VLOOKUP($B33,'RNA Spike-in Normalized Ct'!$B$3:$O$178,8,FALSE)-'RNA Spike-in Normalized Ct'!X$5,'RNA Spike-in Normalized Ct'!I33)</f>
        <v>No sample</v>
      </c>
      <c r="J33" s="45">
        <f>IFERROR(VLOOKUP($B33,'RNA Spike-in Normalized Ct'!$B$3:$O$178,9,FALSE)-'RNA Spike-in Normalized Ct'!Y$5,'RNA Spike-in Normalized Ct'!J33)</f>
        <v>26.560183760683771</v>
      </c>
      <c r="K33" s="45" t="str">
        <f>IFERROR(VLOOKUP($B33,'RNA Spike-in Normalized Ct'!$B$3:$O$178,9,FALSE)-'RNA Spike-in Normalized Ct'!Z$5,'RNA Spike-in Normalized Ct'!K33)</f>
        <v>No sample</v>
      </c>
      <c r="L33" s="45" t="str">
        <f>IFERROR(VLOOKUP($B33,'RNA Spike-in Normalized Ct'!$B$3:$O$178,10,FALSE)-'RNA Spike-in Normalized Ct'!AA$5,'RNA Spike-in Normalized Ct'!L33)</f>
        <v>No sample</v>
      </c>
      <c r="M33" s="45" t="str">
        <f>IFERROR(VLOOKUP($B33,'RNA Spike-in Normalized Ct'!$B$3:$O$178,11,FALSE)-'RNA Spike-in Normalized Ct'!AB$5,'RNA Spike-in Normalized Ct'!M33)</f>
        <v>No sample</v>
      </c>
      <c r="N33" s="45" t="str">
        <f>IFERROR(VLOOKUP($B33,'RNA Spike-in Normalized Ct'!$B$3:$O$178,12,FALSE)-'RNA Spike-in Normalized Ct'!AC$5,'RNA Spike-in Normalized Ct'!N33)</f>
        <v>No sample</v>
      </c>
      <c r="O33" s="45" t="str">
        <f>IFERROR(VLOOKUP($B33,'RNA Spike-in Normalized Ct'!$B$3:$O$178,13,FALSE)-'RNA Spike-in Normalized Ct'!AD$5,'RNA Spike-in Normalized Ct'!O33)</f>
        <v>No sample</v>
      </c>
    </row>
    <row r="34" spans="1:15" x14ac:dyDescent="0.25">
      <c r="A34" s="133"/>
      <c r="B34" s="13" t="s">
        <v>2316</v>
      </c>
      <c r="C34" s="6" t="str">
        <f>VLOOKUP($B34,'Thresholded Ct'!$B$3:$C$194,2,FALSE)</f>
        <v>hsa-miR-409-3p</v>
      </c>
      <c r="D34" s="45">
        <f>IFERROR(VLOOKUP($B34,'RNA Spike-in Normalized Ct'!$B$3:$O$178,3,FALSE)-'RNA Spike-in Normalized Ct'!S$5,'RNA Spike-in Normalized Ct'!D34)</f>
        <v>31.167816239316227</v>
      </c>
      <c r="E34" s="45" t="str">
        <f>IFERROR(VLOOKUP($B34,'RNA Spike-in Normalized Ct'!$B$3:$O$178,4,FALSE)-'RNA Spike-in Normalized Ct'!T$5,'RNA Spike-in Normalized Ct'!E34)</f>
        <v>No sample</v>
      </c>
      <c r="F34" s="45" t="str">
        <f>IFERROR(VLOOKUP($B34,'RNA Spike-in Normalized Ct'!$B$3:$O$178,5,FALSE)-'RNA Spike-in Normalized Ct'!U$5,'RNA Spike-in Normalized Ct'!F34)</f>
        <v>No sample</v>
      </c>
      <c r="G34" s="45" t="str">
        <f>IFERROR(VLOOKUP($B34,'RNA Spike-in Normalized Ct'!$B$3:$O$178,6,FALSE)-'RNA Spike-in Normalized Ct'!V$5,'RNA Spike-in Normalized Ct'!G34)</f>
        <v>No sample</v>
      </c>
      <c r="H34" s="45" t="str">
        <f>IFERROR(VLOOKUP($B34,'RNA Spike-in Normalized Ct'!$B$3:$O$178,7,FALSE)-'RNA Spike-in Normalized Ct'!W$5,'RNA Spike-in Normalized Ct'!H34)</f>
        <v>No sample</v>
      </c>
      <c r="I34" s="45" t="str">
        <f>IFERROR(VLOOKUP($B34,'RNA Spike-in Normalized Ct'!$B$3:$O$178,8,FALSE)-'RNA Spike-in Normalized Ct'!X$5,'RNA Spike-in Normalized Ct'!I34)</f>
        <v>No sample</v>
      </c>
      <c r="J34" s="45" t="str">
        <f>IFERROR(VLOOKUP($B34,'RNA Spike-in Normalized Ct'!$B$3:$O$178,9,FALSE)-'RNA Spike-in Normalized Ct'!Y$5,'RNA Spike-in Normalized Ct'!J34)</f>
        <v>Excluded</v>
      </c>
      <c r="K34" s="45" t="str">
        <f>IFERROR(VLOOKUP($B34,'RNA Spike-in Normalized Ct'!$B$3:$O$178,9,FALSE)-'RNA Spike-in Normalized Ct'!Z$5,'RNA Spike-in Normalized Ct'!K34)</f>
        <v>No sample</v>
      </c>
      <c r="L34" s="45" t="str">
        <f>IFERROR(VLOOKUP($B34,'RNA Spike-in Normalized Ct'!$B$3:$O$178,10,FALSE)-'RNA Spike-in Normalized Ct'!AA$5,'RNA Spike-in Normalized Ct'!L34)</f>
        <v>No sample</v>
      </c>
      <c r="M34" s="45" t="str">
        <f>IFERROR(VLOOKUP($B34,'RNA Spike-in Normalized Ct'!$B$3:$O$178,11,FALSE)-'RNA Spike-in Normalized Ct'!AB$5,'RNA Spike-in Normalized Ct'!M34)</f>
        <v>No sample</v>
      </c>
      <c r="N34" s="45" t="str">
        <f>IFERROR(VLOOKUP($B34,'RNA Spike-in Normalized Ct'!$B$3:$O$178,12,FALSE)-'RNA Spike-in Normalized Ct'!AC$5,'RNA Spike-in Normalized Ct'!N34)</f>
        <v>No sample</v>
      </c>
      <c r="O34" s="45" t="str">
        <f>IFERROR(VLOOKUP($B34,'RNA Spike-in Normalized Ct'!$B$3:$O$178,13,FALSE)-'RNA Spike-in Normalized Ct'!AD$5,'RNA Spike-in Normalized Ct'!O34)</f>
        <v>No sample</v>
      </c>
    </row>
    <row r="35" spans="1:15" x14ac:dyDescent="0.25">
      <c r="A35" s="133"/>
      <c r="B35" s="13" t="s">
        <v>2317</v>
      </c>
      <c r="C35" s="6" t="str">
        <f>VLOOKUP($B35,'Thresholded Ct'!$B$3:$C$194,2,FALSE)</f>
        <v>hsa-miR-630</v>
      </c>
      <c r="D35" s="45">
        <f>IFERROR(VLOOKUP($B35,'RNA Spike-in Normalized Ct'!$B$3:$O$178,3,FALSE)-'RNA Spike-in Normalized Ct'!S$5,'RNA Spike-in Normalized Ct'!D35)</f>
        <v>31.712816239316229</v>
      </c>
      <c r="E35" s="45" t="str">
        <f>IFERROR(VLOOKUP($B35,'RNA Spike-in Normalized Ct'!$B$3:$O$178,4,FALSE)-'RNA Spike-in Normalized Ct'!T$5,'RNA Spike-in Normalized Ct'!E35)</f>
        <v>No sample</v>
      </c>
      <c r="F35" s="45" t="str">
        <f>IFERROR(VLOOKUP($B35,'RNA Spike-in Normalized Ct'!$B$3:$O$178,5,FALSE)-'RNA Spike-in Normalized Ct'!U$5,'RNA Spike-in Normalized Ct'!F35)</f>
        <v>No sample</v>
      </c>
      <c r="G35" s="45" t="str">
        <f>IFERROR(VLOOKUP($B35,'RNA Spike-in Normalized Ct'!$B$3:$O$178,6,FALSE)-'RNA Spike-in Normalized Ct'!V$5,'RNA Spike-in Normalized Ct'!G35)</f>
        <v>No sample</v>
      </c>
      <c r="H35" s="45" t="str">
        <f>IFERROR(VLOOKUP($B35,'RNA Spike-in Normalized Ct'!$B$3:$O$178,7,FALSE)-'RNA Spike-in Normalized Ct'!W$5,'RNA Spike-in Normalized Ct'!H35)</f>
        <v>No sample</v>
      </c>
      <c r="I35" s="45" t="str">
        <f>IFERROR(VLOOKUP($B35,'RNA Spike-in Normalized Ct'!$B$3:$O$178,8,FALSE)-'RNA Spike-in Normalized Ct'!X$5,'RNA Spike-in Normalized Ct'!I35)</f>
        <v>No sample</v>
      </c>
      <c r="J35" s="45">
        <f>IFERROR(VLOOKUP($B35,'RNA Spike-in Normalized Ct'!$B$3:$O$178,9,FALSE)-'RNA Spike-in Normalized Ct'!Y$5,'RNA Spike-in Normalized Ct'!J35)</f>
        <v>30.86818376068377</v>
      </c>
      <c r="K35" s="45" t="str">
        <f>IFERROR(VLOOKUP($B35,'RNA Spike-in Normalized Ct'!$B$3:$O$178,9,FALSE)-'RNA Spike-in Normalized Ct'!Z$5,'RNA Spike-in Normalized Ct'!K35)</f>
        <v>No sample</v>
      </c>
      <c r="L35" s="45" t="str">
        <f>IFERROR(VLOOKUP($B35,'RNA Spike-in Normalized Ct'!$B$3:$O$178,10,FALSE)-'RNA Spike-in Normalized Ct'!AA$5,'RNA Spike-in Normalized Ct'!L35)</f>
        <v>No sample</v>
      </c>
      <c r="M35" s="45" t="str">
        <f>IFERROR(VLOOKUP($B35,'RNA Spike-in Normalized Ct'!$B$3:$O$178,11,FALSE)-'RNA Spike-in Normalized Ct'!AB$5,'RNA Spike-in Normalized Ct'!M35)</f>
        <v>No sample</v>
      </c>
      <c r="N35" s="45" t="str">
        <f>IFERROR(VLOOKUP($B35,'RNA Spike-in Normalized Ct'!$B$3:$O$178,12,FALSE)-'RNA Spike-in Normalized Ct'!AC$5,'RNA Spike-in Normalized Ct'!N35)</f>
        <v>No sample</v>
      </c>
      <c r="O35" s="45" t="str">
        <f>IFERROR(VLOOKUP($B35,'RNA Spike-in Normalized Ct'!$B$3:$O$178,13,FALSE)-'RNA Spike-in Normalized Ct'!AD$5,'RNA Spike-in Normalized Ct'!O35)</f>
        <v>No sample</v>
      </c>
    </row>
    <row r="36" spans="1:15" x14ac:dyDescent="0.25">
      <c r="A36" s="133"/>
      <c r="B36" s="13" t="s">
        <v>2319</v>
      </c>
      <c r="C36" s="6" t="str">
        <f>VLOOKUP($B36,'Thresholded Ct'!$B$3:$C$194,2,FALSE)</f>
        <v>hsa-miR-181a-5p</v>
      </c>
      <c r="D36" s="45">
        <f>IFERROR(VLOOKUP($B36,'RNA Spike-in Normalized Ct'!$B$3:$O$178,3,FALSE)-'RNA Spike-in Normalized Ct'!S$5,'RNA Spike-in Normalized Ct'!D36)</f>
        <v>24.064816239316229</v>
      </c>
      <c r="E36" s="45" t="str">
        <f>IFERROR(VLOOKUP($B36,'RNA Spike-in Normalized Ct'!$B$3:$O$178,4,FALSE)-'RNA Spike-in Normalized Ct'!T$5,'RNA Spike-in Normalized Ct'!E36)</f>
        <v>No sample</v>
      </c>
      <c r="F36" s="45" t="str">
        <f>IFERROR(VLOOKUP($B36,'RNA Spike-in Normalized Ct'!$B$3:$O$178,5,FALSE)-'RNA Spike-in Normalized Ct'!U$5,'RNA Spike-in Normalized Ct'!F36)</f>
        <v>No sample</v>
      </c>
      <c r="G36" s="45" t="str">
        <f>IFERROR(VLOOKUP($B36,'RNA Spike-in Normalized Ct'!$B$3:$O$178,6,FALSE)-'RNA Spike-in Normalized Ct'!V$5,'RNA Spike-in Normalized Ct'!G36)</f>
        <v>No sample</v>
      </c>
      <c r="H36" s="45" t="str">
        <f>IFERROR(VLOOKUP($B36,'RNA Spike-in Normalized Ct'!$B$3:$O$178,7,FALSE)-'RNA Spike-in Normalized Ct'!W$5,'RNA Spike-in Normalized Ct'!H36)</f>
        <v>No sample</v>
      </c>
      <c r="I36" s="45" t="str">
        <f>IFERROR(VLOOKUP($B36,'RNA Spike-in Normalized Ct'!$B$3:$O$178,8,FALSE)-'RNA Spike-in Normalized Ct'!X$5,'RNA Spike-in Normalized Ct'!I36)</f>
        <v>No sample</v>
      </c>
      <c r="J36" s="45">
        <f>IFERROR(VLOOKUP($B36,'RNA Spike-in Normalized Ct'!$B$3:$O$178,9,FALSE)-'RNA Spike-in Normalized Ct'!Y$5,'RNA Spike-in Normalized Ct'!J36)</f>
        <v>24.617183760683773</v>
      </c>
      <c r="K36" s="45" t="str">
        <f>IFERROR(VLOOKUP($B36,'RNA Spike-in Normalized Ct'!$B$3:$O$178,9,FALSE)-'RNA Spike-in Normalized Ct'!Z$5,'RNA Spike-in Normalized Ct'!K36)</f>
        <v>No sample</v>
      </c>
      <c r="L36" s="45" t="str">
        <f>IFERROR(VLOOKUP($B36,'RNA Spike-in Normalized Ct'!$B$3:$O$178,10,FALSE)-'RNA Spike-in Normalized Ct'!AA$5,'RNA Spike-in Normalized Ct'!L36)</f>
        <v>No sample</v>
      </c>
      <c r="M36" s="45" t="str">
        <f>IFERROR(VLOOKUP($B36,'RNA Spike-in Normalized Ct'!$B$3:$O$178,11,FALSE)-'RNA Spike-in Normalized Ct'!AB$5,'RNA Spike-in Normalized Ct'!M36)</f>
        <v>No sample</v>
      </c>
      <c r="N36" s="45" t="str">
        <f>IFERROR(VLOOKUP($B36,'RNA Spike-in Normalized Ct'!$B$3:$O$178,12,FALSE)-'RNA Spike-in Normalized Ct'!AC$5,'RNA Spike-in Normalized Ct'!N36)</f>
        <v>No sample</v>
      </c>
      <c r="O36" s="45" t="str">
        <f>IFERROR(VLOOKUP($B36,'RNA Spike-in Normalized Ct'!$B$3:$O$178,13,FALSE)-'RNA Spike-in Normalized Ct'!AD$5,'RNA Spike-in Normalized Ct'!O36)</f>
        <v>No sample</v>
      </c>
    </row>
    <row r="37" spans="1:15" x14ac:dyDescent="0.25">
      <c r="A37" s="133"/>
      <c r="B37" s="13" t="s">
        <v>2320</v>
      </c>
      <c r="C37" s="6" t="str">
        <f>VLOOKUP($B37,'Thresholded Ct'!$B$3:$C$194,2,FALSE)</f>
        <v>hsa-miR-29a-3p</v>
      </c>
      <c r="D37" s="45">
        <f>IFERROR(VLOOKUP($B37,'RNA Spike-in Normalized Ct'!$B$3:$O$178,3,FALSE)-'RNA Spike-in Normalized Ct'!S$5,'RNA Spike-in Normalized Ct'!D37)</f>
        <v>20.32981623931623</v>
      </c>
      <c r="E37" s="45" t="str">
        <f>IFERROR(VLOOKUP($B37,'RNA Spike-in Normalized Ct'!$B$3:$O$178,4,FALSE)-'RNA Spike-in Normalized Ct'!T$5,'RNA Spike-in Normalized Ct'!E37)</f>
        <v>No sample</v>
      </c>
      <c r="F37" s="45" t="str">
        <f>IFERROR(VLOOKUP($B37,'RNA Spike-in Normalized Ct'!$B$3:$O$178,5,FALSE)-'RNA Spike-in Normalized Ct'!U$5,'RNA Spike-in Normalized Ct'!F37)</f>
        <v>No sample</v>
      </c>
      <c r="G37" s="45" t="str">
        <f>IFERROR(VLOOKUP($B37,'RNA Spike-in Normalized Ct'!$B$3:$O$178,6,FALSE)-'RNA Spike-in Normalized Ct'!V$5,'RNA Spike-in Normalized Ct'!G37)</f>
        <v>No sample</v>
      </c>
      <c r="H37" s="45" t="str">
        <f>IFERROR(VLOOKUP($B37,'RNA Spike-in Normalized Ct'!$B$3:$O$178,7,FALSE)-'RNA Spike-in Normalized Ct'!W$5,'RNA Spike-in Normalized Ct'!H37)</f>
        <v>No sample</v>
      </c>
      <c r="I37" s="45" t="str">
        <f>IFERROR(VLOOKUP($B37,'RNA Spike-in Normalized Ct'!$B$3:$O$178,8,FALSE)-'RNA Spike-in Normalized Ct'!X$5,'RNA Spike-in Normalized Ct'!I37)</f>
        <v>No sample</v>
      </c>
      <c r="J37" s="45">
        <f>IFERROR(VLOOKUP($B37,'RNA Spike-in Normalized Ct'!$B$3:$O$178,9,FALSE)-'RNA Spike-in Normalized Ct'!Y$5,'RNA Spike-in Normalized Ct'!J37)</f>
        <v>31.628183760683772</v>
      </c>
      <c r="K37" s="45" t="str">
        <f>IFERROR(VLOOKUP($B37,'RNA Spike-in Normalized Ct'!$B$3:$O$178,9,FALSE)-'RNA Spike-in Normalized Ct'!Z$5,'RNA Spike-in Normalized Ct'!K37)</f>
        <v>No sample</v>
      </c>
      <c r="L37" s="45" t="str">
        <f>IFERROR(VLOOKUP($B37,'RNA Spike-in Normalized Ct'!$B$3:$O$178,10,FALSE)-'RNA Spike-in Normalized Ct'!AA$5,'RNA Spike-in Normalized Ct'!L37)</f>
        <v>No sample</v>
      </c>
      <c r="M37" s="45" t="str">
        <f>IFERROR(VLOOKUP($B37,'RNA Spike-in Normalized Ct'!$B$3:$O$178,11,FALSE)-'RNA Spike-in Normalized Ct'!AB$5,'RNA Spike-in Normalized Ct'!M37)</f>
        <v>No sample</v>
      </c>
      <c r="N37" s="45" t="str">
        <f>IFERROR(VLOOKUP($B37,'RNA Spike-in Normalized Ct'!$B$3:$O$178,12,FALSE)-'RNA Spike-in Normalized Ct'!AC$5,'RNA Spike-in Normalized Ct'!N37)</f>
        <v>No sample</v>
      </c>
      <c r="O37" s="45" t="str">
        <f>IFERROR(VLOOKUP($B37,'RNA Spike-in Normalized Ct'!$B$3:$O$178,13,FALSE)-'RNA Spike-in Normalized Ct'!AD$5,'RNA Spike-in Normalized Ct'!O37)</f>
        <v>No sample</v>
      </c>
    </row>
    <row r="38" spans="1:15" x14ac:dyDescent="0.25">
      <c r="A38" s="133"/>
      <c r="B38" s="13" t="s">
        <v>2321</v>
      </c>
      <c r="C38" s="6" t="str">
        <f>VLOOKUP($B38,'Thresholded Ct'!$B$3:$C$194,2,FALSE)</f>
        <v>hsa-miR-192-5p</v>
      </c>
      <c r="D38" s="45">
        <f>IFERROR(VLOOKUP($B38,'RNA Spike-in Normalized Ct'!$B$3:$O$178,3,FALSE)-'RNA Spike-in Normalized Ct'!S$5,'RNA Spike-in Normalized Ct'!D38)</f>
        <v>22.680816239316229</v>
      </c>
      <c r="E38" s="45" t="str">
        <f>IFERROR(VLOOKUP($B38,'RNA Spike-in Normalized Ct'!$B$3:$O$178,4,FALSE)-'RNA Spike-in Normalized Ct'!T$5,'RNA Spike-in Normalized Ct'!E38)</f>
        <v>No sample</v>
      </c>
      <c r="F38" s="45" t="str">
        <f>IFERROR(VLOOKUP($B38,'RNA Spike-in Normalized Ct'!$B$3:$O$178,5,FALSE)-'RNA Spike-in Normalized Ct'!U$5,'RNA Spike-in Normalized Ct'!F38)</f>
        <v>No sample</v>
      </c>
      <c r="G38" s="45" t="str">
        <f>IFERROR(VLOOKUP($B38,'RNA Spike-in Normalized Ct'!$B$3:$O$178,6,FALSE)-'RNA Spike-in Normalized Ct'!V$5,'RNA Spike-in Normalized Ct'!G38)</f>
        <v>No sample</v>
      </c>
      <c r="H38" s="45" t="str">
        <f>IFERROR(VLOOKUP($B38,'RNA Spike-in Normalized Ct'!$B$3:$O$178,7,FALSE)-'RNA Spike-in Normalized Ct'!W$5,'RNA Spike-in Normalized Ct'!H38)</f>
        <v>No sample</v>
      </c>
      <c r="I38" s="45" t="str">
        <f>IFERROR(VLOOKUP($B38,'RNA Spike-in Normalized Ct'!$B$3:$O$178,8,FALSE)-'RNA Spike-in Normalized Ct'!X$5,'RNA Spike-in Normalized Ct'!I38)</f>
        <v>No sample</v>
      </c>
      <c r="J38" s="45">
        <f>IFERROR(VLOOKUP($B38,'RNA Spike-in Normalized Ct'!$B$3:$O$178,9,FALSE)-'RNA Spike-in Normalized Ct'!Y$5,'RNA Spike-in Normalized Ct'!J38)</f>
        <v>21.640183760683772</v>
      </c>
      <c r="K38" s="45" t="str">
        <f>IFERROR(VLOOKUP($B38,'RNA Spike-in Normalized Ct'!$B$3:$O$178,9,FALSE)-'RNA Spike-in Normalized Ct'!Z$5,'RNA Spike-in Normalized Ct'!K38)</f>
        <v>No sample</v>
      </c>
      <c r="L38" s="45" t="str">
        <f>IFERROR(VLOOKUP($B38,'RNA Spike-in Normalized Ct'!$B$3:$O$178,10,FALSE)-'RNA Spike-in Normalized Ct'!AA$5,'RNA Spike-in Normalized Ct'!L38)</f>
        <v>No sample</v>
      </c>
      <c r="M38" s="45" t="str">
        <f>IFERROR(VLOOKUP($B38,'RNA Spike-in Normalized Ct'!$B$3:$O$178,11,FALSE)-'RNA Spike-in Normalized Ct'!AB$5,'RNA Spike-in Normalized Ct'!M38)</f>
        <v>No sample</v>
      </c>
      <c r="N38" s="45" t="str">
        <f>IFERROR(VLOOKUP($B38,'RNA Spike-in Normalized Ct'!$B$3:$O$178,12,FALSE)-'RNA Spike-in Normalized Ct'!AC$5,'RNA Spike-in Normalized Ct'!N38)</f>
        <v>No sample</v>
      </c>
      <c r="O38" s="45" t="str">
        <f>IFERROR(VLOOKUP($B38,'RNA Spike-in Normalized Ct'!$B$3:$O$178,13,FALSE)-'RNA Spike-in Normalized Ct'!AD$5,'RNA Spike-in Normalized Ct'!O38)</f>
        <v>No sample</v>
      </c>
    </row>
    <row r="39" spans="1:15" x14ac:dyDescent="0.25">
      <c r="A39" s="133"/>
      <c r="B39" s="13" t="s">
        <v>2322</v>
      </c>
      <c r="C39" s="6" t="str">
        <f>VLOOKUP($B39,'Thresholded Ct'!$B$3:$C$194,2,FALSE)</f>
        <v>hsa-miR-182-5p</v>
      </c>
      <c r="D39" s="45">
        <f>IFERROR(VLOOKUP($B39,'RNA Spike-in Normalized Ct'!$B$3:$O$178,3,FALSE)-'RNA Spike-in Normalized Ct'!S$5,'RNA Spike-in Normalized Ct'!D39)</f>
        <v>29.281816239316228</v>
      </c>
      <c r="E39" s="45" t="str">
        <f>IFERROR(VLOOKUP($B39,'RNA Spike-in Normalized Ct'!$B$3:$O$178,4,FALSE)-'RNA Spike-in Normalized Ct'!T$5,'RNA Spike-in Normalized Ct'!E39)</f>
        <v>No sample</v>
      </c>
      <c r="F39" s="45" t="str">
        <f>IFERROR(VLOOKUP($B39,'RNA Spike-in Normalized Ct'!$B$3:$O$178,5,FALSE)-'RNA Spike-in Normalized Ct'!U$5,'RNA Spike-in Normalized Ct'!F39)</f>
        <v>No sample</v>
      </c>
      <c r="G39" s="45" t="str">
        <f>IFERROR(VLOOKUP($B39,'RNA Spike-in Normalized Ct'!$B$3:$O$178,6,FALSE)-'RNA Spike-in Normalized Ct'!V$5,'RNA Spike-in Normalized Ct'!G39)</f>
        <v>No sample</v>
      </c>
      <c r="H39" s="45" t="str">
        <f>IFERROR(VLOOKUP($B39,'RNA Spike-in Normalized Ct'!$B$3:$O$178,7,FALSE)-'RNA Spike-in Normalized Ct'!W$5,'RNA Spike-in Normalized Ct'!H39)</f>
        <v>No sample</v>
      </c>
      <c r="I39" s="45" t="str">
        <f>IFERROR(VLOOKUP($B39,'RNA Spike-in Normalized Ct'!$B$3:$O$178,8,FALSE)-'RNA Spike-in Normalized Ct'!X$5,'RNA Spike-in Normalized Ct'!I39)</f>
        <v>No sample</v>
      </c>
      <c r="J39" s="45">
        <f>IFERROR(VLOOKUP($B39,'RNA Spike-in Normalized Ct'!$B$3:$O$178,9,FALSE)-'RNA Spike-in Normalized Ct'!Y$5,'RNA Spike-in Normalized Ct'!J39)</f>
        <v>29.703183760683771</v>
      </c>
      <c r="K39" s="45" t="str">
        <f>IFERROR(VLOOKUP($B39,'RNA Spike-in Normalized Ct'!$B$3:$O$178,9,FALSE)-'RNA Spike-in Normalized Ct'!Z$5,'RNA Spike-in Normalized Ct'!K39)</f>
        <v>No sample</v>
      </c>
      <c r="L39" s="45" t="str">
        <f>IFERROR(VLOOKUP($B39,'RNA Spike-in Normalized Ct'!$B$3:$O$178,10,FALSE)-'RNA Spike-in Normalized Ct'!AA$5,'RNA Spike-in Normalized Ct'!L39)</f>
        <v>No sample</v>
      </c>
      <c r="M39" s="45" t="str">
        <f>IFERROR(VLOOKUP($B39,'RNA Spike-in Normalized Ct'!$B$3:$O$178,11,FALSE)-'RNA Spike-in Normalized Ct'!AB$5,'RNA Spike-in Normalized Ct'!M39)</f>
        <v>No sample</v>
      </c>
      <c r="N39" s="45" t="str">
        <f>IFERROR(VLOOKUP($B39,'RNA Spike-in Normalized Ct'!$B$3:$O$178,12,FALSE)-'RNA Spike-in Normalized Ct'!AC$5,'RNA Spike-in Normalized Ct'!N39)</f>
        <v>No sample</v>
      </c>
      <c r="O39" s="45" t="str">
        <f>IFERROR(VLOOKUP($B39,'RNA Spike-in Normalized Ct'!$B$3:$O$178,13,FALSE)-'RNA Spike-in Normalized Ct'!AD$5,'RNA Spike-in Normalized Ct'!O39)</f>
        <v>No sample</v>
      </c>
    </row>
    <row r="40" spans="1:15" x14ac:dyDescent="0.25">
      <c r="A40" s="133"/>
      <c r="B40" s="13" t="s">
        <v>2323</v>
      </c>
      <c r="C40" s="6" t="str">
        <f>VLOOKUP($B40,'Thresholded Ct'!$B$3:$C$194,2,FALSE)</f>
        <v>hsa-miR-15b-5p</v>
      </c>
      <c r="D40" s="45">
        <f>IFERROR(VLOOKUP($B40,'RNA Spike-in Normalized Ct'!$B$3:$O$178,3,FALSE)-'RNA Spike-in Normalized Ct'!S$5,'RNA Spike-in Normalized Ct'!D40)</f>
        <v>32.023816239316233</v>
      </c>
      <c r="E40" s="45" t="str">
        <f>IFERROR(VLOOKUP($B40,'RNA Spike-in Normalized Ct'!$B$3:$O$178,4,FALSE)-'RNA Spike-in Normalized Ct'!T$5,'RNA Spike-in Normalized Ct'!E40)</f>
        <v>No sample</v>
      </c>
      <c r="F40" s="45" t="str">
        <f>IFERROR(VLOOKUP($B40,'RNA Spike-in Normalized Ct'!$B$3:$O$178,5,FALSE)-'RNA Spike-in Normalized Ct'!U$5,'RNA Spike-in Normalized Ct'!F40)</f>
        <v>No sample</v>
      </c>
      <c r="G40" s="45" t="str">
        <f>IFERROR(VLOOKUP($B40,'RNA Spike-in Normalized Ct'!$B$3:$O$178,6,FALSE)-'RNA Spike-in Normalized Ct'!V$5,'RNA Spike-in Normalized Ct'!G40)</f>
        <v>No sample</v>
      </c>
      <c r="H40" s="45" t="str">
        <f>IFERROR(VLOOKUP($B40,'RNA Spike-in Normalized Ct'!$B$3:$O$178,7,FALSE)-'RNA Spike-in Normalized Ct'!W$5,'RNA Spike-in Normalized Ct'!H40)</f>
        <v>No sample</v>
      </c>
      <c r="I40" s="45" t="str">
        <f>IFERROR(VLOOKUP($B40,'RNA Spike-in Normalized Ct'!$B$3:$O$178,8,FALSE)-'RNA Spike-in Normalized Ct'!X$5,'RNA Spike-in Normalized Ct'!I40)</f>
        <v>No sample</v>
      </c>
      <c r="J40" s="45">
        <f>IFERROR(VLOOKUP($B40,'RNA Spike-in Normalized Ct'!$B$3:$O$178,9,FALSE)-'RNA Spike-in Normalized Ct'!Y$5,'RNA Spike-in Normalized Ct'!J40)</f>
        <v>31.628183760683772</v>
      </c>
      <c r="K40" s="45" t="str">
        <f>IFERROR(VLOOKUP($B40,'RNA Spike-in Normalized Ct'!$B$3:$O$178,9,FALSE)-'RNA Spike-in Normalized Ct'!Z$5,'RNA Spike-in Normalized Ct'!K40)</f>
        <v>No sample</v>
      </c>
      <c r="L40" s="45" t="str">
        <f>IFERROR(VLOOKUP($B40,'RNA Spike-in Normalized Ct'!$B$3:$O$178,10,FALSE)-'RNA Spike-in Normalized Ct'!AA$5,'RNA Spike-in Normalized Ct'!L40)</f>
        <v>No sample</v>
      </c>
      <c r="M40" s="45" t="str">
        <f>IFERROR(VLOOKUP($B40,'RNA Spike-in Normalized Ct'!$B$3:$O$178,11,FALSE)-'RNA Spike-in Normalized Ct'!AB$5,'RNA Spike-in Normalized Ct'!M40)</f>
        <v>No sample</v>
      </c>
      <c r="N40" s="45" t="str">
        <f>IFERROR(VLOOKUP($B40,'RNA Spike-in Normalized Ct'!$B$3:$O$178,12,FALSE)-'RNA Spike-in Normalized Ct'!AC$5,'RNA Spike-in Normalized Ct'!N40)</f>
        <v>No sample</v>
      </c>
      <c r="O40" s="45" t="str">
        <f>IFERROR(VLOOKUP($B40,'RNA Spike-in Normalized Ct'!$B$3:$O$178,13,FALSE)-'RNA Spike-in Normalized Ct'!AD$5,'RNA Spike-in Normalized Ct'!O40)</f>
        <v>No sample</v>
      </c>
    </row>
    <row r="41" spans="1:15" x14ac:dyDescent="0.25">
      <c r="A41" s="133"/>
      <c r="B41" s="13" t="s">
        <v>2324</v>
      </c>
      <c r="C41" s="6" t="str">
        <f>VLOOKUP($B41,'Thresholded Ct'!$B$3:$C$194,2,FALSE)</f>
        <v>hsa-miR-143-3p</v>
      </c>
      <c r="D41" s="45">
        <f>IFERROR(VLOOKUP($B41,'RNA Spike-in Normalized Ct'!$B$3:$O$178,3,FALSE)-'RNA Spike-in Normalized Ct'!S$5,'RNA Spike-in Normalized Ct'!D41)</f>
        <v>31.798816239316228</v>
      </c>
      <c r="E41" s="45" t="str">
        <f>IFERROR(VLOOKUP($B41,'RNA Spike-in Normalized Ct'!$B$3:$O$178,4,FALSE)-'RNA Spike-in Normalized Ct'!T$5,'RNA Spike-in Normalized Ct'!E41)</f>
        <v>No sample</v>
      </c>
      <c r="F41" s="45" t="str">
        <f>IFERROR(VLOOKUP($B41,'RNA Spike-in Normalized Ct'!$B$3:$O$178,5,FALSE)-'RNA Spike-in Normalized Ct'!U$5,'RNA Spike-in Normalized Ct'!F41)</f>
        <v>No sample</v>
      </c>
      <c r="G41" s="45" t="str">
        <f>IFERROR(VLOOKUP($B41,'RNA Spike-in Normalized Ct'!$B$3:$O$178,6,FALSE)-'RNA Spike-in Normalized Ct'!V$5,'RNA Spike-in Normalized Ct'!G41)</f>
        <v>No sample</v>
      </c>
      <c r="H41" s="45" t="str">
        <f>IFERROR(VLOOKUP($B41,'RNA Spike-in Normalized Ct'!$B$3:$O$178,7,FALSE)-'RNA Spike-in Normalized Ct'!W$5,'RNA Spike-in Normalized Ct'!H41)</f>
        <v>No sample</v>
      </c>
      <c r="I41" s="45" t="str">
        <f>IFERROR(VLOOKUP($B41,'RNA Spike-in Normalized Ct'!$B$3:$O$178,8,FALSE)-'RNA Spike-in Normalized Ct'!X$5,'RNA Spike-in Normalized Ct'!I41)</f>
        <v>No sample</v>
      </c>
      <c r="J41" s="45">
        <f>IFERROR(VLOOKUP($B41,'RNA Spike-in Normalized Ct'!$B$3:$O$178,9,FALSE)-'RNA Spike-in Normalized Ct'!Y$5,'RNA Spike-in Normalized Ct'!J41)</f>
        <v>29.78918376068377</v>
      </c>
      <c r="K41" s="45" t="str">
        <f>IFERROR(VLOOKUP($B41,'RNA Spike-in Normalized Ct'!$B$3:$O$178,9,FALSE)-'RNA Spike-in Normalized Ct'!Z$5,'RNA Spike-in Normalized Ct'!K41)</f>
        <v>No sample</v>
      </c>
      <c r="L41" s="45" t="str">
        <f>IFERROR(VLOOKUP($B41,'RNA Spike-in Normalized Ct'!$B$3:$O$178,10,FALSE)-'RNA Spike-in Normalized Ct'!AA$5,'RNA Spike-in Normalized Ct'!L41)</f>
        <v>No sample</v>
      </c>
      <c r="M41" s="45" t="str">
        <f>IFERROR(VLOOKUP($B41,'RNA Spike-in Normalized Ct'!$B$3:$O$178,11,FALSE)-'RNA Spike-in Normalized Ct'!AB$5,'RNA Spike-in Normalized Ct'!M41)</f>
        <v>No sample</v>
      </c>
      <c r="N41" s="45" t="str">
        <f>IFERROR(VLOOKUP($B41,'RNA Spike-in Normalized Ct'!$B$3:$O$178,12,FALSE)-'RNA Spike-in Normalized Ct'!AC$5,'RNA Spike-in Normalized Ct'!N41)</f>
        <v>No sample</v>
      </c>
      <c r="O41" s="45" t="str">
        <f>IFERROR(VLOOKUP($B41,'RNA Spike-in Normalized Ct'!$B$3:$O$178,13,FALSE)-'RNA Spike-in Normalized Ct'!AD$5,'RNA Spike-in Normalized Ct'!O41)</f>
        <v>No sample</v>
      </c>
    </row>
    <row r="42" spans="1:15" x14ac:dyDescent="0.25">
      <c r="A42" s="133"/>
      <c r="B42" s="13" t="s">
        <v>2325</v>
      </c>
      <c r="C42" s="6" t="str">
        <f>VLOOKUP($B42,'Thresholded Ct'!$B$3:$C$194,2,FALSE)</f>
        <v>hsa-miR-194-5p</v>
      </c>
      <c r="D42" s="45">
        <f>IFERROR(VLOOKUP($B42,'RNA Spike-in Normalized Ct'!$B$3:$O$178,3,FALSE)-'RNA Spike-in Normalized Ct'!S$5,'RNA Spike-in Normalized Ct'!D42)</f>
        <v>25.580816239316228</v>
      </c>
      <c r="E42" s="45" t="str">
        <f>IFERROR(VLOOKUP($B42,'RNA Spike-in Normalized Ct'!$B$3:$O$178,4,FALSE)-'RNA Spike-in Normalized Ct'!T$5,'RNA Spike-in Normalized Ct'!E42)</f>
        <v>No sample</v>
      </c>
      <c r="F42" s="45" t="str">
        <f>IFERROR(VLOOKUP($B42,'RNA Spike-in Normalized Ct'!$B$3:$O$178,5,FALSE)-'RNA Spike-in Normalized Ct'!U$5,'RNA Spike-in Normalized Ct'!F42)</f>
        <v>No sample</v>
      </c>
      <c r="G42" s="45" t="str">
        <f>IFERROR(VLOOKUP($B42,'RNA Spike-in Normalized Ct'!$B$3:$O$178,6,FALSE)-'RNA Spike-in Normalized Ct'!V$5,'RNA Spike-in Normalized Ct'!G42)</f>
        <v>No sample</v>
      </c>
      <c r="H42" s="45" t="str">
        <f>IFERROR(VLOOKUP($B42,'RNA Spike-in Normalized Ct'!$B$3:$O$178,7,FALSE)-'RNA Spike-in Normalized Ct'!W$5,'RNA Spike-in Normalized Ct'!H42)</f>
        <v>No sample</v>
      </c>
      <c r="I42" s="45" t="str">
        <f>IFERROR(VLOOKUP($B42,'RNA Spike-in Normalized Ct'!$B$3:$O$178,8,FALSE)-'RNA Spike-in Normalized Ct'!X$5,'RNA Spike-in Normalized Ct'!I42)</f>
        <v>No sample</v>
      </c>
      <c r="J42" s="45">
        <f>IFERROR(VLOOKUP($B42,'RNA Spike-in Normalized Ct'!$B$3:$O$178,9,FALSE)-'RNA Spike-in Normalized Ct'!Y$5,'RNA Spike-in Normalized Ct'!J42)</f>
        <v>26.48118376068377</v>
      </c>
      <c r="K42" s="45" t="str">
        <f>IFERROR(VLOOKUP($B42,'RNA Spike-in Normalized Ct'!$B$3:$O$178,9,FALSE)-'RNA Spike-in Normalized Ct'!Z$5,'RNA Spike-in Normalized Ct'!K42)</f>
        <v>No sample</v>
      </c>
      <c r="L42" s="45" t="str">
        <f>IFERROR(VLOOKUP($B42,'RNA Spike-in Normalized Ct'!$B$3:$O$178,10,FALSE)-'RNA Spike-in Normalized Ct'!AA$5,'RNA Spike-in Normalized Ct'!L42)</f>
        <v>No sample</v>
      </c>
      <c r="M42" s="45" t="str">
        <f>IFERROR(VLOOKUP($B42,'RNA Spike-in Normalized Ct'!$B$3:$O$178,11,FALSE)-'RNA Spike-in Normalized Ct'!AB$5,'RNA Spike-in Normalized Ct'!M42)</f>
        <v>No sample</v>
      </c>
      <c r="N42" s="45" t="str">
        <f>IFERROR(VLOOKUP($B42,'RNA Spike-in Normalized Ct'!$B$3:$O$178,12,FALSE)-'RNA Spike-in Normalized Ct'!AC$5,'RNA Spike-in Normalized Ct'!N42)</f>
        <v>No sample</v>
      </c>
      <c r="O42" s="45" t="str">
        <f>IFERROR(VLOOKUP($B42,'RNA Spike-in Normalized Ct'!$B$3:$O$178,13,FALSE)-'RNA Spike-in Normalized Ct'!AD$5,'RNA Spike-in Normalized Ct'!O42)</f>
        <v>No sample</v>
      </c>
    </row>
    <row r="43" spans="1:15" x14ac:dyDescent="0.25">
      <c r="A43" s="133"/>
      <c r="B43" s="13" t="s">
        <v>2326</v>
      </c>
      <c r="C43" s="6" t="str">
        <f>VLOOKUP($B43,'Thresholded Ct'!$B$3:$C$194,2,FALSE)</f>
        <v>hsa-miR-363-3p</v>
      </c>
      <c r="D43" s="45">
        <f>IFERROR(VLOOKUP($B43,'RNA Spike-in Normalized Ct'!$B$3:$O$178,3,FALSE)-'RNA Spike-in Normalized Ct'!S$5,'RNA Spike-in Normalized Ct'!D43)</f>
        <v>32.023816239316233</v>
      </c>
      <c r="E43" s="45" t="str">
        <f>IFERROR(VLOOKUP($B43,'RNA Spike-in Normalized Ct'!$B$3:$O$178,4,FALSE)-'RNA Spike-in Normalized Ct'!T$5,'RNA Spike-in Normalized Ct'!E43)</f>
        <v>No sample</v>
      </c>
      <c r="F43" s="45" t="str">
        <f>IFERROR(VLOOKUP($B43,'RNA Spike-in Normalized Ct'!$B$3:$O$178,5,FALSE)-'RNA Spike-in Normalized Ct'!U$5,'RNA Spike-in Normalized Ct'!F43)</f>
        <v>No sample</v>
      </c>
      <c r="G43" s="45" t="str">
        <f>IFERROR(VLOOKUP($B43,'RNA Spike-in Normalized Ct'!$B$3:$O$178,6,FALSE)-'RNA Spike-in Normalized Ct'!V$5,'RNA Spike-in Normalized Ct'!G43)</f>
        <v>No sample</v>
      </c>
      <c r="H43" s="45" t="str">
        <f>IFERROR(VLOOKUP($B43,'RNA Spike-in Normalized Ct'!$B$3:$O$178,7,FALSE)-'RNA Spike-in Normalized Ct'!W$5,'RNA Spike-in Normalized Ct'!H43)</f>
        <v>No sample</v>
      </c>
      <c r="I43" s="45" t="str">
        <f>IFERROR(VLOOKUP($B43,'RNA Spike-in Normalized Ct'!$B$3:$O$178,8,FALSE)-'RNA Spike-in Normalized Ct'!X$5,'RNA Spike-in Normalized Ct'!I43)</f>
        <v>No sample</v>
      </c>
      <c r="J43" s="45" t="str">
        <f>IFERROR(VLOOKUP($B43,'RNA Spike-in Normalized Ct'!$B$3:$O$178,9,FALSE)-'RNA Spike-in Normalized Ct'!Y$5,'RNA Spike-in Normalized Ct'!J43)</f>
        <v>Excluded</v>
      </c>
      <c r="K43" s="45" t="str">
        <f>IFERROR(VLOOKUP($B43,'RNA Spike-in Normalized Ct'!$B$3:$O$178,9,FALSE)-'RNA Spike-in Normalized Ct'!Z$5,'RNA Spike-in Normalized Ct'!K43)</f>
        <v>No sample</v>
      </c>
      <c r="L43" s="45" t="str">
        <f>IFERROR(VLOOKUP($B43,'RNA Spike-in Normalized Ct'!$B$3:$O$178,10,FALSE)-'RNA Spike-in Normalized Ct'!AA$5,'RNA Spike-in Normalized Ct'!L43)</f>
        <v>No sample</v>
      </c>
      <c r="M43" s="45" t="str">
        <f>IFERROR(VLOOKUP($B43,'RNA Spike-in Normalized Ct'!$B$3:$O$178,11,FALSE)-'RNA Spike-in Normalized Ct'!AB$5,'RNA Spike-in Normalized Ct'!M43)</f>
        <v>No sample</v>
      </c>
      <c r="N43" s="45" t="str">
        <f>IFERROR(VLOOKUP($B43,'RNA Spike-in Normalized Ct'!$B$3:$O$178,12,FALSE)-'RNA Spike-in Normalized Ct'!AC$5,'RNA Spike-in Normalized Ct'!N43)</f>
        <v>No sample</v>
      </c>
      <c r="O43" s="45" t="str">
        <f>IFERROR(VLOOKUP($B43,'RNA Spike-in Normalized Ct'!$B$3:$O$178,13,FALSE)-'RNA Spike-in Normalized Ct'!AD$5,'RNA Spike-in Normalized Ct'!O43)</f>
        <v>No sample</v>
      </c>
    </row>
    <row r="44" spans="1:15" x14ac:dyDescent="0.25">
      <c r="A44" s="133"/>
      <c r="B44" s="13" t="s">
        <v>2327</v>
      </c>
      <c r="C44" s="6" t="str">
        <f>VLOOKUP($B44,'Thresholded Ct'!$B$3:$C$194,2,FALSE)</f>
        <v>hsa-miR-379-5p</v>
      </c>
      <c r="D44" s="45">
        <f>IFERROR(VLOOKUP($B44,'RNA Spike-in Normalized Ct'!$B$3:$O$178,3,FALSE)-'RNA Spike-in Normalized Ct'!S$5,'RNA Spike-in Normalized Ct'!D44)</f>
        <v>30.875816239316229</v>
      </c>
      <c r="E44" s="45" t="str">
        <f>IFERROR(VLOOKUP($B44,'RNA Spike-in Normalized Ct'!$B$3:$O$178,4,FALSE)-'RNA Spike-in Normalized Ct'!T$5,'RNA Spike-in Normalized Ct'!E44)</f>
        <v>No sample</v>
      </c>
      <c r="F44" s="45" t="str">
        <f>IFERROR(VLOOKUP($B44,'RNA Spike-in Normalized Ct'!$B$3:$O$178,5,FALSE)-'RNA Spike-in Normalized Ct'!U$5,'RNA Spike-in Normalized Ct'!F44)</f>
        <v>No sample</v>
      </c>
      <c r="G44" s="45" t="str">
        <f>IFERROR(VLOOKUP($B44,'RNA Spike-in Normalized Ct'!$B$3:$O$178,6,FALSE)-'RNA Spike-in Normalized Ct'!V$5,'RNA Spike-in Normalized Ct'!G44)</f>
        <v>No sample</v>
      </c>
      <c r="H44" s="45" t="str">
        <f>IFERROR(VLOOKUP($B44,'RNA Spike-in Normalized Ct'!$B$3:$O$178,7,FALSE)-'RNA Spike-in Normalized Ct'!W$5,'RNA Spike-in Normalized Ct'!H44)</f>
        <v>No sample</v>
      </c>
      <c r="I44" s="45" t="str">
        <f>IFERROR(VLOOKUP($B44,'RNA Spike-in Normalized Ct'!$B$3:$O$178,8,FALSE)-'RNA Spike-in Normalized Ct'!X$5,'RNA Spike-in Normalized Ct'!I44)</f>
        <v>No sample</v>
      </c>
      <c r="J44" s="45">
        <f>IFERROR(VLOOKUP($B44,'RNA Spike-in Normalized Ct'!$B$3:$O$178,9,FALSE)-'RNA Spike-in Normalized Ct'!Y$5,'RNA Spike-in Normalized Ct'!J44)</f>
        <v>30.683183760683772</v>
      </c>
      <c r="K44" s="45" t="str">
        <f>IFERROR(VLOOKUP($B44,'RNA Spike-in Normalized Ct'!$B$3:$O$178,9,FALSE)-'RNA Spike-in Normalized Ct'!Z$5,'RNA Spike-in Normalized Ct'!K44)</f>
        <v>No sample</v>
      </c>
      <c r="L44" s="45" t="str">
        <f>IFERROR(VLOOKUP($B44,'RNA Spike-in Normalized Ct'!$B$3:$O$178,10,FALSE)-'RNA Spike-in Normalized Ct'!AA$5,'RNA Spike-in Normalized Ct'!L44)</f>
        <v>No sample</v>
      </c>
      <c r="M44" s="45" t="str">
        <f>IFERROR(VLOOKUP($B44,'RNA Spike-in Normalized Ct'!$B$3:$O$178,11,FALSE)-'RNA Spike-in Normalized Ct'!AB$5,'RNA Spike-in Normalized Ct'!M44)</f>
        <v>No sample</v>
      </c>
      <c r="N44" s="45" t="str">
        <f>IFERROR(VLOOKUP($B44,'RNA Spike-in Normalized Ct'!$B$3:$O$178,12,FALSE)-'RNA Spike-in Normalized Ct'!AC$5,'RNA Spike-in Normalized Ct'!N44)</f>
        <v>No sample</v>
      </c>
      <c r="O44" s="45" t="str">
        <f>IFERROR(VLOOKUP($B44,'RNA Spike-in Normalized Ct'!$B$3:$O$178,13,FALSE)-'RNA Spike-in Normalized Ct'!AD$5,'RNA Spike-in Normalized Ct'!O44)</f>
        <v>No sample</v>
      </c>
    </row>
    <row r="45" spans="1:15" x14ac:dyDescent="0.25">
      <c r="A45" s="133"/>
      <c r="B45" s="13" t="s">
        <v>2328</v>
      </c>
      <c r="C45" s="6" t="str">
        <f>VLOOKUP($B45,'Thresholded Ct'!$B$3:$C$194,2,FALSE)</f>
        <v>hsa-miR-483-3p</v>
      </c>
      <c r="D45" s="45">
        <f>IFERROR(VLOOKUP($B45,'RNA Spike-in Normalized Ct'!$B$3:$O$178,3,FALSE)-'RNA Spike-in Normalized Ct'!S$5,'RNA Spike-in Normalized Ct'!D45)</f>
        <v>25.580816239316228</v>
      </c>
      <c r="E45" s="45" t="str">
        <f>IFERROR(VLOOKUP($B45,'RNA Spike-in Normalized Ct'!$B$3:$O$178,4,FALSE)-'RNA Spike-in Normalized Ct'!T$5,'RNA Spike-in Normalized Ct'!E45)</f>
        <v>No sample</v>
      </c>
      <c r="F45" s="45" t="str">
        <f>IFERROR(VLOOKUP($B45,'RNA Spike-in Normalized Ct'!$B$3:$O$178,5,FALSE)-'RNA Spike-in Normalized Ct'!U$5,'RNA Spike-in Normalized Ct'!F45)</f>
        <v>No sample</v>
      </c>
      <c r="G45" s="45" t="str">
        <f>IFERROR(VLOOKUP($B45,'RNA Spike-in Normalized Ct'!$B$3:$O$178,6,FALSE)-'RNA Spike-in Normalized Ct'!V$5,'RNA Spike-in Normalized Ct'!G45)</f>
        <v>No sample</v>
      </c>
      <c r="H45" s="45" t="str">
        <f>IFERROR(VLOOKUP($B45,'RNA Spike-in Normalized Ct'!$B$3:$O$178,7,FALSE)-'RNA Spike-in Normalized Ct'!W$5,'RNA Spike-in Normalized Ct'!H45)</f>
        <v>No sample</v>
      </c>
      <c r="I45" s="45" t="str">
        <f>IFERROR(VLOOKUP($B45,'RNA Spike-in Normalized Ct'!$B$3:$O$178,8,FALSE)-'RNA Spike-in Normalized Ct'!X$5,'RNA Spike-in Normalized Ct'!I45)</f>
        <v>No sample</v>
      </c>
      <c r="J45" s="45">
        <f>IFERROR(VLOOKUP($B45,'RNA Spike-in Normalized Ct'!$B$3:$O$178,9,FALSE)-'RNA Spike-in Normalized Ct'!Y$5,'RNA Spike-in Normalized Ct'!J45)</f>
        <v>26.48118376068377</v>
      </c>
      <c r="K45" s="45" t="str">
        <f>IFERROR(VLOOKUP($B45,'RNA Spike-in Normalized Ct'!$B$3:$O$178,9,FALSE)-'RNA Spike-in Normalized Ct'!Z$5,'RNA Spike-in Normalized Ct'!K45)</f>
        <v>No sample</v>
      </c>
      <c r="L45" s="45" t="str">
        <f>IFERROR(VLOOKUP($B45,'RNA Spike-in Normalized Ct'!$B$3:$O$178,10,FALSE)-'RNA Spike-in Normalized Ct'!AA$5,'RNA Spike-in Normalized Ct'!L45)</f>
        <v>No sample</v>
      </c>
      <c r="M45" s="45" t="str">
        <f>IFERROR(VLOOKUP($B45,'RNA Spike-in Normalized Ct'!$B$3:$O$178,11,FALSE)-'RNA Spike-in Normalized Ct'!AB$5,'RNA Spike-in Normalized Ct'!M45)</f>
        <v>No sample</v>
      </c>
      <c r="N45" s="45" t="str">
        <f>IFERROR(VLOOKUP($B45,'RNA Spike-in Normalized Ct'!$B$3:$O$178,12,FALSE)-'RNA Spike-in Normalized Ct'!AC$5,'RNA Spike-in Normalized Ct'!N45)</f>
        <v>No sample</v>
      </c>
      <c r="O45" s="45" t="str">
        <f>IFERROR(VLOOKUP($B45,'RNA Spike-in Normalized Ct'!$B$3:$O$178,13,FALSE)-'RNA Spike-in Normalized Ct'!AD$5,'RNA Spike-in Normalized Ct'!O45)</f>
        <v>No sample</v>
      </c>
    </row>
    <row r="46" spans="1:15" x14ac:dyDescent="0.25">
      <c r="A46" s="133"/>
      <c r="B46" s="13" t="s">
        <v>2329</v>
      </c>
      <c r="C46" s="6" t="str">
        <f>VLOOKUP($B46,'Thresholded Ct'!$B$3:$C$194,2,FALSE)</f>
        <v>hsa-miR-7-1-3p</v>
      </c>
      <c r="D46" s="45" t="str">
        <f>IFERROR(VLOOKUP($B46,'RNA Spike-in Normalized Ct'!$B$3:$O$178,3,FALSE)-'RNA Spike-in Normalized Ct'!S$5,'RNA Spike-in Normalized Ct'!D46)</f>
        <v>Excluded</v>
      </c>
      <c r="E46" s="45" t="str">
        <f>IFERROR(VLOOKUP($B46,'RNA Spike-in Normalized Ct'!$B$3:$O$178,4,FALSE)-'RNA Spike-in Normalized Ct'!T$5,'RNA Spike-in Normalized Ct'!E46)</f>
        <v>No sample</v>
      </c>
      <c r="F46" s="45" t="str">
        <f>IFERROR(VLOOKUP($B46,'RNA Spike-in Normalized Ct'!$B$3:$O$178,5,FALSE)-'RNA Spike-in Normalized Ct'!U$5,'RNA Spike-in Normalized Ct'!F46)</f>
        <v>No sample</v>
      </c>
      <c r="G46" s="45" t="str">
        <f>IFERROR(VLOOKUP($B46,'RNA Spike-in Normalized Ct'!$B$3:$O$178,6,FALSE)-'RNA Spike-in Normalized Ct'!V$5,'RNA Spike-in Normalized Ct'!G46)</f>
        <v>No sample</v>
      </c>
      <c r="H46" s="45" t="str">
        <f>IFERROR(VLOOKUP($B46,'RNA Spike-in Normalized Ct'!$B$3:$O$178,7,FALSE)-'RNA Spike-in Normalized Ct'!W$5,'RNA Spike-in Normalized Ct'!H46)</f>
        <v>No sample</v>
      </c>
      <c r="I46" s="45" t="str">
        <f>IFERROR(VLOOKUP($B46,'RNA Spike-in Normalized Ct'!$B$3:$O$178,8,FALSE)-'RNA Spike-in Normalized Ct'!X$5,'RNA Spike-in Normalized Ct'!I46)</f>
        <v>No sample</v>
      </c>
      <c r="J46" s="45" t="str">
        <f>IFERROR(VLOOKUP($B46,'RNA Spike-in Normalized Ct'!$B$3:$O$178,9,FALSE)-'RNA Spike-in Normalized Ct'!Y$5,'RNA Spike-in Normalized Ct'!J46)</f>
        <v>Excluded</v>
      </c>
      <c r="K46" s="45" t="str">
        <f>IFERROR(VLOOKUP($B46,'RNA Spike-in Normalized Ct'!$B$3:$O$178,9,FALSE)-'RNA Spike-in Normalized Ct'!Z$5,'RNA Spike-in Normalized Ct'!K46)</f>
        <v>No sample</v>
      </c>
      <c r="L46" s="45" t="str">
        <f>IFERROR(VLOOKUP($B46,'RNA Spike-in Normalized Ct'!$B$3:$O$178,10,FALSE)-'RNA Spike-in Normalized Ct'!AA$5,'RNA Spike-in Normalized Ct'!L46)</f>
        <v>No sample</v>
      </c>
      <c r="M46" s="45" t="str">
        <f>IFERROR(VLOOKUP($B46,'RNA Spike-in Normalized Ct'!$B$3:$O$178,11,FALSE)-'RNA Spike-in Normalized Ct'!AB$5,'RNA Spike-in Normalized Ct'!M46)</f>
        <v>No sample</v>
      </c>
      <c r="N46" s="45" t="str">
        <f>IFERROR(VLOOKUP($B46,'RNA Spike-in Normalized Ct'!$B$3:$O$178,12,FALSE)-'RNA Spike-in Normalized Ct'!AC$5,'RNA Spike-in Normalized Ct'!N46)</f>
        <v>No sample</v>
      </c>
      <c r="O46" s="45" t="str">
        <f>IFERROR(VLOOKUP($B46,'RNA Spike-in Normalized Ct'!$B$3:$O$178,13,FALSE)-'RNA Spike-in Normalized Ct'!AD$5,'RNA Spike-in Normalized Ct'!O46)</f>
        <v>No sample</v>
      </c>
    </row>
    <row r="47" spans="1:15" x14ac:dyDescent="0.25">
      <c r="A47" s="133"/>
      <c r="B47" s="13" t="s">
        <v>2331</v>
      </c>
      <c r="C47" s="6" t="str">
        <f>VLOOKUP($B47,'Thresholded Ct'!$B$3:$C$194,2,FALSE)</f>
        <v>hsa-miR-19a-3p</v>
      </c>
      <c r="D47" s="45">
        <f>IFERROR(VLOOKUP($B47,'RNA Spike-in Normalized Ct'!$B$3:$O$178,3,FALSE)-'RNA Spike-in Normalized Ct'!S$5,'RNA Spike-in Normalized Ct'!D47)</f>
        <v>23.309816239316227</v>
      </c>
      <c r="E47" s="45" t="str">
        <f>IFERROR(VLOOKUP($B47,'RNA Spike-in Normalized Ct'!$B$3:$O$178,4,FALSE)-'RNA Spike-in Normalized Ct'!T$5,'RNA Spike-in Normalized Ct'!E47)</f>
        <v>No sample</v>
      </c>
      <c r="F47" s="45" t="str">
        <f>IFERROR(VLOOKUP($B47,'RNA Spike-in Normalized Ct'!$B$3:$O$178,5,FALSE)-'RNA Spike-in Normalized Ct'!U$5,'RNA Spike-in Normalized Ct'!F47)</f>
        <v>No sample</v>
      </c>
      <c r="G47" s="45" t="str">
        <f>IFERROR(VLOOKUP($B47,'RNA Spike-in Normalized Ct'!$B$3:$O$178,6,FALSE)-'RNA Spike-in Normalized Ct'!V$5,'RNA Spike-in Normalized Ct'!G47)</f>
        <v>No sample</v>
      </c>
      <c r="H47" s="45" t="str">
        <f>IFERROR(VLOOKUP($B47,'RNA Spike-in Normalized Ct'!$B$3:$O$178,7,FALSE)-'RNA Spike-in Normalized Ct'!W$5,'RNA Spike-in Normalized Ct'!H47)</f>
        <v>No sample</v>
      </c>
      <c r="I47" s="45" t="str">
        <f>IFERROR(VLOOKUP($B47,'RNA Spike-in Normalized Ct'!$B$3:$O$178,8,FALSE)-'RNA Spike-in Normalized Ct'!X$5,'RNA Spike-in Normalized Ct'!I47)</f>
        <v>No sample</v>
      </c>
      <c r="J47" s="45">
        <f>IFERROR(VLOOKUP($B47,'RNA Spike-in Normalized Ct'!$B$3:$O$178,9,FALSE)-'RNA Spike-in Normalized Ct'!Y$5,'RNA Spike-in Normalized Ct'!J47)</f>
        <v>24.902183760683773</v>
      </c>
      <c r="K47" s="45" t="str">
        <f>IFERROR(VLOOKUP($B47,'RNA Spike-in Normalized Ct'!$B$3:$O$178,9,FALSE)-'RNA Spike-in Normalized Ct'!Z$5,'RNA Spike-in Normalized Ct'!K47)</f>
        <v>No sample</v>
      </c>
      <c r="L47" s="45" t="str">
        <f>IFERROR(VLOOKUP($B47,'RNA Spike-in Normalized Ct'!$B$3:$O$178,10,FALSE)-'RNA Spike-in Normalized Ct'!AA$5,'RNA Spike-in Normalized Ct'!L47)</f>
        <v>No sample</v>
      </c>
      <c r="M47" s="45" t="str">
        <f>IFERROR(VLOOKUP($B47,'RNA Spike-in Normalized Ct'!$B$3:$O$178,11,FALSE)-'RNA Spike-in Normalized Ct'!AB$5,'RNA Spike-in Normalized Ct'!M47)</f>
        <v>No sample</v>
      </c>
      <c r="N47" s="45" t="str">
        <f>IFERROR(VLOOKUP($B47,'RNA Spike-in Normalized Ct'!$B$3:$O$178,12,FALSE)-'RNA Spike-in Normalized Ct'!AC$5,'RNA Spike-in Normalized Ct'!N47)</f>
        <v>No sample</v>
      </c>
      <c r="O47" s="45" t="str">
        <f>IFERROR(VLOOKUP($B47,'RNA Spike-in Normalized Ct'!$B$3:$O$178,13,FALSE)-'RNA Spike-in Normalized Ct'!AD$5,'RNA Spike-in Normalized Ct'!O47)</f>
        <v>No sample</v>
      </c>
    </row>
    <row r="48" spans="1:15" x14ac:dyDescent="0.25">
      <c r="A48" s="133"/>
      <c r="B48" s="13" t="s">
        <v>2332</v>
      </c>
      <c r="C48" s="6" t="str">
        <f>VLOOKUP($B48,'Thresholded Ct'!$B$3:$C$194,2,FALSE)</f>
        <v>hsa-miR-30a-5p</v>
      </c>
      <c r="D48" s="45" t="str">
        <f>IFERROR(VLOOKUP($B48,'RNA Spike-in Normalized Ct'!$B$3:$O$178,3,FALSE)-'RNA Spike-in Normalized Ct'!S$5,'RNA Spike-in Normalized Ct'!D48)</f>
        <v>Excluded</v>
      </c>
      <c r="E48" s="45" t="str">
        <f>IFERROR(VLOOKUP($B48,'RNA Spike-in Normalized Ct'!$B$3:$O$178,4,FALSE)-'RNA Spike-in Normalized Ct'!T$5,'RNA Spike-in Normalized Ct'!E48)</f>
        <v>No sample</v>
      </c>
      <c r="F48" s="45" t="str">
        <f>IFERROR(VLOOKUP($B48,'RNA Spike-in Normalized Ct'!$B$3:$O$178,5,FALSE)-'RNA Spike-in Normalized Ct'!U$5,'RNA Spike-in Normalized Ct'!F48)</f>
        <v>No sample</v>
      </c>
      <c r="G48" s="45" t="str">
        <f>IFERROR(VLOOKUP($B48,'RNA Spike-in Normalized Ct'!$B$3:$O$178,6,FALSE)-'RNA Spike-in Normalized Ct'!V$5,'RNA Spike-in Normalized Ct'!G48)</f>
        <v>No sample</v>
      </c>
      <c r="H48" s="45" t="str">
        <f>IFERROR(VLOOKUP($B48,'RNA Spike-in Normalized Ct'!$B$3:$O$178,7,FALSE)-'RNA Spike-in Normalized Ct'!W$5,'RNA Spike-in Normalized Ct'!H48)</f>
        <v>No sample</v>
      </c>
      <c r="I48" s="45" t="str">
        <f>IFERROR(VLOOKUP($B48,'RNA Spike-in Normalized Ct'!$B$3:$O$178,8,FALSE)-'RNA Spike-in Normalized Ct'!X$5,'RNA Spike-in Normalized Ct'!I48)</f>
        <v>No sample</v>
      </c>
      <c r="J48" s="45" t="str">
        <f>IFERROR(VLOOKUP($B48,'RNA Spike-in Normalized Ct'!$B$3:$O$178,9,FALSE)-'RNA Spike-in Normalized Ct'!Y$5,'RNA Spike-in Normalized Ct'!J48)</f>
        <v>Excluded</v>
      </c>
      <c r="K48" s="45" t="str">
        <f>IFERROR(VLOOKUP($B48,'RNA Spike-in Normalized Ct'!$B$3:$O$178,9,FALSE)-'RNA Spike-in Normalized Ct'!Z$5,'RNA Spike-in Normalized Ct'!K48)</f>
        <v>No sample</v>
      </c>
      <c r="L48" s="45" t="str">
        <f>IFERROR(VLOOKUP($B48,'RNA Spike-in Normalized Ct'!$B$3:$O$178,10,FALSE)-'RNA Spike-in Normalized Ct'!AA$5,'RNA Spike-in Normalized Ct'!L48)</f>
        <v>No sample</v>
      </c>
      <c r="M48" s="45" t="str">
        <f>IFERROR(VLOOKUP($B48,'RNA Spike-in Normalized Ct'!$B$3:$O$178,11,FALSE)-'RNA Spike-in Normalized Ct'!AB$5,'RNA Spike-in Normalized Ct'!M48)</f>
        <v>No sample</v>
      </c>
      <c r="N48" s="45" t="str">
        <f>IFERROR(VLOOKUP($B48,'RNA Spike-in Normalized Ct'!$B$3:$O$178,12,FALSE)-'RNA Spike-in Normalized Ct'!AC$5,'RNA Spike-in Normalized Ct'!N48)</f>
        <v>No sample</v>
      </c>
      <c r="O48" s="45" t="str">
        <f>IFERROR(VLOOKUP($B48,'RNA Spike-in Normalized Ct'!$B$3:$O$178,13,FALSE)-'RNA Spike-in Normalized Ct'!AD$5,'RNA Spike-in Normalized Ct'!O48)</f>
        <v>No sample</v>
      </c>
    </row>
    <row r="49" spans="1:15" x14ac:dyDescent="0.25">
      <c r="A49" s="133"/>
      <c r="B49" s="13" t="s">
        <v>2333</v>
      </c>
      <c r="C49" s="6" t="str">
        <f>VLOOKUP($B49,'Thresholded Ct'!$B$3:$C$194,2,FALSE)</f>
        <v>hsa-miR-196a-5p</v>
      </c>
      <c r="D49" s="45">
        <f>IFERROR(VLOOKUP($B49,'RNA Spike-in Normalized Ct'!$B$3:$O$178,3,FALSE)-'RNA Spike-in Normalized Ct'!S$5,'RNA Spike-in Normalized Ct'!D49)</f>
        <v>19.043816239316229</v>
      </c>
      <c r="E49" s="45" t="str">
        <f>IFERROR(VLOOKUP($B49,'RNA Spike-in Normalized Ct'!$B$3:$O$178,4,FALSE)-'RNA Spike-in Normalized Ct'!T$5,'RNA Spike-in Normalized Ct'!E49)</f>
        <v>No sample</v>
      </c>
      <c r="F49" s="45" t="str">
        <f>IFERROR(VLOOKUP($B49,'RNA Spike-in Normalized Ct'!$B$3:$O$178,5,FALSE)-'RNA Spike-in Normalized Ct'!U$5,'RNA Spike-in Normalized Ct'!F49)</f>
        <v>No sample</v>
      </c>
      <c r="G49" s="45" t="str">
        <f>IFERROR(VLOOKUP($B49,'RNA Spike-in Normalized Ct'!$B$3:$O$178,6,FALSE)-'RNA Spike-in Normalized Ct'!V$5,'RNA Spike-in Normalized Ct'!G49)</f>
        <v>No sample</v>
      </c>
      <c r="H49" s="45" t="str">
        <f>IFERROR(VLOOKUP($B49,'RNA Spike-in Normalized Ct'!$B$3:$O$178,7,FALSE)-'RNA Spike-in Normalized Ct'!W$5,'RNA Spike-in Normalized Ct'!H49)</f>
        <v>No sample</v>
      </c>
      <c r="I49" s="45" t="str">
        <f>IFERROR(VLOOKUP($B49,'RNA Spike-in Normalized Ct'!$B$3:$O$178,8,FALSE)-'RNA Spike-in Normalized Ct'!X$5,'RNA Spike-in Normalized Ct'!I49)</f>
        <v>No sample</v>
      </c>
      <c r="J49" s="45">
        <f>IFERROR(VLOOKUP($B49,'RNA Spike-in Normalized Ct'!$B$3:$O$178,9,FALSE)-'RNA Spike-in Normalized Ct'!Y$5,'RNA Spike-in Normalized Ct'!J49)</f>
        <v>19.953183760683771</v>
      </c>
      <c r="K49" s="45" t="str">
        <f>IFERROR(VLOOKUP($B49,'RNA Spike-in Normalized Ct'!$B$3:$O$178,9,FALSE)-'RNA Spike-in Normalized Ct'!Z$5,'RNA Spike-in Normalized Ct'!K49)</f>
        <v>No sample</v>
      </c>
      <c r="L49" s="45" t="str">
        <f>IFERROR(VLOOKUP($B49,'RNA Spike-in Normalized Ct'!$B$3:$O$178,10,FALSE)-'RNA Spike-in Normalized Ct'!AA$5,'RNA Spike-in Normalized Ct'!L49)</f>
        <v>No sample</v>
      </c>
      <c r="M49" s="45" t="str">
        <f>IFERROR(VLOOKUP($B49,'RNA Spike-in Normalized Ct'!$B$3:$O$178,11,FALSE)-'RNA Spike-in Normalized Ct'!AB$5,'RNA Spike-in Normalized Ct'!M49)</f>
        <v>No sample</v>
      </c>
      <c r="N49" s="45" t="str">
        <f>IFERROR(VLOOKUP($B49,'RNA Spike-in Normalized Ct'!$B$3:$O$178,12,FALSE)-'RNA Spike-in Normalized Ct'!AC$5,'RNA Spike-in Normalized Ct'!N49)</f>
        <v>No sample</v>
      </c>
      <c r="O49" s="45" t="str">
        <f>IFERROR(VLOOKUP($B49,'RNA Spike-in Normalized Ct'!$B$3:$O$178,13,FALSE)-'RNA Spike-in Normalized Ct'!AD$5,'RNA Spike-in Normalized Ct'!O49)</f>
        <v>No sample</v>
      </c>
    </row>
    <row r="50" spans="1:15" x14ac:dyDescent="0.25">
      <c r="A50" s="133"/>
      <c r="B50" s="13" t="s">
        <v>2334</v>
      </c>
      <c r="C50" s="6" t="str">
        <f>VLOOKUP($B50,'Thresholded Ct'!$B$3:$C$194,2,FALSE)</f>
        <v>hsa-miR-187-3p</v>
      </c>
      <c r="D50" s="45">
        <f>IFERROR(VLOOKUP($B50,'RNA Spike-in Normalized Ct'!$B$3:$O$178,3,FALSE)-'RNA Spike-in Normalized Ct'!S$5,'RNA Spike-in Normalized Ct'!D50)</f>
        <v>28.314816239316229</v>
      </c>
      <c r="E50" s="45" t="str">
        <f>IFERROR(VLOOKUP($B50,'RNA Spike-in Normalized Ct'!$B$3:$O$178,4,FALSE)-'RNA Spike-in Normalized Ct'!T$5,'RNA Spike-in Normalized Ct'!E50)</f>
        <v>No sample</v>
      </c>
      <c r="F50" s="45" t="str">
        <f>IFERROR(VLOOKUP($B50,'RNA Spike-in Normalized Ct'!$B$3:$O$178,5,FALSE)-'RNA Spike-in Normalized Ct'!U$5,'RNA Spike-in Normalized Ct'!F50)</f>
        <v>No sample</v>
      </c>
      <c r="G50" s="45" t="str">
        <f>IFERROR(VLOOKUP($B50,'RNA Spike-in Normalized Ct'!$B$3:$O$178,6,FALSE)-'RNA Spike-in Normalized Ct'!V$5,'RNA Spike-in Normalized Ct'!G50)</f>
        <v>No sample</v>
      </c>
      <c r="H50" s="45" t="str">
        <f>IFERROR(VLOOKUP($B50,'RNA Spike-in Normalized Ct'!$B$3:$O$178,7,FALSE)-'RNA Spike-in Normalized Ct'!W$5,'RNA Spike-in Normalized Ct'!H50)</f>
        <v>No sample</v>
      </c>
      <c r="I50" s="45" t="str">
        <f>IFERROR(VLOOKUP($B50,'RNA Spike-in Normalized Ct'!$B$3:$O$178,8,FALSE)-'RNA Spike-in Normalized Ct'!X$5,'RNA Spike-in Normalized Ct'!I50)</f>
        <v>No sample</v>
      </c>
      <c r="J50" s="45">
        <f>IFERROR(VLOOKUP($B50,'RNA Spike-in Normalized Ct'!$B$3:$O$178,9,FALSE)-'RNA Spike-in Normalized Ct'!Y$5,'RNA Spike-in Normalized Ct'!J50)</f>
        <v>28.750183760683772</v>
      </c>
      <c r="K50" s="45" t="str">
        <f>IFERROR(VLOOKUP($B50,'RNA Spike-in Normalized Ct'!$B$3:$O$178,9,FALSE)-'RNA Spike-in Normalized Ct'!Z$5,'RNA Spike-in Normalized Ct'!K50)</f>
        <v>No sample</v>
      </c>
      <c r="L50" s="45" t="str">
        <f>IFERROR(VLOOKUP($B50,'RNA Spike-in Normalized Ct'!$B$3:$O$178,10,FALSE)-'RNA Spike-in Normalized Ct'!AA$5,'RNA Spike-in Normalized Ct'!L50)</f>
        <v>No sample</v>
      </c>
      <c r="M50" s="45" t="str">
        <f>IFERROR(VLOOKUP($B50,'RNA Spike-in Normalized Ct'!$B$3:$O$178,11,FALSE)-'RNA Spike-in Normalized Ct'!AB$5,'RNA Spike-in Normalized Ct'!M50)</f>
        <v>No sample</v>
      </c>
      <c r="N50" s="45" t="str">
        <f>IFERROR(VLOOKUP($B50,'RNA Spike-in Normalized Ct'!$B$3:$O$178,12,FALSE)-'RNA Spike-in Normalized Ct'!AC$5,'RNA Spike-in Normalized Ct'!N50)</f>
        <v>No sample</v>
      </c>
      <c r="O50" s="45" t="str">
        <f>IFERROR(VLOOKUP($B50,'RNA Spike-in Normalized Ct'!$B$3:$O$178,13,FALSE)-'RNA Spike-in Normalized Ct'!AD$5,'RNA Spike-in Normalized Ct'!O50)</f>
        <v>No sample</v>
      </c>
    </row>
    <row r="51" spans="1:15" x14ac:dyDescent="0.25">
      <c r="A51" s="133"/>
      <c r="B51" s="13" t="s">
        <v>2335</v>
      </c>
      <c r="C51" s="6" t="str">
        <f>VLOOKUP($B51,'Thresholded Ct'!$B$3:$C$194,2,FALSE)</f>
        <v>hsa-miR-122-5p</v>
      </c>
      <c r="D51" s="45">
        <f>IFERROR(VLOOKUP($B51,'RNA Spike-in Normalized Ct'!$B$3:$O$178,3,FALSE)-'RNA Spike-in Normalized Ct'!S$5,'RNA Spike-in Normalized Ct'!D51)</f>
        <v>26.540816239316229</v>
      </c>
      <c r="E51" s="45" t="str">
        <f>IFERROR(VLOOKUP($B51,'RNA Spike-in Normalized Ct'!$B$3:$O$178,4,FALSE)-'RNA Spike-in Normalized Ct'!T$5,'RNA Spike-in Normalized Ct'!E51)</f>
        <v>No sample</v>
      </c>
      <c r="F51" s="45" t="str">
        <f>IFERROR(VLOOKUP($B51,'RNA Spike-in Normalized Ct'!$B$3:$O$178,5,FALSE)-'RNA Spike-in Normalized Ct'!U$5,'RNA Spike-in Normalized Ct'!F51)</f>
        <v>No sample</v>
      </c>
      <c r="G51" s="45" t="str">
        <f>IFERROR(VLOOKUP($B51,'RNA Spike-in Normalized Ct'!$B$3:$O$178,6,FALSE)-'RNA Spike-in Normalized Ct'!V$5,'RNA Spike-in Normalized Ct'!G51)</f>
        <v>No sample</v>
      </c>
      <c r="H51" s="45" t="str">
        <f>IFERROR(VLOOKUP($B51,'RNA Spike-in Normalized Ct'!$B$3:$O$178,7,FALSE)-'RNA Spike-in Normalized Ct'!W$5,'RNA Spike-in Normalized Ct'!H51)</f>
        <v>No sample</v>
      </c>
      <c r="I51" s="45" t="str">
        <f>IFERROR(VLOOKUP($B51,'RNA Spike-in Normalized Ct'!$B$3:$O$178,8,FALSE)-'RNA Spike-in Normalized Ct'!X$5,'RNA Spike-in Normalized Ct'!I51)</f>
        <v>No sample</v>
      </c>
      <c r="J51" s="45">
        <f>IFERROR(VLOOKUP($B51,'RNA Spike-in Normalized Ct'!$B$3:$O$178,9,FALSE)-'RNA Spike-in Normalized Ct'!Y$5,'RNA Spike-in Normalized Ct'!J51)</f>
        <v>27.053183760683773</v>
      </c>
      <c r="K51" s="45" t="str">
        <f>IFERROR(VLOOKUP($B51,'RNA Spike-in Normalized Ct'!$B$3:$O$178,9,FALSE)-'RNA Spike-in Normalized Ct'!Z$5,'RNA Spike-in Normalized Ct'!K51)</f>
        <v>No sample</v>
      </c>
      <c r="L51" s="45" t="str">
        <f>IFERROR(VLOOKUP($B51,'RNA Spike-in Normalized Ct'!$B$3:$O$178,10,FALSE)-'RNA Spike-in Normalized Ct'!AA$5,'RNA Spike-in Normalized Ct'!L51)</f>
        <v>No sample</v>
      </c>
      <c r="M51" s="45" t="str">
        <f>IFERROR(VLOOKUP($B51,'RNA Spike-in Normalized Ct'!$B$3:$O$178,11,FALSE)-'RNA Spike-in Normalized Ct'!AB$5,'RNA Spike-in Normalized Ct'!M51)</f>
        <v>No sample</v>
      </c>
      <c r="N51" s="45" t="str">
        <f>IFERROR(VLOOKUP($B51,'RNA Spike-in Normalized Ct'!$B$3:$O$178,12,FALSE)-'RNA Spike-in Normalized Ct'!AC$5,'RNA Spike-in Normalized Ct'!N51)</f>
        <v>No sample</v>
      </c>
      <c r="O51" s="45" t="str">
        <f>IFERROR(VLOOKUP($B51,'RNA Spike-in Normalized Ct'!$B$3:$O$178,13,FALSE)-'RNA Spike-in Normalized Ct'!AD$5,'RNA Spike-in Normalized Ct'!O51)</f>
        <v>No sample</v>
      </c>
    </row>
    <row r="52" spans="1:15" x14ac:dyDescent="0.25">
      <c r="A52" s="133"/>
      <c r="B52" s="13" t="s">
        <v>2336</v>
      </c>
      <c r="C52" s="6" t="str">
        <f>VLOOKUP($B52,'Thresholded Ct'!$B$3:$C$194,2,FALSE)</f>
        <v>hsa-miR-145-5p</v>
      </c>
      <c r="D52" s="45">
        <f>IFERROR(VLOOKUP($B52,'RNA Spike-in Normalized Ct'!$B$3:$O$178,3,FALSE)-'RNA Spike-in Normalized Ct'!S$5,'RNA Spike-in Normalized Ct'!D52)</f>
        <v>31.342816239316228</v>
      </c>
      <c r="E52" s="45" t="str">
        <f>IFERROR(VLOOKUP($B52,'RNA Spike-in Normalized Ct'!$B$3:$O$178,4,FALSE)-'RNA Spike-in Normalized Ct'!T$5,'RNA Spike-in Normalized Ct'!E52)</f>
        <v>No sample</v>
      </c>
      <c r="F52" s="45" t="str">
        <f>IFERROR(VLOOKUP($B52,'RNA Spike-in Normalized Ct'!$B$3:$O$178,5,FALSE)-'RNA Spike-in Normalized Ct'!U$5,'RNA Spike-in Normalized Ct'!F52)</f>
        <v>No sample</v>
      </c>
      <c r="G52" s="45" t="str">
        <f>IFERROR(VLOOKUP($B52,'RNA Spike-in Normalized Ct'!$B$3:$O$178,6,FALSE)-'RNA Spike-in Normalized Ct'!V$5,'RNA Spike-in Normalized Ct'!G52)</f>
        <v>No sample</v>
      </c>
      <c r="H52" s="45" t="str">
        <f>IFERROR(VLOOKUP($B52,'RNA Spike-in Normalized Ct'!$B$3:$O$178,7,FALSE)-'RNA Spike-in Normalized Ct'!W$5,'RNA Spike-in Normalized Ct'!H52)</f>
        <v>No sample</v>
      </c>
      <c r="I52" s="45" t="str">
        <f>IFERROR(VLOOKUP($B52,'RNA Spike-in Normalized Ct'!$B$3:$O$178,8,FALSE)-'RNA Spike-in Normalized Ct'!X$5,'RNA Spike-in Normalized Ct'!I52)</f>
        <v>No sample</v>
      </c>
      <c r="J52" s="45" t="str">
        <f>IFERROR(VLOOKUP($B52,'RNA Spike-in Normalized Ct'!$B$3:$O$178,9,FALSE)-'RNA Spike-in Normalized Ct'!Y$5,'RNA Spike-in Normalized Ct'!J52)</f>
        <v>Excluded</v>
      </c>
      <c r="K52" s="45" t="str">
        <f>IFERROR(VLOOKUP($B52,'RNA Spike-in Normalized Ct'!$B$3:$O$178,9,FALSE)-'RNA Spike-in Normalized Ct'!Z$5,'RNA Spike-in Normalized Ct'!K52)</f>
        <v>No sample</v>
      </c>
      <c r="L52" s="45" t="str">
        <f>IFERROR(VLOOKUP($B52,'RNA Spike-in Normalized Ct'!$B$3:$O$178,10,FALSE)-'RNA Spike-in Normalized Ct'!AA$5,'RNA Spike-in Normalized Ct'!L52)</f>
        <v>No sample</v>
      </c>
      <c r="M52" s="45" t="str">
        <f>IFERROR(VLOOKUP($B52,'RNA Spike-in Normalized Ct'!$B$3:$O$178,11,FALSE)-'RNA Spike-in Normalized Ct'!AB$5,'RNA Spike-in Normalized Ct'!M52)</f>
        <v>No sample</v>
      </c>
      <c r="N52" s="45" t="str">
        <f>IFERROR(VLOOKUP($B52,'RNA Spike-in Normalized Ct'!$B$3:$O$178,12,FALSE)-'RNA Spike-in Normalized Ct'!AC$5,'RNA Spike-in Normalized Ct'!N52)</f>
        <v>No sample</v>
      </c>
      <c r="O52" s="45" t="str">
        <f>IFERROR(VLOOKUP($B52,'RNA Spike-in Normalized Ct'!$B$3:$O$178,13,FALSE)-'RNA Spike-in Normalized Ct'!AD$5,'RNA Spike-in Normalized Ct'!O52)</f>
        <v>No sample</v>
      </c>
    </row>
    <row r="53" spans="1:15" x14ac:dyDescent="0.25">
      <c r="A53" s="133"/>
      <c r="B53" s="13" t="s">
        <v>2337</v>
      </c>
      <c r="C53" s="6" t="str">
        <f>VLOOKUP($B53,'Thresholded Ct'!$B$3:$C$194,2,FALSE)</f>
        <v>hsa-miR-206</v>
      </c>
      <c r="D53" s="45">
        <f>IFERROR(VLOOKUP($B53,'RNA Spike-in Normalized Ct'!$B$3:$O$178,3,FALSE)-'RNA Spike-in Normalized Ct'!S$5,'RNA Spike-in Normalized Ct'!D53)</f>
        <v>28.607816239316229</v>
      </c>
      <c r="E53" s="45" t="str">
        <f>IFERROR(VLOOKUP($B53,'RNA Spike-in Normalized Ct'!$B$3:$O$178,4,FALSE)-'RNA Spike-in Normalized Ct'!T$5,'RNA Spike-in Normalized Ct'!E53)</f>
        <v>No sample</v>
      </c>
      <c r="F53" s="45" t="str">
        <f>IFERROR(VLOOKUP($B53,'RNA Spike-in Normalized Ct'!$B$3:$O$178,5,FALSE)-'RNA Spike-in Normalized Ct'!U$5,'RNA Spike-in Normalized Ct'!F53)</f>
        <v>No sample</v>
      </c>
      <c r="G53" s="45" t="str">
        <f>IFERROR(VLOOKUP($B53,'RNA Spike-in Normalized Ct'!$B$3:$O$178,6,FALSE)-'RNA Spike-in Normalized Ct'!V$5,'RNA Spike-in Normalized Ct'!G53)</f>
        <v>No sample</v>
      </c>
      <c r="H53" s="45" t="str">
        <f>IFERROR(VLOOKUP($B53,'RNA Spike-in Normalized Ct'!$B$3:$O$178,7,FALSE)-'RNA Spike-in Normalized Ct'!W$5,'RNA Spike-in Normalized Ct'!H53)</f>
        <v>No sample</v>
      </c>
      <c r="I53" s="45" t="str">
        <f>IFERROR(VLOOKUP($B53,'RNA Spike-in Normalized Ct'!$B$3:$O$178,8,FALSE)-'RNA Spike-in Normalized Ct'!X$5,'RNA Spike-in Normalized Ct'!I53)</f>
        <v>No sample</v>
      </c>
      <c r="J53" s="45">
        <f>IFERROR(VLOOKUP($B53,'RNA Spike-in Normalized Ct'!$B$3:$O$178,9,FALSE)-'RNA Spike-in Normalized Ct'!Y$5,'RNA Spike-in Normalized Ct'!J53)</f>
        <v>30.29218376068377</v>
      </c>
      <c r="K53" s="45" t="str">
        <f>IFERROR(VLOOKUP($B53,'RNA Spike-in Normalized Ct'!$B$3:$O$178,9,FALSE)-'RNA Spike-in Normalized Ct'!Z$5,'RNA Spike-in Normalized Ct'!K53)</f>
        <v>No sample</v>
      </c>
      <c r="L53" s="45" t="str">
        <f>IFERROR(VLOOKUP($B53,'RNA Spike-in Normalized Ct'!$B$3:$O$178,10,FALSE)-'RNA Spike-in Normalized Ct'!AA$5,'RNA Spike-in Normalized Ct'!L53)</f>
        <v>No sample</v>
      </c>
      <c r="M53" s="45" t="str">
        <f>IFERROR(VLOOKUP($B53,'RNA Spike-in Normalized Ct'!$B$3:$O$178,11,FALSE)-'RNA Spike-in Normalized Ct'!AB$5,'RNA Spike-in Normalized Ct'!M53)</f>
        <v>No sample</v>
      </c>
      <c r="N53" s="45" t="str">
        <f>IFERROR(VLOOKUP($B53,'RNA Spike-in Normalized Ct'!$B$3:$O$178,12,FALSE)-'RNA Spike-in Normalized Ct'!AC$5,'RNA Spike-in Normalized Ct'!N53)</f>
        <v>No sample</v>
      </c>
      <c r="O53" s="45" t="str">
        <f>IFERROR(VLOOKUP($B53,'RNA Spike-in Normalized Ct'!$B$3:$O$178,13,FALSE)-'RNA Spike-in Normalized Ct'!AD$5,'RNA Spike-in Normalized Ct'!O53)</f>
        <v>No sample</v>
      </c>
    </row>
    <row r="54" spans="1:15" x14ac:dyDescent="0.25">
      <c r="A54" s="133"/>
      <c r="B54" s="13" t="s">
        <v>2338</v>
      </c>
      <c r="C54" s="6" t="str">
        <f>VLOOKUP($B54,'Thresholded Ct'!$B$3:$C$194,2,FALSE)</f>
        <v>hsa-miR-365a-3p</v>
      </c>
      <c r="D54" s="45">
        <f>IFERROR(VLOOKUP($B54,'RNA Spike-in Normalized Ct'!$B$3:$O$178,3,FALSE)-'RNA Spike-in Normalized Ct'!S$5,'RNA Spike-in Normalized Ct'!D54)</f>
        <v>29.984816239316228</v>
      </c>
      <c r="E54" s="45" t="str">
        <f>IFERROR(VLOOKUP($B54,'RNA Spike-in Normalized Ct'!$B$3:$O$178,4,FALSE)-'RNA Spike-in Normalized Ct'!T$5,'RNA Spike-in Normalized Ct'!E54)</f>
        <v>No sample</v>
      </c>
      <c r="F54" s="45" t="str">
        <f>IFERROR(VLOOKUP($B54,'RNA Spike-in Normalized Ct'!$B$3:$O$178,5,FALSE)-'RNA Spike-in Normalized Ct'!U$5,'RNA Spike-in Normalized Ct'!F54)</f>
        <v>No sample</v>
      </c>
      <c r="G54" s="45" t="str">
        <f>IFERROR(VLOOKUP($B54,'RNA Spike-in Normalized Ct'!$B$3:$O$178,6,FALSE)-'RNA Spike-in Normalized Ct'!V$5,'RNA Spike-in Normalized Ct'!G54)</f>
        <v>No sample</v>
      </c>
      <c r="H54" s="45" t="str">
        <f>IFERROR(VLOOKUP($B54,'RNA Spike-in Normalized Ct'!$B$3:$O$178,7,FALSE)-'RNA Spike-in Normalized Ct'!W$5,'RNA Spike-in Normalized Ct'!H54)</f>
        <v>No sample</v>
      </c>
      <c r="I54" s="45" t="str">
        <f>IFERROR(VLOOKUP($B54,'RNA Spike-in Normalized Ct'!$B$3:$O$178,8,FALSE)-'RNA Spike-in Normalized Ct'!X$5,'RNA Spike-in Normalized Ct'!I54)</f>
        <v>No sample</v>
      </c>
      <c r="J54" s="45">
        <f>IFERROR(VLOOKUP($B54,'RNA Spike-in Normalized Ct'!$B$3:$O$178,9,FALSE)-'RNA Spike-in Normalized Ct'!Y$5,'RNA Spike-in Normalized Ct'!J54)</f>
        <v>28.750183760683772</v>
      </c>
      <c r="K54" s="45" t="str">
        <f>IFERROR(VLOOKUP($B54,'RNA Spike-in Normalized Ct'!$B$3:$O$178,9,FALSE)-'RNA Spike-in Normalized Ct'!Z$5,'RNA Spike-in Normalized Ct'!K54)</f>
        <v>No sample</v>
      </c>
      <c r="L54" s="45" t="str">
        <f>IFERROR(VLOOKUP($B54,'RNA Spike-in Normalized Ct'!$B$3:$O$178,10,FALSE)-'RNA Spike-in Normalized Ct'!AA$5,'RNA Spike-in Normalized Ct'!L54)</f>
        <v>No sample</v>
      </c>
      <c r="M54" s="45" t="str">
        <f>IFERROR(VLOOKUP($B54,'RNA Spike-in Normalized Ct'!$B$3:$O$178,11,FALSE)-'RNA Spike-in Normalized Ct'!AB$5,'RNA Spike-in Normalized Ct'!M54)</f>
        <v>No sample</v>
      </c>
      <c r="N54" s="45" t="str">
        <f>IFERROR(VLOOKUP($B54,'RNA Spike-in Normalized Ct'!$B$3:$O$178,12,FALSE)-'RNA Spike-in Normalized Ct'!AC$5,'RNA Spike-in Normalized Ct'!N54)</f>
        <v>No sample</v>
      </c>
      <c r="O54" s="45" t="str">
        <f>IFERROR(VLOOKUP($B54,'RNA Spike-in Normalized Ct'!$B$3:$O$178,13,FALSE)-'RNA Spike-in Normalized Ct'!AD$5,'RNA Spike-in Normalized Ct'!O54)</f>
        <v>No sample</v>
      </c>
    </row>
    <row r="55" spans="1:15" x14ac:dyDescent="0.25">
      <c r="A55" s="133"/>
      <c r="B55" s="13" t="s">
        <v>2339</v>
      </c>
      <c r="C55" s="6" t="str">
        <f>VLOOKUP($B55,'Thresholded Ct'!$B$3:$C$194,2,FALSE)</f>
        <v>hsa-miR-382-5p</v>
      </c>
      <c r="D55" s="45">
        <f>IFERROR(VLOOKUP($B55,'RNA Spike-in Normalized Ct'!$B$3:$O$178,3,FALSE)-'RNA Spike-in Normalized Ct'!S$5,'RNA Spike-in Normalized Ct'!D55)</f>
        <v>28.73981623931623</v>
      </c>
      <c r="E55" s="45" t="str">
        <f>IFERROR(VLOOKUP($B55,'RNA Spike-in Normalized Ct'!$B$3:$O$178,4,FALSE)-'RNA Spike-in Normalized Ct'!T$5,'RNA Spike-in Normalized Ct'!E55)</f>
        <v>No sample</v>
      </c>
      <c r="F55" s="45" t="str">
        <f>IFERROR(VLOOKUP($B55,'RNA Spike-in Normalized Ct'!$B$3:$O$178,5,FALSE)-'RNA Spike-in Normalized Ct'!U$5,'RNA Spike-in Normalized Ct'!F55)</f>
        <v>No sample</v>
      </c>
      <c r="G55" s="45" t="str">
        <f>IFERROR(VLOOKUP($B55,'RNA Spike-in Normalized Ct'!$B$3:$O$178,6,FALSE)-'RNA Spike-in Normalized Ct'!V$5,'RNA Spike-in Normalized Ct'!G55)</f>
        <v>No sample</v>
      </c>
      <c r="H55" s="45" t="str">
        <f>IFERROR(VLOOKUP($B55,'RNA Spike-in Normalized Ct'!$B$3:$O$178,7,FALSE)-'RNA Spike-in Normalized Ct'!W$5,'RNA Spike-in Normalized Ct'!H55)</f>
        <v>No sample</v>
      </c>
      <c r="I55" s="45" t="str">
        <f>IFERROR(VLOOKUP($B55,'RNA Spike-in Normalized Ct'!$B$3:$O$178,8,FALSE)-'RNA Spike-in Normalized Ct'!X$5,'RNA Spike-in Normalized Ct'!I55)</f>
        <v>No sample</v>
      </c>
      <c r="J55" s="45">
        <f>IFERROR(VLOOKUP($B55,'RNA Spike-in Normalized Ct'!$B$3:$O$178,9,FALSE)-'RNA Spike-in Normalized Ct'!Y$5,'RNA Spike-in Normalized Ct'!J55)</f>
        <v>26.842183760683771</v>
      </c>
      <c r="K55" s="45" t="str">
        <f>IFERROR(VLOOKUP($B55,'RNA Spike-in Normalized Ct'!$B$3:$O$178,9,FALSE)-'RNA Spike-in Normalized Ct'!Z$5,'RNA Spike-in Normalized Ct'!K55)</f>
        <v>No sample</v>
      </c>
      <c r="L55" s="45" t="str">
        <f>IFERROR(VLOOKUP($B55,'RNA Spike-in Normalized Ct'!$B$3:$O$178,10,FALSE)-'RNA Spike-in Normalized Ct'!AA$5,'RNA Spike-in Normalized Ct'!L55)</f>
        <v>No sample</v>
      </c>
      <c r="M55" s="45" t="str">
        <f>IFERROR(VLOOKUP($B55,'RNA Spike-in Normalized Ct'!$B$3:$O$178,11,FALSE)-'RNA Spike-in Normalized Ct'!AB$5,'RNA Spike-in Normalized Ct'!M55)</f>
        <v>No sample</v>
      </c>
      <c r="N55" s="45" t="str">
        <f>IFERROR(VLOOKUP($B55,'RNA Spike-in Normalized Ct'!$B$3:$O$178,12,FALSE)-'RNA Spike-in Normalized Ct'!AC$5,'RNA Spike-in Normalized Ct'!N55)</f>
        <v>No sample</v>
      </c>
      <c r="O55" s="45" t="str">
        <f>IFERROR(VLOOKUP($B55,'RNA Spike-in Normalized Ct'!$B$3:$O$178,13,FALSE)-'RNA Spike-in Normalized Ct'!AD$5,'RNA Spike-in Normalized Ct'!O55)</f>
        <v>No sample</v>
      </c>
    </row>
    <row r="56" spans="1:15" x14ac:dyDescent="0.25">
      <c r="A56" s="133"/>
      <c r="B56" s="13" t="s">
        <v>2340</v>
      </c>
      <c r="C56" s="6" t="str">
        <f>VLOOKUP($B56,'Thresholded Ct'!$B$3:$C$194,2,FALSE)</f>
        <v>hsa-miR-486-5p</v>
      </c>
      <c r="D56" s="45">
        <f>IFERROR(VLOOKUP($B56,'RNA Spike-in Normalized Ct'!$B$3:$O$178,3,FALSE)-'RNA Spike-in Normalized Ct'!S$5,'RNA Spike-in Normalized Ct'!D56)</f>
        <v>31.478816239316227</v>
      </c>
      <c r="E56" s="45" t="str">
        <f>IFERROR(VLOOKUP($B56,'RNA Spike-in Normalized Ct'!$B$3:$O$178,4,FALSE)-'RNA Spike-in Normalized Ct'!T$5,'RNA Spike-in Normalized Ct'!E56)</f>
        <v>No sample</v>
      </c>
      <c r="F56" s="45" t="str">
        <f>IFERROR(VLOOKUP($B56,'RNA Spike-in Normalized Ct'!$B$3:$O$178,5,FALSE)-'RNA Spike-in Normalized Ct'!U$5,'RNA Spike-in Normalized Ct'!F56)</f>
        <v>No sample</v>
      </c>
      <c r="G56" s="45" t="str">
        <f>IFERROR(VLOOKUP($B56,'RNA Spike-in Normalized Ct'!$B$3:$O$178,6,FALSE)-'RNA Spike-in Normalized Ct'!V$5,'RNA Spike-in Normalized Ct'!G56)</f>
        <v>No sample</v>
      </c>
      <c r="H56" s="45" t="str">
        <f>IFERROR(VLOOKUP($B56,'RNA Spike-in Normalized Ct'!$B$3:$O$178,7,FALSE)-'RNA Spike-in Normalized Ct'!W$5,'RNA Spike-in Normalized Ct'!H56)</f>
        <v>No sample</v>
      </c>
      <c r="I56" s="45" t="str">
        <f>IFERROR(VLOOKUP($B56,'RNA Spike-in Normalized Ct'!$B$3:$O$178,8,FALSE)-'RNA Spike-in Normalized Ct'!X$5,'RNA Spike-in Normalized Ct'!I56)</f>
        <v>No sample</v>
      </c>
      <c r="J56" s="45">
        <f>IFERROR(VLOOKUP($B56,'RNA Spike-in Normalized Ct'!$B$3:$O$178,9,FALSE)-'RNA Spike-in Normalized Ct'!Y$5,'RNA Spike-in Normalized Ct'!J56)</f>
        <v>29.08018376068377</v>
      </c>
      <c r="K56" s="45" t="str">
        <f>IFERROR(VLOOKUP($B56,'RNA Spike-in Normalized Ct'!$B$3:$O$178,9,FALSE)-'RNA Spike-in Normalized Ct'!Z$5,'RNA Spike-in Normalized Ct'!K56)</f>
        <v>No sample</v>
      </c>
      <c r="L56" s="45" t="str">
        <f>IFERROR(VLOOKUP($B56,'RNA Spike-in Normalized Ct'!$B$3:$O$178,10,FALSE)-'RNA Spike-in Normalized Ct'!AA$5,'RNA Spike-in Normalized Ct'!L56)</f>
        <v>No sample</v>
      </c>
      <c r="M56" s="45" t="str">
        <f>IFERROR(VLOOKUP($B56,'RNA Spike-in Normalized Ct'!$B$3:$O$178,11,FALSE)-'RNA Spike-in Normalized Ct'!AB$5,'RNA Spike-in Normalized Ct'!M56)</f>
        <v>No sample</v>
      </c>
      <c r="N56" s="45" t="str">
        <f>IFERROR(VLOOKUP($B56,'RNA Spike-in Normalized Ct'!$B$3:$O$178,12,FALSE)-'RNA Spike-in Normalized Ct'!AC$5,'RNA Spike-in Normalized Ct'!N56)</f>
        <v>No sample</v>
      </c>
      <c r="O56" s="45" t="str">
        <f>IFERROR(VLOOKUP($B56,'RNA Spike-in Normalized Ct'!$B$3:$O$178,13,FALSE)-'RNA Spike-in Normalized Ct'!AD$5,'RNA Spike-in Normalized Ct'!O56)</f>
        <v>No sample</v>
      </c>
    </row>
    <row r="57" spans="1:15" x14ac:dyDescent="0.25">
      <c r="A57" s="133"/>
      <c r="B57" s="13" t="s">
        <v>2341</v>
      </c>
      <c r="C57" s="6" t="str">
        <f>VLOOKUP($B57,'Thresholded Ct'!$B$3:$C$194,2,FALSE)</f>
        <v>hsa-miR-34a-3p</v>
      </c>
      <c r="D57" s="45">
        <f>IFERROR(VLOOKUP($B57,'RNA Spike-in Normalized Ct'!$B$3:$O$178,3,FALSE)-'RNA Spike-in Normalized Ct'!S$5,'RNA Spike-in Normalized Ct'!D57)</f>
        <v>25.328816239316229</v>
      </c>
      <c r="E57" s="45" t="str">
        <f>IFERROR(VLOOKUP($B57,'RNA Spike-in Normalized Ct'!$B$3:$O$178,4,FALSE)-'RNA Spike-in Normalized Ct'!T$5,'RNA Spike-in Normalized Ct'!E57)</f>
        <v>No sample</v>
      </c>
      <c r="F57" s="45" t="str">
        <f>IFERROR(VLOOKUP($B57,'RNA Spike-in Normalized Ct'!$B$3:$O$178,5,FALSE)-'RNA Spike-in Normalized Ct'!U$5,'RNA Spike-in Normalized Ct'!F57)</f>
        <v>No sample</v>
      </c>
      <c r="G57" s="45" t="str">
        <f>IFERROR(VLOOKUP($B57,'RNA Spike-in Normalized Ct'!$B$3:$O$178,6,FALSE)-'RNA Spike-in Normalized Ct'!V$5,'RNA Spike-in Normalized Ct'!G57)</f>
        <v>No sample</v>
      </c>
      <c r="H57" s="45" t="str">
        <f>IFERROR(VLOOKUP($B57,'RNA Spike-in Normalized Ct'!$B$3:$O$178,7,FALSE)-'RNA Spike-in Normalized Ct'!W$5,'RNA Spike-in Normalized Ct'!H57)</f>
        <v>No sample</v>
      </c>
      <c r="I57" s="45" t="str">
        <f>IFERROR(VLOOKUP($B57,'RNA Spike-in Normalized Ct'!$B$3:$O$178,8,FALSE)-'RNA Spike-in Normalized Ct'!X$5,'RNA Spike-in Normalized Ct'!I57)</f>
        <v>No sample</v>
      </c>
      <c r="J57" s="45">
        <f>IFERROR(VLOOKUP($B57,'RNA Spike-in Normalized Ct'!$B$3:$O$178,9,FALSE)-'RNA Spike-in Normalized Ct'!Y$5,'RNA Spike-in Normalized Ct'!J57)</f>
        <v>25.122183760683772</v>
      </c>
      <c r="K57" s="45" t="str">
        <f>IFERROR(VLOOKUP($B57,'RNA Spike-in Normalized Ct'!$B$3:$O$178,9,FALSE)-'RNA Spike-in Normalized Ct'!Z$5,'RNA Spike-in Normalized Ct'!K57)</f>
        <v>No sample</v>
      </c>
      <c r="L57" s="45" t="str">
        <f>IFERROR(VLOOKUP($B57,'RNA Spike-in Normalized Ct'!$B$3:$O$178,10,FALSE)-'RNA Spike-in Normalized Ct'!AA$5,'RNA Spike-in Normalized Ct'!L57)</f>
        <v>No sample</v>
      </c>
      <c r="M57" s="45" t="str">
        <f>IFERROR(VLOOKUP($B57,'RNA Spike-in Normalized Ct'!$B$3:$O$178,11,FALSE)-'RNA Spike-in Normalized Ct'!AB$5,'RNA Spike-in Normalized Ct'!M57)</f>
        <v>No sample</v>
      </c>
      <c r="N57" s="45" t="str">
        <f>IFERROR(VLOOKUP($B57,'RNA Spike-in Normalized Ct'!$B$3:$O$178,12,FALSE)-'RNA Spike-in Normalized Ct'!AC$5,'RNA Spike-in Normalized Ct'!N57)</f>
        <v>No sample</v>
      </c>
      <c r="O57" s="45" t="str">
        <f>IFERROR(VLOOKUP($B57,'RNA Spike-in Normalized Ct'!$B$3:$O$178,13,FALSE)-'RNA Spike-in Normalized Ct'!AD$5,'RNA Spike-in Normalized Ct'!O57)</f>
        <v>No sample</v>
      </c>
    </row>
    <row r="58" spans="1:15" x14ac:dyDescent="0.25">
      <c r="A58" s="133"/>
      <c r="B58" s="13" t="s">
        <v>2343</v>
      </c>
      <c r="C58" s="6" t="str">
        <f>VLOOKUP($B58,'Thresholded Ct'!$B$3:$C$194,2,FALSE)</f>
        <v>hsa-miR-221-3p</v>
      </c>
      <c r="D58" s="45">
        <f>IFERROR(VLOOKUP($B58,'RNA Spike-in Normalized Ct'!$B$3:$O$178,3,FALSE)-'RNA Spike-in Normalized Ct'!S$5,'RNA Spike-in Normalized Ct'!D58)</f>
        <v>23.808816239316229</v>
      </c>
      <c r="E58" s="45" t="str">
        <f>IFERROR(VLOOKUP($B58,'RNA Spike-in Normalized Ct'!$B$3:$O$178,4,FALSE)-'RNA Spike-in Normalized Ct'!T$5,'RNA Spike-in Normalized Ct'!E58)</f>
        <v>No sample</v>
      </c>
      <c r="F58" s="45" t="str">
        <f>IFERROR(VLOOKUP($B58,'RNA Spike-in Normalized Ct'!$B$3:$O$178,5,FALSE)-'RNA Spike-in Normalized Ct'!U$5,'RNA Spike-in Normalized Ct'!F58)</f>
        <v>No sample</v>
      </c>
      <c r="G58" s="45" t="str">
        <f>IFERROR(VLOOKUP($B58,'RNA Spike-in Normalized Ct'!$B$3:$O$178,6,FALSE)-'RNA Spike-in Normalized Ct'!V$5,'RNA Spike-in Normalized Ct'!G58)</f>
        <v>No sample</v>
      </c>
      <c r="H58" s="45" t="str">
        <f>IFERROR(VLOOKUP($B58,'RNA Spike-in Normalized Ct'!$B$3:$O$178,7,FALSE)-'RNA Spike-in Normalized Ct'!W$5,'RNA Spike-in Normalized Ct'!H58)</f>
        <v>No sample</v>
      </c>
      <c r="I58" s="45" t="str">
        <f>IFERROR(VLOOKUP($B58,'RNA Spike-in Normalized Ct'!$B$3:$O$178,8,FALSE)-'RNA Spike-in Normalized Ct'!X$5,'RNA Spike-in Normalized Ct'!I58)</f>
        <v>No sample</v>
      </c>
      <c r="J58" s="45">
        <f>IFERROR(VLOOKUP($B58,'RNA Spike-in Normalized Ct'!$B$3:$O$178,9,FALSE)-'RNA Spike-in Normalized Ct'!Y$5,'RNA Spike-in Normalized Ct'!J58)</f>
        <v>24.838183760683773</v>
      </c>
      <c r="K58" s="45" t="str">
        <f>IFERROR(VLOOKUP($B58,'RNA Spike-in Normalized Ct'!$B$3:$O$178,9,FALSE)-'RNA Spike-in Normalized Ct'!Z$5,'RNA Spike-in Normalized Ct'!K58)</f>
        <v>No sample</v>
      </c>
      <c r="L58" s="45" t="str">
        <f>IFERROR(VLOOKUP($B58,'RNA Spike-in Normalized Ct'!$B$3:$O$178,10,FALSE)-'RNA Spike-in Normalized Ct'!AA$5,'RNA Spike-in Normalized Ct'!L58)</f>
        <v>No sample</v>
      </c>
      <c r="M58" s="45" t="str">
        <f>IFERROR(VLOOKUP($B58,'RNA Spike-in Normalized Ct'!$B$3:$O$178,11,FALSE)-'RNA Spike-in Normalized Ct'!AB$5,'RNA Spike-in Normalized Ct'!M58)</f>
        <v>No sample</v>
      </c>
      <c r="N58" s="45" t="str">
        <f>IFERROR(VLOOKUP($B58,'RNA Spike-in Normalized Ct'!$B$3:$O$178,12,FALSE)-'RNA Spike-in Normalized Ct'!AC$5,'RNA Spike-in Normalized Ct'!N58)</f>
        <v>No sample</v>
      </c>
      <c r="O58" s="45" t="str">
        <f>IFERROR(VLOOKUP($B58,'RNA Spike-in Normalized Ct'!$B$3:$O$178,13,FALSE)-'RNA Spike-in Normalized Ct'!AD$5,'RNA Spike-in Normalized Ct'!O58)</f>
        <v>No sample</v>
      </c>
    </row>
    <row r="59" spans="1:15" x14ac:dyDescent="0.25">
      <c r="A59" s="133"/>
      <c r="B59" s="13" t="s">
        <v>2344</v>
      </c>
      <c r="C59" s="6" t="str">
        <f>VLOOKUP($B59,'Thresholded Ct'!$B$3:$C$194,2,FALSE)</f>
        <v>hsa-miR-31-5p</v>
      </c>
      <c r="D59" s="45">
        <f>IFERROR(VLOOKUP($B59,'RNA Spike-in Normalized Ct'!$B$3:$O$178,3,FALSE)-'RNA Spike-in Normalized Ct'!S$5,'RNA Spike-in Normalized Ct'!D59)</f>
        <v>31.126816239316227</v>
      </c>
      <c r="E59" s="45" t="str">
        <f>IFERROR(VLOOKUP($B59,'RNA Spike-in Normalized Ct'!$B$3:$O$178,4,FALSE)-'RNA Spike-in Normalized Ct'!T$5,'RNA Spike-in Normalized Ct'!E59)</f>
        <v>No sample</v>
      </c>
      <c r="F59" s="45" t="str">
        <f>IFERROR(VLOOKUP($B59,'RNA Spike-in Normalized Ct'!$B$3:$O$178,5,FALSE)-'RNA Spike-in Normalized Ct'!U$5,'RNA Spike-in Normalized Ct'!F59)</f>
        <v>No sample</v>
      </c>
      <c r="G59" s="45" t="str">
        <f>IFERROR(VLOOKUP($B59,'RNA Spike-in Normalized Ct'!$B$3:$O$178,6,FALSE)-'RNA Spike-in Normalized Ct'!V$5,'RNA Spike-in Normalized Ct'!G59)</f>
        <v>No sample</v>
      </c>
      <c r="H59" s="45" t="str">
        <f>IFERROR(VLOOKUP($B59,'RNA Spike-in Normalized Ct'!$B$3:$O$178,7,FALSE)-'RNA Spike-in Normalized Ct'!W$5,'RNA Spike-in Normalized Ct'!H59)</f>
        <v>No sample</v>
      </c>
      <c r="I59" s="45" t="str">
        <f>IFERROR(VLOOKUP($B59,'RNA Spike-in Normalized Ct'!$B$3:$O$178,8,FALSE)-'RNA Spike-in Normalized Ct'!X$5,'RNA Spike-in Normalized Ct'!I59)</f>
        <v>No sample</v>
      </c>
      <c r="J59" s="45">
        <f>IFERROR(VLOOKUP($B59,'RNA Spike-in Normalized Ct'!$B$3:$O$178,9,FALSE)-'RNA Spike-in Normalized Ct'!Y$5,'RNA Spike-in Normalized Ct'!J59)</f>
        <v>26.842183760683771</v>
      </c>
      <c r="K59" s="45" t="str">
        <f>IFERROR(VLOOKUP($B59,'RNA Spike-in Normalized Ct'!$B$3:$O$178,9,FALSE)-'RNA Spike-in Normalized Ct'!Z$5,'RNA Spike-in Normalized Ct'!K59)</f>
        <v>No sample</v>
      </c>
      <c r="L59" s="45" t="str">
        <f>IFERROR(VLOOKUP($B59,'RNA Spike-in Normalized Ct'!$B$3:$O$178,10,FALSE)-'RNA Spike-in Normalized Ct'!AA$5,'RNA Spike-in Normalized Ct'!L59)</f>
        <v>No sample</v>
      </c>
      <c r="M59" s="45" t="str">
        <f>IFERROR(VLOOKUP($B59,'RNA Spike-in Normalized Ct'!$B$3:$O$178,11,FALSE)-'RNA Spike-in Normalized Ct'!AB$5,'RNA Spike-in Normalized Ct'!M59)</f>
        <v>No sample</v>
      </c>
      <c r="N59" s="45" t="str">
        <f>IFERROR(VLOOKUP($B59,'RNA Spike-in Normalized Ct'!$B$3:$O$178,12,FALSE)-'RNA Spike-in Normalized Ct'!AC$5,'RNA Spike-in Normalized Ct'!N59)</f>
        <v>No sample</v>
      </c>
      <c r="O59" s="45" t="str">
        <f>IFERROR(VLOOKUP($B59,'RNA Spike-in Normalized Ct'!$B$3:$O$178,13,FALSE)-'RNA Spike-in Normalized Ct'!AD$5,'RNA Spike-in Normalized Ct'!O59)</f>
        <v>No sample</v>
      </c>
    </row>
    <row r="60" spans="1:15" x14ac:dyDescent="0.25">
      <c r="A60" s="133"/>
      <c r="B60" s="13" t="s">
        <v>2345</v>
      </c>
      <c r="C60" s="6" t="str">
        <f>VLOOKUP($B60,'Thresholded Ct'!$B$3:$C$194,2,FALSE)</f>
        <v>hsa-miR-199a-5p</v>
      </c>
      <c r="D60" s="45">
        <f>IFERROR(VLOOKUP($B60,'RNA Spike-in Normalized Ct'!$B$3:$O$178,3,FALSE)-'RNA Spike-in Normalized Ct'!S$5,'RNA Spike-in Normalized Ct'!D60)</f>
        <v>26.001816239316227</v>
      </c>
      <c r="E60" s="45" t="str">
        <f>IFERROR(VLOOKUP($B60,'RNA Spike-in Normalized Ct'!$B$3:$O$178,4,FALSE)-'RNA Spike-in Normalized Ct'!T$5,'RNA Spike-in Normalized Ct'!E60)</f>
        <v>No sample</v>
      </c>
      <c r="F60" s="45" t="str">
        <f>IFERROR(VLOOKUP($B60,'RNA Spike-in Normalized Ct'!$B$3:$O$178,5,FALSE)-'RNA Spike-in Normalized Ct'!U$5,'RNA Spike-in Normalized Ct'!F60)</f>
        <v>No sample</v>
      </c>
      <c r="G60" s="45" t="str">
        <f>IFERROR(VLOOKUP($B60,'RNA Spike-in Normalized Ct'!$B$3:$O$178,6,FALSE)-'RNA Spike-in Normalized Ct'!V$5,'RNA Spike-in Normalized Ct'!G60)</f>
        <v>No sample</v>
      </c>
      <c r="H60" s="45" t="str">
        <f>IFERROR(VLOOKUP($B60,'RNA Spike-in Normalized Ct'!$B$3:$O$178,7,FALSE)-'RNA Spike-in Normalized Ct'!W$5,'RNA Spike-in Normalized Ct'!H60)</f>
        <v>No sample</v>
      </c>
      <c r="I60" s="45" t="str">
        <f>IFERROR(VLOOKUP($B60,'RNA Spike-in Normalized Ct'!$B$3:$O$178,8,FALSE)-'RNA Spike-in Normalized Ct'!X$5,'RNA Spike-in Normalized Ct'!I60)</f>
        <v>No sample</v>
      </c>
      <c r="J60" s="45">
        <f>IFERROR(VLOOKUP($B60,'RNA Spike-in Normalized Ct'!$B$3:$O$178,9,FALSE)-'RNA Spike-in Normalized Ct'!Y$5,'RNA Spike-in Normalized Ct'!J60)</f>
        <v>25.563183760683771</v>
      </c>
      <c r="K60" s="45" t="str">
        <f>IFERROR(VLOOKUP($B60,'RNA Spike-in Normalized Ct'!$B$3:$O$178,9,FALSE)-'RNA Spike-in Normalized Ct'!Z$5,'RNA Spike-in Normalized Ct'!K60)</f>
        <v>No sample</v>
      </c>
      <c r="L60" s="45" t="str">
        <f>IFERROR(VLOOKUP($B60,'RNA Spike-in Normalized Ct'!$B$3:$O$178,10,FALSE)-'RNA Spike-in Normalized Ct'!AA$5,'RNA Spike-in Normalized Ct'!L60)</f>
        <v>No sample</v>
      </c>
      <c r="M60" s="45" t="str">
        <f>IFERROR(VLOOKUP($B60,'RNA Spike-in Normalized Ct'!$B$3:$O$178,11,FALSE)-'RNA Spike-in Normalized Ct'!AB$5,'RNA Spike-in Normalized Ct'!M60)</f>
        <v>No sample</v>
      </c>
      <c r="N60" s="45" t="str">
        <f>IFERROR(VLOOKUP($B60,'RNA Spike-in Normalized Ct'!$B$3:$O$178,12,FALSE)-'RNA Spike-in Normalized Ct'!AC$5,'RNA Spike-in Normalized Ct'!N60)</f>
        <v>No sample</v>
      </c>
      <c r="O60" s="45" t="str">
        <f>IFERROR(VLOOKUP($B60,'RNA Spike-in Normalized Ct'!$B$3:$O$178,13,FALSE)-'RNA Spike-in Normalized Ct'!AD$5,'RNA Spike-in Normalized Ct'!O60)</f>
        <v>No sample</v>
      </c>
    </row>
    <row r="61" spans="1:15" x14ac:dyDescent="0.25">
      <c r="A61" s="133"/>
      <c r="B61" s="13" t="s">
        <v>2346</v>
      </c>
      <c r="C61" s="6" t="str">
        <f>VLOOKUP($B61,'Thresholded Ct'!$B$3:$C$194,2,FALSE)</f>
        <v>hsa-miR-203a-3p</v>
      </c>
      <c r="D61" s="45">
        <f>IFERROR(VLOOKUP($B61,'RNA Spike-in Normalized Ct'!$B$3:$O$178,3,FALSE)-'RNA Spike-in Normalized Ct'!S$5,'RNA Spike-in Normalized Ct'!D61)</f>
        <v>25.552816239316229</v>
      </c>
      <c r="E61" s="45" t="str">
        <f>IFERROR(VLOOKUP($B61,'RNA Spike-in Normalized Ct'!$B$3:$O$178,4,FALSE)-'RNA Spike-in Normalized Ct'!T$5,'RNA Spike-in Normalized Ct'!E61)</f>
        <v>No sample</v>
      </c>
      <c r="F61" s="45" t="str">
        <f>IFERROR(VLOOKUP($B61,'RNA Spike-in Normalized Ct'!$B$3:$O$178,5,FALSE)-'RNA Spike-in Normalized Ct'!U$5,'RNA Spike-in Normalized Ct'!F61)</f>
        <v>No sample</v>
      </c>
      <c r="G61" s="45" t="str">
        <f>IFERROR(VLOOKUP($B61,'RNA Spike-in Normalized Ct'!$B$3:$O$178,6,FALSE)-'RNA Spike-in Normalized Ct'!V$5,'RNA Spike-in Normalized Ct'!G61)</f>
        <v>No sample</v>
      </c>
      <c r="H61" s="45" t="str">
        <f>IFERROR(VLOOKUP($B61,'RNA Spike-in Normalized Ct'!$B$3:$O$178,7,FALSE)-'RNA Spike-in Normalized Ct'!W$5,'RNA Spike-in Normalized Ct'!H61)</f>
        <v>No sample</v>
      </c>
      <c r="I61" s="45" t="str">
        <f>IFERROR(VLOOKUP($B61,'RNA Spike-in Normalized Ct'!$B$3:$O$178,8,FALSE)-'RNA Spike-in Normalized Ct'!X$5,'RNA Spike-in Normalized Ct'!I61)</f>
        <v>No sample</v>
      </c>
      <c r="J61" s="45">
        <f>IFERROR(VLOOKUP($B61,'RNA Spike-in Normalized Ct'!$B$3:$O$178,9,FALSE)-'RNA Spike-in Normalized Ct'!Y$5,'RNA Spike-in Normalized Ct'!J61)</f>
        <v>27.83018376068377</v>
      </c>
      <c r="K61" s="45" t="str">
        <f>IFERROR(VLOOKUP($B61,'RNA Spike-in Normalized Ct'!$B$3:$O$178,9,FALSE)-'RNA Spike-in Normalized Ct'!Z$5,'RNA Spike-in Normalized Ct'!K61)</f>
        <v>No sample</v>
      </c>
      <c r="L61" s="45" t="str">
        <f>IFERROR(VLOOKUP($B61,'RNA Spike-in Normalized Ct'!$B$3:$O$178,10,FALSE)-'RNA Spike-in Normalized Ct'!AA$5,'RNA Spike-in Normalized Ct'!L61)</f>
        <v>No sample</v>
      </c>
      <c r="M61" s="45" t="str">
        <f>IFERROR(VLOOKUP($B61,'RNA Spike-in Normalized Ct'!$B$3:$O$178,11,FALSE)-'RNA Spike-in Normalized Ct'!AB$5,'RNA Spike-in Normalized Ct'!M61)</f>
        <v>No sample</v>
      </c>
      <c r="N61" s="45" t="str">
        <f>IFERROR(VLOOKUP($B61,'RNA Spike-in Normalized Ct'!$B$3:$O$178,12,FALSE)-'RNA Spike-in Normalized Ct'!AC$5,'RNA Spike-in Normalized Ct'!N61)</f>
        <v>No sample</v>
      </c>
      <c r="O61" s="45" t="str">
        <f>IFERROR(VLOOKUP($B61,'RNA Spike-in Normalized Ct'!$B$3:$O$178,13,FALSE)-'RNA Spike-in Normalized Ct'!AD$5,'RNA Spike-in Normalized Ct'!O61)</f>
        <v>No sample</v>
      </c>
    </row>
    <row r="62" spans="1:15" x14ac:dyDescent="0.25">
      <c r="A62" s="133"/>
      <c r="B62" s="13" t="s">
        <v>2347</v>
      </c>
      <c r="C62" s="6" t="str">
        <f>VLOOKUP($B62,'Thresholded Ct'!$B$3:$C$194,2,FALSE)</f>
        <v>hsa-miR-125b-5p</v>
      </c>
      <c r="D62" s="45" t="str">
        <f>IFERROR(VLOOKUP($B62,'RNA Spike-in Normalized Ct'!$B$3:$O$178,3,FALSE)-'RNA Spike-in Normalized Ct'!S$5,'RNA Spike-in Normalized Ct'!D62)</f>
        <v>Excluded</v>
      </c>
      <c r="E62" s="45" t="str">
        <f>IFERROR(VLOOKUP($B62,'RNA Spike-in Normalized Ct'!$B$3:$O$178,4,FALSE)-'RNA Spike-in Normalized Ct'!T$5,'RNA Spike-in Normalized Ct'!E62)</f>
        <v>No sample</v>
      </c>
      <c r="F62" s="45" t="str">
        <f>IFERROR(VLOOKUP($B62,'RNA Spike-in Normalized Ct'!$B$3:$O$178,5,FALSE)-'RNA Spike-in Normalized Ct'!U$5,'RNA Spike-in Normalized Ct'!F62)</f>
        <v>No sample</v>
      </c>
      <c r="G62" s="45" t="str">
        <f>IFERROR(VLOOKUP($B62,'RNA Spike-in Normalized Ct'!$B$3:$O$178,6,FALSE)-'RNA Spike-in Normalized Ct'!V$5,'RNA Spike-in Normalized Ct'!G62)</f>
        <v>No sample</v>
      </c>
      <c r="H62" s="45" t="str">
        <f>IFERROR(VLOOKUP($B62,'RNA Spike-in Normalized Ct'!$B$3:$O$178,7,FALSE)-'RNA Spike-in Normalized Ct'!W$5,'RNA Spike-in Normalized Ct'!H62)</f>
        <v>No sample</v>
      </c>
      <c r="I62" s="45" t="str">
        <f>IFERROR(VLOOKUP($B62,'RNA Spike-in Normalized Ct'!$B$3:$O$178,8,FALSE)-'RNA Spike-in Normalized Ct'!X$5,'RNA Spike-in Normalized Ct'!I62)</f>
        <v>No sample</v>
      </c>
      <c r="J62" s="45" t="str">
        <f>IFERROR(VLOOKUP($B62,'RNA Spike-in Normalized Ct'!$B$3:$O$178,9,FALSE)-'RNA Spike-in Normalized Ct'!Y$5,'RNA Spike-in Normalized Ct'!J62)</f>
        <v>Excluded</v>
      </c>
      <c r="K62" s="45" t="str">
        <f>IFERROR(VLOOKUP($B62,'RNA Spike-in Normalized Ct'!$B$3:$O$178,9,FALSE)-'RNA Spike-in Normalized Ct'!Z$5,'RNA Spike-in Normalized Ct'!K62)</f>
        <v>No sample</v>
      </c>
      <c r="L62" s="45" t="str">
        <f>IFERROR(VLOOKUP($B62,'RNA Spike-in Normalized Ct'!$B$3:$O$178,10,FALSE)-'RNA Spike-in Normalized Ct'!AA$5,'RNA Spike-in Normalized Ct'!L62)</f>
        <v>No sample</v>
      </c>
      <c r="M62" s="45" t="str">
        <f>IFERROR(VLOOKUP($B62,'RNA Spike-in Normalized Ct'!$B$3:$O$178,11,FALSE)-'RNA Spike-in Normalized Ct'!AB$5,'RNA Spike-in Normalized Ct'!M62)</f>
        <v>No sample</v>
      </c>
      <c r="N62" s="45" t="str">
        <f>IFERROR(VLOOKUP($B62,'RNA Spike-in Normalized Ct'!$B$3:$O$178,12,FALSE)-'RNA Spike-in Normalized Ct'!AC$5,'RNA Spike-in Normalized Ct'!N62)</f>
        <v>No sample</v>
      </c>
      <c r="O62" s="45" t="str">
        <f>IFERROR(VLOOKUP($B62,'RNA Spike-in Normalized Ct'!$B$3:$O$178,13,FALSE)-'RNA Spike-in Normalized Ct'!AD$5,'RNA Spike-in Normalized Ct'!O62)</f>
        <v>No sample</v>
      </c>
    </row>
    <row r="63" spans="1:15" x14ac:dyDescent="0.25">
      <c r="A63" s="133"/>
      <c r="B63" s="13" t="s">
        <v>2348</v>
      </c>
      <c r="C63" s="6" t="str">
        <f>VLOOKUP($B63,'Thresholded Ct'!$B$3:$C$194,2,FALSE)</f>
        <v>hsa-miR-152-3p</v>
      </c>
      <c r="D63" s="45">
        <f>IFERROR(VLOOKUP($B63,'RNA Spike-in Normalized Ct'!$B$3:$O$178,3,FALSE)-'RNA Spike-in Normalized Ct'!S$5,'RNA Spike-in Normalized Ct'!D63)</f>
        <v>29.671816239316229</v>
      </c>
      <c r="E63" s="45" t="str">
        <f>IFERROR(VLOOKUP($B63,'RNA Spike-in Normalized Ct'!$B$3:$O$178,4,FALSE)-'RNA Spike-in Normalized Ct'!T$5,'RNA Spike-in Normalized Ct'!E63)</f>
        <v>No sample</v>
      </c>
      <c r="F63" s="45" t="str">
        <f>IFERROR(VLOOKUP($B63,'RNA Spike-in Normalized Ct'!$B$3:$O$178,5,FALSE)-'RNA Spike-in Normalized Ct'!U$5,'RNA Spike-in Normalized Ct'!F63)</f>
        <v>No sample</v>
      </c>
      <c r="G63" s="45" t="str">
        <f>IFERROR(VLOOKUP($B63,'RNA Spike-in Normalized Ct'!$B$3:$O$178,6,FALSE)-'RNA Spike-in Normalized Ct'!V$5,'RNA Spike-in Normalized Ct'!G63)</f>
        <v>No sample</v>
      </c>
      <c r="H63" s="45" t="str">
        <f>IFERROR(VLOOKUP($B63,'RNA Spike-in Normalized Ct'!$B$3:$O$178,7,FALSE)-'RNA Spike-in Normalized Ct'!W$5,'RNA Spike-in Normalized Ct'!H63)</f>
        <v>No sample</v>
      </c>
      <c r="I63" s="45" t="str">
        <f>IFERROR(VLOOKUP($B63,'RNA Spike-in Normalized Ct'!$B$3:$O$178,8,FALSE)-'RNA Spike-in Normalized Ct'!X$5,'RNA Spike-in Normalized Ct'!I63)</f>
        <v>No sample</v>
      </c>
      <c r="J63" s="45">
        <f>IFERROR(VLOOKUP($B63,'RNA Spike-in Normalized Ct'!$B$3:$O$178,9,FALSE)-'RNA Spike-in Normalized Ct'!Y$5,'RNA Spike-in Normalized Ct'!J63)</f>
        <v>29.265183760683772</v>
      </c>
      <c r="K63" s="45" t="str">
        <f>IFERROR(VLOOKUP($B63,'RNA Spike-in Normalized Ct'!$B$3:$O$178,9,FALSE)-'RNA Spike-in Normalized Ct'!Z$5,'RNA Spike-in Normalized Ct'!K63)</f>
        <v>No sample</v>
      </c>
      <c r="L63" s="45" t="str">
        <f>IFERROR(VLOOKUP($B63,'RNA Spike-in Normalized Ct'!$B$3:$O$178,10,FALSE)-'RNA Spike-in Normalized Ct'!AA$5,'RNA Spike-in Normalized Ct'!L63)</f>
        <v>No sample</v>
      </c>
      <c r="M63" s="45" t="str">
        <f>IFERROR(VLOOKUP($B63,'RNA Spike-in Normalized Ct'!$B$3:$O$178,11,FALSE)-'RNA Spike-in Normalized Ct'!AB$5,'RNA Spike-in Normalized Ct'!M63)</f>
        <v>No sample</v>
      </c>
      <c r="N63" s="45" t="str">
        <f>IFERROR(VLOOKUP($B63,'RNA Spike-in Normalized Ct'!$B$3:$O$178,12,FALSE)-'RNA Spike-in Normalized Ct'!AC$5,'RNA Spike-in Normalized Ct'!N63)</f>
        <v>No sample</v>
      </c>
      <c r="O63" s="45" t="str">
        <f>IFERROR(VLOOKUP($B63,'RNA Spike-in Normalized Ct'!$B$3:$O$178,13,FALSE)-'RNA Spike-in Normalized Ct'!AD$5,'RNA Spike-in Normalized Ct'!O63)</f>
        <v>No sample</v>
      </c>
    </row>
    <row r="64" spans="1:15" x14ac:dyDescent="0.25">
      <c r="A64" s="133"/>
      <c r="B64" s="13" t="s">
        <v>2349</v>
      </c>
      <c r="C64" s="6" t="str">
        <f>VLOOKUP($B64,'Thresholded Ct'!$B$3:$C$194,2,FALSE)</f>
        <v>hsa-miR-200c-3p</v>
      </c>
      <c r="D64" s="45">
        <f>IFERROR(VLOOKUP($B64,'RNA Spike-in Normalized Ct'!$B$3:$O$178,3,FALSE)-'RNA Spike-in Normalized Ct'!S$5,'RNA Spike-in Normalized Ct'!D64)</f>
        <v>31.126816239316227</v>
      </c>
      <c r="E64" s="45" t="str">
        <f>IFERROR(VLOOKUP($B64,'RNA Spike-in Normalized Ct'!$B$3:$O$178,4,FALSE)-'RNA Spike-in Normalized Ct'!T$5,'RNA Spike-in Normalized Ct'!E64)</f>
        <v>No sample</v>
      </c>
      <c r="F64" s="45" t="str">
        <f>IFERROR(VLOOKUP($B64,'RNA Spike-in Normalized Ct'!$B$3:$O$178,5,FALSE)-'RNA Spike-in Normalized Ct'!U$5,'RNA Spike-in Normalized Ct'!F64)</f>
        <v>No sample</v>
      </c>
      <c r="G64" s="45" t="str">
        <f>IFERROR(VLOOKUP($B64,'RNA Spike-in Normalized Ct'!$B$3:$O$178,6,FALSE)-'RNA Spike-in Normalized Ct'!V$5,'RNA Spike-in Normalized Ct'!G64)</f>
        <v>No sample</v>
      </c>
      <c r="H64" s="45" t="str">
        <f>IFERROR(VLOOKUP($B64,'RNA Spike-in Normalized Ct'!$B$3:$O$178,7,FALSE)-'RNA Spike-in Normalized Ct'!W$5,'RNA Spike-in Normalized Ct'!H64)</f>
        <v>No sample</v>
      </c>
      <c r="I64" s="45" t="str">
        <f>IFERROR(VLOOKUP($B64,'RNA Spike-in Normalized Ct'!$B$3:$O$178,8,FALSE)-'RNA Spike-in Normalized Ct'!X$5,'RNA Spike-in Normalized Ct'!I64)</f>
        <v>No sample</v>
      </c>
      <c r="J64" s="45" t="str">
        <f>IFERROR(VLOOKUP($B64,'RNA Spike-in Normalized Ct'!$B$3:$O$178,9,FALSE)-'RNA Spike-in Normalized Ct'!Y$5,'RNA Spike-in Normalized Ct'!J64)</f>
        <v>Excluded</v>
      </c>
      <c r="K64" s="45" t="str">
        <f>IFERROR(VLOOKUP($B64,'RNA Spike-in Normalized Ct'!$B$3:$O$178,9,FALSE)-'RNA Spike-in Normalized Ct'!Z$5,'RNA Spike-in Normalized Ct'!K64)</f>
        <v>No sample</v>
      </c>
      <c r="L64" s="45" t="str">
        <f>IFERROR(VLOOKUP($B64,'RNA Spike-in Normalized Ct'!$B$3:$O$178,10,FALSE)-'RNA Spike-in Normalized Ct'!AA$5,'RNA Spike-in Normalized Ct'!L64)</f>
        <v>No sample</v>
      </c>
      <c r="M64" s="45" t="str">
        <f>IFERROR(VLOOKUP($B64,'RNA Spike-in Normalized Ct'!$B$3:$O$178,11,FALSE)-'RNA Spike-in Normalized Ct'!AB$5,'RNA Spike-in Normalized Ct'!M64)</f>
        <v>No sample</v>
      </c>
      <c r="N64" s="45" t="str">
        <f>IFERROR(VLOOKUP($B64,'RNA Spike-in Normalized Ct'!$B$3:$O$178,12,FALSE)-'RNA Spike-in Normalized Ct'!AC$5,'RNA Spike-in Normalized Ct'!N64)</f>
        <v>No sample</v>
      </c>
      <c r="O64" s="45" t="str">
        <f>IFERROR(VLOOKUP($B64,'RNA Spike-in Normalized Ct'!$B$3:$O$178,13,FALSE)-'RNA Spike-in Normalized Ct'!AD$5,'RNA Spike-in Normalized Ct'!O64)</f>
        <v>No sample</v>
      </c>
    </row>
    <row r="65" spans="1:15" x14ac:dyDescent="0.25">
      <c r="A65" s="133"/>
      <c r="B65" s="13" t="s">
        <v>2350</v>
      </c>
      <c r="C65" s="6" t="str">
        <f>VLOOKUP($B65,'Thresholded Ct'!$B$3:$C$194,2,FALSE)</f>
        <v>hsa-miR-367-3p</v>
      </c>
      <c r="D65" s="45">
        <f>IFERROR(VLOOKUP($B65,'RNA Spike-in Normalized Ct'!$B$3:$O$178,3,FALSE)-'RNA Spike-in Normalized Ct'!S$5,'RNA Spike-in Normalized Ct'!D65)</f>
        <v>24.514816239316229</v>
      </c>
      <c r="E65" s="45" t="str">
        <f>IFERROR(VLOOKUP($B65,'RNA Spike-in Normalized Ct'!$B$3:$O$178,4,FALSE)-'RNA Spike-in Normalized Ct'!T$5,'RNA Spike-in Normalized Ct'!E65)</f>
        <v>No sample</v>
      </c>
      <c r="F65" s="45" t="str">
        <f>IFERROR(VLOOKUP($B65,'RNA Spike-in Normalized Ct'!$B$3:$O$178,5,FALSE)-'RNA Spike-in Normalized Ct'!U$5,'RNA Spike-in Normalized Ct'!F65)</f>
        <v>No sample</v>
      </c>
      <c r="G65" s="45" t="str">
        <f>IFERROR(VLOOKUP($B65,'RNA Spike-in Normalized Ct'!$B$3:$O$178,6,FALSE)-'RNA Spike-in Normalized Ct'!V$5,'RNA Spike-in Normalized Ct'!G65)</f>
        <v>No sample</v>
      </c>
      <c r="H65" s="45" t="str">
        <f>IFERROR(VLOOKUP($B65,'RNA Spike-in Normalized Ct'!$B$3:$O$178,7,FALSE)-'RNA Spike-in Normalized Ct'!W$5,'RNA Spike-in Normalized Ct'!H65)</f>
        <v>No sample</v>
      </c>
      <c r="I65" s="45" t="str">
        <f>IFERROR(VLOOKUP($B65,'RNA Spike-in Normalized Ct'!$B$3:$O$178,8,FALSE)-'RNA Spike-in Normalized Ct'!X$5,'RNA Spike-in Normalized Ct'!I65)</f>
        <v>No sample</v>
      </c>
      <c r="J65" s="45">
        <f>IFERROR(VLOOKUP($B65,'RNA Spike-in Normalized Ct'!$B$3:$O$178,9,FALSE)-'RNA Spike-in Normalized Ct'!Y$5,'RNA Spike-in Normalized Ct'!J65)</f>
        <v>24.622183760683772</v>
      </c>
      <c r="K65" s="45" t="str">
        <f>IFERROR(VLOOKUP($B65,'RNA Spike-in Normalized Ct'!$B$3:$O$178,9,FALSE)-'RNA Spike-in Normalized Ct'!Z$5,'RNA Spike-in Normalized Ct'!K65)</f>
        <v>No sample</v>
      </c>
      <c r="L65" s="45" t="str">
        <f>IFERROR(VLOOKUP($B65,'RNA Spike-in Normalized Ct'!$B$3:$O$178,10,FALSE)-'RNA Spike-in Normalized Ct'!AA$5,'RNA Spike-in Normalized Ct'!L65)</f>
        <v>No sample</v>
      </c>
      <c r="M65" s="45" t="str">
        <f>IFERROR(VLOOKUP($B65,'RNA Spike-in Normalized Ct'!$B$3:$O$178,11,FALSE)-'RNA Spike-in Normalized Ct'!AB$5,'RNA Spike-in Normalized Ct'!M65)</f>
        <v>No sample</v>
      </c>
      <c r="N65" s="45" t="str">
        <f>IFERROR(VLOOKUP($B65,'RNA Spike-in Normalized Ct'!$B$3:$O$178,12,FALSE)-'RNA Spike-in Normalized Ct'!AC$5,'RNA Spike-in Normalized Ct'!N65)</f>
        <v>No sample</v>
      </c>
      <c r="O65" s="45" t="str">
        <f>IFERROR(VLOOKUP($B65,'RNA Spike-in Normalized Ct'!$B$3:$O$178,13,FALSE)-'RNA Spike-in Normalized Ct'!AD$5,'RNA Spike-in Normalized Ct'!O65)</f>
        <v>No sample</v>
      </c>
    </row>
    <row r="66" spans="1:15" x14ac:dyDescent="0.25">
      <c r="A66" s="133"/>
      <c r="B66" s="13" t="s">
        <v>2351</v>
      </c>
      <c r="C66" s="6" t="str">
        <f>VLOOKUP($B66,'Thresholded Ct'!$B$3:$C$194,2,FALSE)</f>
        <v>hsa-miR-342-3p</v>
      </c>
      <c r="D66" s="45">
        <f>IFERROR(VLOOKUP($B66,'RNA Spike-in Normalized Ct'!$B$3:$O$178,3,FALSE)-'RNA Spike-in Normalized Ct'!S$5,'RNA Spike-in Normalized Ct'!D66)</f>
        <v>31.339816239316228</v>
      </c>
      <c r="E66" s="45" t="str">
        <f>IFERROR(VLOOKUP($B66,'RNA Spike-in Normalized Ct'!$B$3:$O$178,4,FALSE)-'RNA Spike-in Normalized Ct'!T$5,'RNA Spike-in Normalized Ct'!E66)</f>
        <v>No sample</v>
      </c>
      <c r="F66" s="45" t="str">
        <f>IFERROR(VLOOKUP($B66,'RNA Spike-in Normalized Ct'!$B$3:$O$178,5,FALSE)-'RNA Spike-in Normalized Ct'!U$5,'RNA Spike-in Normalized Ct'!F66)</f>
        <v>No sample</v>
      </c>
      <c r="G66" s="45" t="str">
        <f>IFERROR(VLOOKUP($B66,'RNA Spike-in Normalized Ct'!$B$3:$O$178,6,FALSE)-'RNA Spike-in Normalized Ct'!V$5,'RNA Spike-in Normalized Ct'!G66)</f>
        <v>No sample</v>
      </c>
      <c r="H66" s="45" t="str">
        <f>IFERROR(VLOOKUP($B66,'RNA Spike-in Normalized Ct'!$B$3:$O$178,7,FALSE)-'RNA Spike-in Normalized Ct'!W$5,'RNA Spike-in Normalized Ct'!H66)</f>
        <v>No sample</v>
      </c>
      <c r="I66" s="45" t="str">
        <f>IFERROR(VLOOKUP($B66,'RNA Spike-in Normalized Ct'!$B$3:$O$178,8,FALSE)-'RNA Spike-in Normalized Ct'!X$5,'RNA Spike-in Normalized Ct'!I66)</f>
        <v>No sample</v>
      </c>
      <c r="J66" s="45">
        <f>IFERROR(VLOOKUP($B66,'RNA Spike-in Normalized Ct'!$B$3:$O$178,9,FALSE)-'RNA Spike-in Normalized Ct'!Y$5,'RNA Spike-in Normalized Ct'!J66)</f>
        <v>30.517183760683771</v>
      </c>
      <c r="K66" s="45" t="str">
        <f>IFERROR(VLOOKUP($B66,'RNA Spike-in Normalized Ct'!$B$3:$O$178,9,FALSE)-'RNA Spike-in Normalized Ct'!Z$5,'RNA Spike-in Normalized Ct'!K66)</f>
        <v>No sample</v>
      </c>
      <c r="L66" s="45" t="str">
        <f>IFERROR(VLOOKUP($B66,'RNA Spike-in Normalized Ct'!$B$3:$O$178,10,FALSE)-'RNA Spike-in Normalized Ct'!AA$5,'RNA Spike-in Normalized Ct'!L66)</f>
        <v>No sample</v>
      </c>
      <c r="M66" s="45" t="str">
        <f>IFERROR(VLOOKUP($B66,'RNA Spike-in Normalized Ct'!$B$3:$O$178,11,FALSE)-'RNA Spike-in Normalized Ct'!AB$5,'RNA Spike-in Normalized Ct'!M66)</f>
        <v>No sample</v>
      </c>
      <c r="N66" s="45" t="str">
        <f>IFERROR(VLOOKUP($B66,'RNA Spike-in Normalized Ct'!$B$3:$O$178,12,FALSE)-'RNA Spike-in Normalized Ct'!AC$5,'RNA Spike-in Normalized Ct'!N66)</f>
        <v>No sample</v>
      </c>
      <c r="O66" s="45" t="str">
        <f>IFERROR(VLOOKUP($B66,'RNA Spike-in Normalized Ct'!$B$3:$O$178,13,FALSE)-'RNA Spike-in Normalized Ct'!AD$5,'RNA Spike-in Normalized Ct'!O66)</f>
        <v>No sample</v>
      </c>
    </row>
    <row r="67" spans="1:15" x14ac:dyDescent="0.25">
      <c r="A67" s="133"/>
      <c r="B67" s="13" t="s">
        <v>2352</v>
      </c>
      <c r="C67" s="6" t="str">
        <f>VLOOKUP($B67,'Thresholded Ct'!$B$3:$C$194,2,FALSE)</f>
        <v>hsa-miR-146b-5p</v>
      </c>
      <c r="D67" s="45">
        <f>IFERROR(VLOOKUP($B67,'RNA Spike-in Normalized Ct'!$B$3:$O$178,3,FALSE)-'RNA Spike-in Normalized Ct'!S$5,'RNA Spike-in Normalized Ct'!D67)</f>
        <v>28.89381623931623</v>
      </c>
      <c r="E67" s="45" t="str">
        <f>IFERROR(VLOOKUP($B67,'RNA Spike-in Normalized Ct'!$B$3:$O$178,4,FALSE)-'RNA Spike-in Normalized Ct'!T$5,'RNA Spike-in Normalized Ct'!E67)</f>
        <v>No sample</v>
      </c>
      <c r="F67" s="45" t="str">
        <f>IFERROR(VLOOKUP($B67,'RNA Spike-in Normalized Ct'!$B$3:$O$178,5,FALSE)-'RNA Spike-in Normalized Ct'!U$5,'RNA Spike-in Normalized Ct'!F67)</f>
        <v>No sample</v>
      </c>
      <c r="G67" s="45" t="str">
        <f>IFERROR(VLOOKUP($B67,'RNA Spike-in Normalized Ct'!$B$3:$O$178,6,FALSE)-'RNA Spike-in Normalized Ct'!V$5,'RNA Spike-in Normalized Ct'!G67)</f>
        <v>No sample</v>
      </c>
      <c r="H67" s="45" t="str">
        <f>IFERROR(VLOOKUP($B67,'RNA Spike-in Normalized Ct'!$B$3:$O$178,7,FALSE)-'RNA Spike-in Normalized Ct'!W$5,'RNA Spike-in Normalized Ct'!H67)</f>
        <v>No sample</v>
      </c>
      <c r="I67" s="45" t="str">
        <f>IFERROR(VLOOKUP($B67,'RNA Spike-in Normalized Ct'!$B$3:$O$178,8,FALSE)-'RNA Spike-in Normalized Ct'!X$5,'RNA Spike-in Normalized Ct'!I67)</f>
        <v>No sample</v>
      </c>
      <c r="J67" s="45">
        <f>IFERROR(VLOOKUP($B67,'RNA Spike-in Normalized Ct'!$B$3:$O$178,9,FALSE)-'RNA Spike-in Normalized Ct'!Y$5,'RNA Spike-in Normalized Ct'!J67)</f>
        <v>30.398183760683771</v>
      </c>
      <c r="K67" s="45" t="str">
        <f>IFERROR(VLOOKUP($B67,'RNA Spike-in Normalized Ct'!$B$3:$O$178,9,FALSE)-'RNA Spike-in Normalized Ct'!Z$5,'RNA Spike-in Normalized Ct'!K67)</f>
        <v>No sample</v>
      </c>
      <c r="L67" s="45" t="str">
        <f>IFERROR(VLOOKUP($B67,'RNA Spike-in Normalized Ct'!$B$3:$O$178,10,FALSE)-'RNA Spike-in Normalized Ct'!AA$5,'RNA Spike-in Normalized Ct'!L67)</f>
        <v>No sample</v>
      </c>
      <c r="M67" s="45" t="str">
        <f>IFERROR(VLOOKUP($B67,'RNA Spike-in Normalized Ct'!$B$3:$O$178,11,FALSE)-'RNA Spike-in Normalized Ct'!AB$5,'RNA Spike-in Normalized Ct'!M67)</f>
        <v>No sample</v>
      </c>
      <c r="N67" s="45" t="str">
        <f>IFERROR(VLOOKUP($B67,'RNA Spike-in Normalized Ct'!$B$3:$O$178,12,FALSE)-'RNA Spike-in Normalized Ct'!AC$5,'RNA Spike-in Normalized Ct'!N67)</f>
        <v>No sample</v>
      </c>
      <c r="O67" s="45" t="str">
        <f>IFERROR(VLOOKUP($B67,'RNA Spike-in Normalized Ct'!$B$3:$O$178,13,FALSE)-'RNA Spike-in Normalized Ct'!AD$5,'RNA Spike-in Normalized Ct'!O67)</f>
        <v>No sample</v>
      </c>
    </row>
    <row r="68" spans="1:15" x14ac:dyDescent="0.25">
      <c r="A68" s="133"/>
      <c r="B68" s="13" t="s">
        <v>2353</v>
      </c>
      <c r="C68" s="6" t="str">
        <f>VLOOKUP($B68,'Thresholded Ct'!$B$3:$C$194,2,FALSE)</f>
        <v>hsa-miR-34b-3p</v>
      </c>
      <c r="D68" s="45">
        <f>IFERROR(VLOOKUP($B68,'RNA Spike-in Normalized Ct'!$B$3:$O$178,3,FALSE)-'RNA Spike-in Normalized Ct'!S$5,'RNA Spike-in Normalized Ct'!D68)</f>
        <v>19.694816239316228</v>
      </c>
      <c r="E68" s="45" t="str">
        <f>IFERROR(VLOOKUP($B68,'RNA Spike-in Normalized Ct'!$B$3:$O$178,4,FALSE)-'RNA Spike-in Normalized Ct'!T$5,'RNA Spike-in Normalized Ct'!E68)</f>
        <v>No sample</v>
      </c>
      <c r="F68" s="45" t="str">
        <f>IFERROR(VLOOKUP($B68,'RNA Spike-in Normalized Ct'!$B$3:$O$178,5,FALSE)-'RNA Spike-in Normalized Ct'!U$5,'RNA Spike-in Normalized Ct'!F68)</f>
        <v>No sample</v>
      </c>
      <c r="G68" s="45" t="str">
        <f>IFERROR(VLOOKUP($B68,'RNA Spike-in Normalized Ct'!$B$3:$O$178,6,FALSE)-'RNA Spike-in Normalized Ct'!V$5,'RNA Spike-in Normalized Ct'!G68)</f>
        <v>No sample</v>
      </c>
      <c r="H68" s="45" t="str">
        <f>IFERROR(VLOOKUP($B68,'RNA Spike-in Normalized Ct'!$B$3:$O$178,7,FALSE)-'RNA Spike-in Normalized Ct'!W$5,'RNA Spike-in Normalized Ct'!H68)</f>
        <v>No sample</v>
      </c>
      <c r="I68" s="45" t="str">
        <f>IFERROR(VLOOKUP($B68,'RNA Spike-in Normalized Ct'!$B$3:$O$178,8,FALSE)-'RNA Spike-in Normalized Ct'!X$5,'RNA Spike-in Normalized Ct'!I68)</f>
        <v>No sample</v>
      </c>
      <c r="J68" s="45">
        <f>IFERROR(VLOOKUP($B68,'RNA Spike-in Normalized Ct'!$B$3:$O$178,9,FALSE)-'RNA Spike-in Normalized Ct'!Y$5,'RNA Spike-in Normalized Ct'!J68)</f>
        <v>21.582183760683773</v>
      </c>
      <c r="K68" s="45" t="str">
        <f>IFERROR(VLOOKUP($B68,'RNA Spike-in Normalized Ct'!$B$3:$O$178,9,FALSE)-'RNA Spike-in Normalized Ct'!Z$5,'RNA Spike-in Normalized Ct'!K68)</f>
        <v>No sample</v>
      </c>
      <c r="L68" s="45" t="str">
        <f>IFERROR(VLOOKUP($B68,'RNA Spike-in Normalized Ct'!$B$3:$O$178,10,FALSE)-'RNA Spike-in Normalized Ct'!AA$5,'RNA Spike-in Normalized Ct'!L68)</f>
        <v>No sample</v>
      </c>
      <c r="M68" s="45" t="str">
        <f>IFERROR(VLOOKUP($B68,'RNA Spike-in Normalized Ct'!$B$3:$O$178,11,FALSE)-'RNA Spike-in Normalized Ct'!AB$5,'RNA Spike-in Normalized Ct'!M68)</f>
        <v>No sample</v>
      </c>
      <c r="N68" s="45" t="str">
        <f>IFERROR(VLOOKUP($B68,'RNA Spike-in Normalized Ct'!$B$3:$O$178,12,FALSE)-'RNA Spike-in Normalized Ct'!AC$5,'RNA Spike-in Normalized Ct'!N68)</f>
        <v>No sample</v>
      </c>
      <c r="O68" s="45" t="str">
        <f>IFERROR(VLOOKUP($B68,'RNA Spike-in Normalized Ct'!$B$3:$O$178,13,FALSE)-'RNA Spike-in Normalized Ct'!AD$5,'RNA Spike-in Normalized Ct'!O68)</f>
        <v>No sample</v>
      </c>
    </row>
    <row r="69" spans="1:15" x14ac:dyDescent="0.25">
      <c r="A69" s="133"/>
      <c r="B69" s="13" t="s">
        <v>2355</v>
      </c>
      <c r="C69" s="6" t="str">
        <f>VLOOKUP($B69,'Thresholded Ct'!$B$3:$C$194,2,FALSE)</f>
        <v>hsa-miR-9-5p</v>
      </c>
      <c r="D69" s="45">
        <f>IFERROR(VLOOKUP($B69,'RNA Spike-in Normalized Ct'!$B$3:$O$178,3,FALSE)-'RNA Spike-in Normalized Ct'!S$5,'RNA Spike-in Normalized Ct'!D69)</f>
        <v>20.72481623931623</v>
      </c>
      <c r="E69" s="45" t="str">
        <f>IFERROR(VLOOKUP($B69,'RNA Spike-in Normalized Ct'!$B$3:$O$178,4,FALSE)-'RNA Spike-in Normalized Ct'!T$5,'RNA Spike-in Normalized Ct'!E69)</f>
        <v>No sample</v>
      </c>
      <c r="F69" s="45" t="str">
        <f>IFERROR(VLOOKUP($B69,'RNA Spike-in Normalized Ct'!$B$3:$O$178,5,FALSE)-'RNA Spike-in Normalized Ct'!U$5,'RNA Spike-in Normalized Ct'!F69)</f>
        <v>No sample</v>
      </c>
      <c r="G69" s="45" t="str">
        <f>IFERROR(VLOOKUP($B69,'RNA Spike-in Normalized Ct'!$B$3:$O$178,6,FALSE)-'RNA Spike-in Normalized Ct'!V$5,'RNA Spike-in Normalized Ct'!G69)</f>
        <v>No sample</v>
      </c>
      <c r="H69" s="45" t="str">
        <f>IFERROR(VLOOKUP($B69,'RNA Spike-in Normalized Ct'!$B$3:$O$178,7,FALSE)-'RNA Spike-in Normalized Ct'!W$5,'RNA Spike-in Normalized Ct'!H69)</f>
        <v>No sample</v>
      </c>
      <c r="I69" s="45" t="str">
        <f>IFERROR(VLOOKUP($B69,'RNA Spike-in Normalized Ct'!$B$3:$O$178,8,FALSE)-'RNA Spike-in Normalized Ct'!X$5,'RNA Spike-in Normalized Ct'!I69)</f>
        <v>No sample</v>
      </c>
      <c r="J69" s="45">
        <f>IFERROR(VLOOKUP($B69,'RNA Spike-in Normalized Ct'!$B$3:$O$178,9,FALSE)-'RNA Spike-in Normalized Ct'!Y$5,'RNA Spike-in Normalized Ct'!J69)</f>
        <v>24.000183760683772</v>
      </c>
      <c r="K69" s="45" t="str">
        <f>IFERROR(VLOOKUP($B69,'RNA Spike-in Normalized Ct'!$B$3:$O$178,9,FALSE)-'RNA Spike-in Normalized Ct'!Z$5,'RNA Spike-in Normalized Ct'!K69)</f>
        <v>No sample</v>
      </c>
      <c r="L69" s="45" t="str">
        <f>IFERROR(VLOOKUP($B69,'RNA Spike-in Normalized Ct'!$B$3:$O$178,10,FALSE)-'RNA Spike-in Normalized Ct'!AA$5,'RNA Spike-in Normalized Ct'!L69)</f>
        <v>No sample</v>
      </c>
      <c r="M69" s="45" t="str">
        <f>IFERROR(VLOOKUP($B69,'RNA Spike-in Normalized Ct'!$B$3:$O$178,11,FALSE)-'RNA Spike-in Normalized Ct'!AB$5,'RNA Spike-in Normalized Ct'!M69)</f>
        <v>No sample</v>
      </c>
      <c r="N69" s="45" t="str">
        <f>IFERROR(VLOOKUP($B69,'RNA Spike-in Normalized Ct'!$B$3:$O$178,12,FALSE)-'RNA Spike-in Normalized Ct'!AC$5,'RNA Spike-in Normalized Ct'!N69)</f>
        <v>No sample</v>
      </c>
      <c r="O69" s="45" t="str">
        <f>IFERROR(VLOOKUP($B69,'RNA Spike-in Normalized Ct'!$B$3:$O$178,13,FALSE)-'RNA Spike-in Normalized Ct'!AD$5,'RNA Spike-in Normalized Ct'!O69)</f>
        <v>No sample</v>
      </c>
    </row>
    <row r="70" spans="1:15" x14ac:dyDescent="0.25">
      <c r="A70" s="133"/>
      <c r="B70" s="13" t="s">
        <v>2356</v>
      </c>
      <c r="C70" s="6" t="str">
        <f>VLOOKUP($B70,'Thresholded Ct'!$B$3:$C$194,2,FALSE)</f>
        <v>hsa-miR-376c-3p</v>
      </c>
      <c r="D70" s="45">
        <f>IFERROR(VLOOKUP($B70,'RNA Spike-in Normalized Ct'!$B$3:$O$178,3,FALSE)-'RNA Spike-in Normalized Ct'!S$5,'RNA Spike-in Normalized Ct'!D70)</f>
        <v>24.514816239316229</v>
      </c>
      <c r="E70" s="45" t="str">
        <f>IFERROR(VLOOKUP($B70,'RNA Spike-in Normalized Ct'!$B$3:$O$178,4,FALSE)-'RNA Spike-in Normalized Ct'!T$5,'RNA Spike-in Normalized Ct'!E70)</f>
        <v>No sample</v>
      </c>
      <c r="F70" s="45" t="str">
        <f>IFERROR(VLOOKUP($B70,'RNA Spike-in Normalized Ct'!$B$3:$O$178,5,FALSE)-'RNA Spike-in Normalized Ct'!U$5,'RNA Spike-in Normalized Ct'!F70)</f>
        <v>No sample</v>
      </c>
      <c r="G70" s="45" t="str">
        <f>IFERROR(VLOOKUP($B70,'RNA Spike-in Normalized Ct'!$B$3:$O$178,6,FALSE)-'RNA Spike-in Normalized Ct'!V$5,'RNA Spike-in Normalized Ct'!G70)</f>
        <v>No sample</v>
      </c>
      <c r="H70" s="45" t="str">
        <f>IFERROR(VLOOKUP($B70,'RNA Spike-in Normalized Ct'!$B$3:$O$178,7,FALSE)-'RNA Spike-in Normalized Ct'!W$5,'RNA Spike-in Normalized Ct'!H70)</f>
        <v>No sample</v>
      </c>
      <c r="I70" s="45" t="str">
        <f>IFERROR(VLOOKUP($B70,'RNA Spike-in Normalized Ct'!$B$3:$O$178,8,FALSE)-'RNA Spike-in Normalized Ct'!X$5,'RNA Spike-in Normalized Ct'!I70)</f>
        <v>No sample</v>
      </c>
      <c r="J70" s="45">
        <f>IFERROR(VLOOKUP($B70,'RNA Spike-in Normalized Ct'!$B$3:$O$178,9,FALSE)-'RNA Spike-in Normalized Ct'!Y$5,'RNA Spike-in Normalized Ct'!J70)</f>
        <v>24.622183760683772</v>
      </c>
      <c r="K70" s="45" t="str">
        <f>IFERROR(VLOOKUP($B70,'RNA Spike-in Normalized Ct'!$B$3:$O$178,9,FALSE)-'RNA Spike-in Normalized Ct'!Z$5,'RNA Spike-in Normalized Ct'!K70)</f>
        <v>No sample</v>
      </c>
      <c r="L70" s="45" t="str">
        <f>IFERROR(VLOOKUP($B70,'RNA Spike-in Normalized Ct'!$B$3:$O$178,10,FALSE)-'RNA Spike-in Normalized Ct'!AA$5,'RNA Spike-in Normalized Ct'!L70)</f>
        <v>No sample</v>
      </c>
      <c r="M70" s="45" t="str">
        <f>IFERROR(VLOOKUP($B70,'RNA Spike-in Normalized Ct'!$B$3:$O$178,11,FALSE)-'RNA Spike-in Normalized Ct'!AB$5,'RNA Spike-in Normalized Ct'!M70)</f>
        <v>No sample</v>
      </c>
      <c r="N70" s="45" t="str">
        <f>IFERROR(VLOOKUP($B70,'RNA Spike-in Normalized Ct'!$B$3:$O$178,12,FALSE)-'RNA Spike-in Normalized Ct'!AC$5,'RNA Spike-in Normalized Ct'!N70)</f>
        <v>No sample</v>
      </c>
      <c r="O70" s="45" t="str">
        <f>IFERROR(VLOOKUP($B70,'RNA Spike-in Normalized Ct'!$B$3:$O$178,13,FALSE)-'RNA Spike-in Normalized Ct'!AD$5,'RNA Spike-in Normalized Ct'!O70)</f>
        <v>No sample</v>
      </c>
    </row>
    <row r="71" spans="1:15" x14ac:dyDescent="0.25">
      <c r="A71" s="133"/>
      <c r="B71" s="13" t="s">
        <v>2357</v>
      </c>
      <c r="C71" s="6" t="str">
        <f>VLOOKUP($B71,'Thresholded Ct'!$B$3:$C$194,2,FALSE)</f>
        <v>hsa-miR-199a-3p</v>
      </c>
      <c r="D71" s="45">
        <f>IFERROR(VLOOKUP($B71,'RNA Spike-in Normalized Ct'!$B$3:$O$178,3,FALSE)-'RNA Spike-in Normalized Ct'!S$5,'RNA Spike-in Normalized Ct'!D71)</f>
        <v>31.339816239316228</v>
      </c>
      <c r="E71" s="45" t="str">
        <f>IFERROR(VLOOKUP($B71,'RNA Spike-in Normalized Ct'!$B$3:$O$178,4,FALSE)-'RNA Spike-in Normalized Ct'!T$5,'RNA Spike-in Normalized Ct'!E71)</f>
        <v>No sample</v>
      </c>
      <c r="F71" s="45" t="str">
        <f>IFERROR(VLOOKUP($B71,'RNA Spike-in Normalized Ct'!$B$3:$O$178,5,FALSE)-'RNA Spike-in Normalized Ct'!U$5,'RNA Spike-in Normalized Ct'!F71)</f>
        <v>No sample</v>
      </c>
      <c r="G71" s="45" t="str">
        <f>IFERROR(VLOOKUP($B71,'RNA Spike-in Normalized Ct'!$B$3:$O$178,6,FALSE)-'RNA Spike-in Normalized Ct'!V$5,'RNA Spike-in Normalized Ct'!G71)</f>
        <v>No sample</v>
      </c>
      <c r="H71" s="45" t="str">
        <f>IFERROR(VLOOKUP($B71,'RNA Spike-in Normalized Ct'!$B$3:$O$178,7,FALSE)-'RNA Spike-in Normalized Ct'!W$5,'RNA Spike-in Normalized Ct'!H71)</f>
        <v>No sample</v>
      </c>
      <c r="I71" s="45" t="str">
        <f>IFERROR(VLOOKUP($B71,'RNA Spike-in Normalized Ct'!$B$3:$O$178,8,FALSE)-'RNA Spike-in Normalized Ct'!X$5,'RNA Spike-in Normalized Ct'!I71)</f>
        <v>No sample</v>
      </c>
      <c r="J71" s="45">
        <f>IFERROR(VLOOKUP($B71,'RNA Spike-in Normalized Ct'!$B$3:$O$178,9,FALSE)-'RNA Spike-in Normalized Ct'!Y$5,'RNA Spike-in Normalized Ct'!J71)</f>
        <v>30.88818376068377</v>
      </c>
      <c r="K71" s="45" t="str">
        <f>IFERROR(VLOOKUP($B71,'RNA Spike-in Normalized Ct'!$B$3:$O$178,9,FALSE)-'RNA Spike-in Normalized Ct'!Z$5,'RNA Spike-in Normalized Ct'!K71)</f>
        <v>No sample</v>
      </c>
      <c r="L71" s="45" t="str">
        <f>IFERROR(VLOOKUP($B71,'RNA Spike-in Normalized Ct'!$B$3:$O$178,10,FALSE)-'RNA Spike-in Normalized Ct'!AA$5,'RNA Spike-in Normalized Ct'!L71)</f>
        <v>No sample</v>
      </c>
      <c r="M71" s="45" t="str">
        <f>IFERROR(VLOOKUP($B71,'RNA Spike-in Normalized Ct'!$B$3:$O$178,11,FALSE)-'RNA Spike-in Normalized Ct'!AB$5,'RNA Spike-in Normalized Ct'!M71)</f>
        <v>No sample</v>
      </c>
      <c r="N71" s="45" t="str">
        <f>IFERROR(VLOOKUP($B71,'RNA Spike-in Normalized Ct'!$B$3:$O$178,12,FALSE)-'RNA Spike-in Normalized Ct'!AC$5,'RNA Spike-in Normalized Ct'!N71)</f>
        <v>No sample</v>
      </c>
      <c r="O71" s="45" t="str">
        <f>IFERROR(VLOOKUP($B71,'RNA Spike-in Normalized Ct'!$B$3:$O$178,13,FALSE)-'RNA Spike-in Normalized Ct'!AD$5,'RNA Spike-in Normalized Ct'!O71)</f>
        <v>No sample</v>
      </c>
    </row>
    <row r="72" spans="1:15" x14ac:dyDescent="0.25">
      <c r="A72" s="133"/>
      <c r="B72" s="13" t="s">
        <v>2358</v>
      </c>
      <c r="C72" s="6" t="str">
        <f>VLOOKUP($B72,'Thresholded Ct'!$B$3:$C$194,2,FALSE)</f>
        <v>hsa-miR-205-5p</v>
      </c>
      <c r="D72" s="45">
        <f>IFERROR(VLOOKUP($B72,'RNA Spike-in Normalized Ct'!$B$3:$O$178,3,FALSE)-'RNA Spike-in Normalized Ct'!S$5,'RNA Spike-in Normalized Ct'!D72)</f>
        <v>27.91081623931623</v>
      </c>
      <c r="E72" s="45" t="str">
        <f>IFERROR(VLOOKUP($B72,'RNA Spike-in Normalized Ct'!$B$3:$O$178,4,FALSE)-'RNA Spike-in Normalized Ct'!T$5,'RNA Spike-in Normalized Ct'!E72)</f>
        <v>No sample</v>
      </c>
      <c r="F72" s="45" t="str">
        <f>IFERROR(VLOOKUP($B72,'RNA Spike-in Normalized Ct'!$B$3:$O$178,5,FALSE)-'RNA Spike-in Normalized Ct'!U$5,'RNA Spike-in Normalized Ct'!F72)</f>
        <v>No sample</v>
      </c>
      <c r="G72" s="45" t="str">
        <f>IFERROR(VLOOKUP($B72,'RNA Spike-in Normalized Ct'!$B$3:$O$178,6,FALSE)-'RNA Spike-in Normalized Ct'!V$5,'RNA Spike-in Normalized Ct'!G72)</f>
        <v>No sample</v>
      </c>
      <c r="H72" s="45" t="str">
        <f>IFERROR(VLOOKUP($B72,'RNA Spike-in Normalized Ct'!$B$3:$O$178,7,FALSE)-'RNA Spike-in Normalized Ct'!W$5,'RNA Spike-in Normalized Ct'!H72)</f>
        <v>No sample</v>
      </c>
      <c r="I72" s="45" t="str">
        <f>IFERROR(VLOOKUP($B72,'RNA Spike-in Normalized Ct'!$B$3:$O$178,8,FALSE)-'RNA Spike-in Normalized Ct'!X$5,'RNA Spike-in Normalized Ct'!I72)</f>
        <v>No sample</v>
      </c>
      <c r="J72" s="45">
        <f>IFERROR(VLOOKUP($B72,'RNA Spike-in Normalized Ct'!$B$3:$O$178,9,FALSE)-'RNA Spike-in Normalized Ct'!Y$5,'RNA Spike-in Normalized Ct'!J72)</f>
        <v>28.86218376068377</v>
      </c>
      <c r="K72" s="45" t="str">
        <f>IFERROR(VLOOKUP($B72,'RNA Spike-in Normalized Ct'!$B$3:$O$178,9,FALSE)-'RNA Spike-in Normalized Ct'!Z$5,'RNA Spike-in Normalized Ct'!K72)</f>
        <v>No sample</v>
      </c>
      <c r="L72" s="45" t="str">
        <f>IFERROR(VLOOKUP($B72,'RNA Spike-in Normalized Ct'!$B$3:$O$178,10,FALSE)-'RNA Spike-in Normalized Ct'!AA$5,'RNA Spike-in Normalized Ct'!L72)</f>
        <v>No sample</v>
      </c>
      <c r="M72" s="45" t="str">
        <f>IFERROR(VLOOKUP($B72,'RNA Spike-in Normalized Ct'!$B$3:$O$178,11,FALSE)-'RNA Spike-in Normalized Ct'!AB$5,'RNA Spike-in Normalized Ct'!M72)</f>
        <v>No sample</v>
      </c>
      <c r="N72" s="45" t="str">
        <f>IFERROR(VLOOKUP($B72,'RNA Spike-in Normalized Ct'!$B$3:$O$178,12,FALSE)-'RNA Spike-in Normalized Ct'!AC$5,'RNA Spike-in Normalized Ct'!N72)</f>
        <v>No sample</v>
      </c>
      <c r="O72" s="45" t="str">
        <f>IFERROR(VLOOKUP($B72,'RNA Spike-in Normalized Ct'!$B$3:$O$178,13,FALSE)-'RNA Spike-in Normalized Ct'!AD$5,'RNA Spike-in Normalized Ct'!O72)</f>
        <v>No sample</v>
      </c>
    </row>
    <row r="73" spans="1:15" x14ac:dyDescent="0.25">
      <c r="A73" s="133"/>
      <c r="B73" s="13" t="s">
        <v>2359</v>
      </c>
      <c r="C73" s="6" t="str">
        <f>VLOOKUP($B73,'Thresholded Ct'!$B$3:$C$194,2,FALSE)</f>
        <v>hsa-miR-130a-3p</v>
      </c>
      <c r="D73" s="45">
        <f>IFERROR(VLOOKUP($B73,'RNA Spike-in Normalized Ct'!$B$3:$O$178,3,FALSE)-'RNA Spike-in Normalized Ct'!S$5,'RNA Spike-in Normalized Ct'!D73)</f>
        <v>31.651816239316229</v>
      </c>
      <c r="E73" s="45" t="str">
        <f>IFERROR(VLOOKUP($B73,'RNA Spike-in Normalized Ct'!$B$3:$O$178,4,FALSE)-'RNA Spike-in Normalized Ct'!T$5,'RNA Spike-in Normalized Ct'!E73)</f>
        <v>No sample</v>
      </c>
      <c r="F73" s="45" t="str">
        <f>IFERROR(VLOOKUP($B73,'RNA Spike-in Normalized Ct'!$B$3:$O$178,5,FALSE)-'RNA Spike-in Normalized Ct'!U$5,'RNA Spike-in Normalized Ct'!F73)</f>
        <v>No sample</v>
      </c>
      <c r="G73" s="45" t="str">
        <f>IFERROR(VLOOKUP($B73,'RNA Spike-in Normalized Ct'!$B$3:$O$178,6,FALSE)-'RNA Spike-in Normalized Ct'!V$5,'RNA Spike-in Normalized Ct'!G73)</f>
        <v>No sample</v>
      </c>
      <c r="H73" s="45" t="str">
        <f>IFERROR(VLOOKUP($B73,'RNA Spike-in Normalized Ct'!$B$3:$O$178,7,FALSE)-'RNA Spike-in Normalized Ct'!W$5,'RNA Spike-in Normalized Ct'!H73)</f>
        <v>No sample</v>
      </c>
      <c r="I73" s="45" t="str">
        <f>IFERROR(VLOOKUP($B73,'RNA Spike-in Normalized Ct'!$B$3:$O$178,8,FALSE)-'RNA Spike-in Normalized Ct'!X$5,'RNA Spike-in Normalized Ct'!I73)</f>
        <v>No sample</v>
      </c>
      <c r="J73" s="45">
        <f>IFERROR(VLOOKUP($B73,'RNA Spike-in Normalized Ct'!$B$3:$O$178,9,FALSE)-'RNA Spike-in Normalized Ct'!Y$5,'RNA Spike-in Normalized Ct'!J73)</f>
        <v>30.437183760683773</v>
      </c>
      <c r="K73" s="45" t="str">
        <f>IFERROR(VLOOKUP($B73,'RNA Spike-in Normalized Ct'!$B$3:$O$178,9,FALSE)-'RNA Spike-in Normalized Ct'!Z$5,'RNA Spike-in Normalized Ct'!K73)</f>
        <v>No sample</v>
      </c>
      <c r="L73" s="45" t="str">
        <f>IFERROR(VLOOKUP($B73,'RNA Spike-in Normalized Ct'!$B$3:$O$178,10,FALSE)-'RNA Spike-in Normalized Ct'!AA$5,'RNA Spike-in Normalized Ct'!L73)</f>
        <v>No sample</v>
      </c>
      <c r="M73" s="45" t="str">
        <f>IFERROR(VLOOKUP($B73,'RNA Spike-in Normalized Ct'!$B$3:$O$178,11,FALSE)-'RNA Spike-in Normalized Ct'!AB$5,'RNA Spike-in Normalized Ct'!M73)</f>
        <v>No sample</v>
      </c>
      <c r="N73" s="45" t="str">
        <f>IFERROR(VLOOKUP($B73,'RNA Spike-in Normalized Ct'!$B$3:$O$178,12,FALSE)-'RNA Spike-in Normalized Ct'!AC$5,'RNA Spike-in Normalized Ct'!N73)</f>
        <v>No sample</v>
      </c>
      <c r="O73" s="45" t="str">
        <f>IFERROR(VLOOKUP($B73,'RNA Spike-in Normalized Ct'!$B$3:$O$178,13,FALSE)-'RNA Spike-in Normalized Ct'!AD$5,'RNA Spike-in Normalized Ct'!O73)</f>
        <v>No sample</v>
      </c>
    </row>
    <row r="74" spans="1:15" x14ac:dyDescent="0.25">
      <c r="A74" s="133"/>
      <c r="B74" s="13" t="s">
        <v>2360</v>
      </c>
      <c r="C74" s="6" t="str">
        <f>VLOOKUP($B74,'Thresholded Ct'!$B$3:$C$194,2,FALSE)</f>
        <v>hsa-miR-126-5p</v>
      </c>
      <c r="D74" s="45" t="str">
        <f>IFERROR(VLOOKUP($B74,'RNA Spike-in Normalized Ct'!$B$3:$O$178,3,FALSE)-'RNA Spike-in Normalized Ct'!S$5,'RNA Spike-in Normalized Ct'!D74)</f>
        <v>Excluded</v>
      </c>
      <c r="E74" s="45" t="str">
        <f>IFERROR(VLOOKUP($B74,'RNA Spike-in Normalized Ct'!$B$3:$O$178,4,FALSE)-'RNA Spike-in Normalized Ct'!T$5,'RNA Spike-in Normalized Ct'!E74)</f>
        <v>No sample</v>
      </c>
      <c r="F74" s="45" t="str">
        <f>IFERROR(VLOOKUP($B74,'RNA Spike-in Normalized Ct'!$B$3:$O$178,5,FALSE)-'RNA Spike-in Normalized Ct'!U$5,'RNA Spike-in Normalized Ct'!F74)</f>
        <v>No sample</v>
      </c>
      <c r="G74" s="45" t="str">
        <f>IFERROR(VLOOKUP($B74,'RNA Spike-in Normalized Ct'!$B$3:$O$178,6,FALSE)-'RNA Spike-in Normalized Ct'!V$5,'RNA Spike-in Normalized Ct'!G74)</f>
        <v>No sample</v>
      </c>
      <c r="H74" s="45" t="str">
        <f>IFERROR(VLOOKUP($B74,'RNA Spike-in Normalized Ct'!$B$3:$O$178,7,FALSE)-'RNA Spike-in Normalized Ct'!W$5,'RNA Spike-in Normalized Ct'!H74)</f>
        <v>No sample</v>
      </c>
      <c r="I74" s="45" t="str">
        <f>IFERROR(VLOOKUP($B74,'RNA Spike-in Normalized Ct'!$B$3:$O$178,8,FALSE)-'RNA Spike-in Normalized Ct'!X$5,'RNA Spike-in Normalized Ct'!I74)</f>
        <v>No sample</v>
      </c>
      <c r="J74" s="45" t="str">
        <f>IFERROR(VLOOKUP($B74,'RNA Spike-in Normalized Ct'!$B$3:$O$178,9,FALSE)-'RNA Spike-in Normalized Ct'!Y$5,'RNA Spike-in Normalized Ct'!J74)</f>
        <v>Excluded</v>
      </c>
      <c r="K74" s="45" t="str">
        <f>IFERROR(VLOOKUP($B74,'RNA Spike-in Normalized Ct'!$B$3:$O$178,9,FALSE)-'RNA Spike-in Normalized Ct'!Z$5,'RNA Spike-in Normalized Ct'!K74)</f>
        <v>No sample</v>
      </c>
      <c r="L74" s="45" t="str">
        <f>IFERROR(VLOOKUP($B74,'RNA Spike-in Normalized Ct'!$B$3:$O$178,10,FALSE)-'RNA Spike-in Normalized Ct'!AA$5,'RNA Spike-in Normalized Ct'!L74)</f>
        <v>No sample</v>
      </c>
      <c r="M74" s="45" t="str">
        <f>IFERROR(VLOOKUP($B74,'RNA Spike-in Normalized Ct'!$B$3:$O$178,11,FALSE)-'RNA Spike-in Normalized Ct'!AB$5,'RNA Spike-in Normalized Ct'!M74)</f>
        <v>No sample</v>
      </c>
      <c r="N74" s="45" t="str">
        <f>IFERROR(VLOOKUP($B74,'RNA Spike-in Normalized Ct'!$B$3:$O$178,12,FALSE)-'RNA Spike-in Normalized Ct'!AC$5,'RNA Spike-in Normalized Ct'!N74)</f>
        <v>No sample</v>
      </c>
      <c r="O74" s="45" t="str">
        <f>IFERROR(VLOOKUP($B74,'RNA Spike-in Normalized Ct'!$B$3:$O$178,13,FALSE)-'RNA Spike-in Normalized Ct'!AD$5,'RNA Spike-in Normalized Ct'!O74)</f>
        <v>No sample</v>
      </c>
    </row>
    <row r="75" spans="1:15" x14ac:dyDescent="0.25">
      <c r="A75" s="133"/>
      <c r="B75" s="13" t="s">
        <v>2361</v>
      </c>
      <c r="C75" s="6" t="str">
        <f>VLOOKUP($B75,'Thresholded Ct'!$B$3:$C$194,2,FALSE)</f>
        <v>hsa-miR-106b-5p</v>
      </c>
      <c r="D75" s="45">
        <f>IFERROR(VLOOKUP($B75,'RNA Spike-in Normalized Ct'!$B$3:$O$178,3,FALSE)-'RNA Spike-in Normalized Ct'!S$5,'RNA Spike-in Normalized Ct'!D75)</f>
        <v>20.72481623931623</v>
      </c>
      <c r="E75" s="45" t="str">
        <f>IFERROR(VLOOKUP($B75,'RNA Spike-in Normalized Ct'!$B$3:$O$178,4,FALSE)-'RNA Spike-in Normalized Ct'!T$5,'RNA Spike-in Normalized Ct'!E75)</f>
        <v>No sample</v>
      </c>
      <c r="F75" s="45" t="str">
        <f>IFERROR(VLOOKUP($B75,'RNA Spike-in Normalized Ct'!$B$3:$O$178,5,FALSE)-'RNA Spike-in Normalized Ct'!U$5,'RNA Spike-in Normalized Ct'!F75)</f>
        <v>No sample</v>
      </c>
      <c r="G75" s="45" t="str">
        <f>IFERROR(VLOOKUP($B75,'RNA Spike-in Normalized Ct'!$B$3:$O$178,6,FALSE)-'RNA Spike-in Normalized Ct'!V$5,'RNA Spike-in Normalized Ct'!G75)</f>
        <v>No sample</v>
      </c>
      <c r="H75" s="45" t="str">
        <f>IFERROR(VLOOKUP($B75,'RNA Spike-in Normalized Ct'!$B$3:$O$178,7,FALSE)-'RNA Spike-in Normalized Ct'!W$5,'RNA Spike-in Normalized Ct'!H75)</f>
        <v>No sample</v>
      </c>
      <c r="I75" s="45" t="str">
        <f>IFERROR(VLOOKUP($B75,'RNA Spike-in Normalized Ct'!$B$3:$O$178,8,FALSE)-'RNA Spike-in Normalized Ct'!X$5,'RNA Spike-in Normalized Ct'!I75)</f>
        <v>No sample</v>
      </c>
      <c r="J75" s="45">
        <f>IFERROR(VLOOKUP($B75,'RNA Spike-in Normalized Ct'!$B$3:$O$178,9,FALSE)-'RNA Spike-in Normalized Ct'!Y$5,'RNA Spike-in Normalized Ct'!J75)</f>
        <v>24.000183760683772</v>
      </c>
      <c r="K75" s="45" t="str">
        <f>IFERROR(VLOOKUP($B75,'RNA Spike-in Normalized Ct'!$B$3:$O$178,9,FALSE)-'RNA Spike-in Normalized Ct'!Z$5,'RNA Spike-in Normalized Ct'!K75)</f>
        <v>No sample</v>
      </c>
      <c r="L75" s="45" t="str">
        <f>IFERROR(VLOOKUP($B75,'RNA Spike-in Normalized Ct'!$B$3:$O$178,10,FALSE)-'RNA Spike-in Normalized Ct'!AA$5,'RNA Spike-in Normalized Ct'!L75)</f>
        <v>No sample</v>
      </c>
      <c r="M75" s="45" t="str">
        <f>IFERROR(VLOOKUP($B75,'RNA Spike-in Normalized Ct'!$B$3:$O$178,11,FALSE)-'RNA Spike-in Normalized Ct'!AB$5,'RNA Spike-in Normalized Ct'!M75)</f>
        <v>No sample</v>
      </c>
      <c r="N75" s="45" t="str">
        <f>IFERROR(VLOOKUP($B75,'RNA Spike-in Normalized Ct'!$B$3:$O$178,12,FALSE)-'RNA Spike-in Normalized Ct'!AC$5,'RNA Spike-in Normalized Ct'!N75)</f>
        <v>No sample</v>
      </c>
      <c r="O75" s="45" t="str">
        <f>IFERROR(VLOOKUP($B75,'RNA Spike-in Normalized Ct'!$B$3:$O$178,13,FALSE)-'RNA Spike-in Normalized Ct'!AD$5,'RNA Spike-in Normalized Ct'!O75)</f>
        <v>No sample</v>
      </c>
    </row>
    <row r="76" spans="1:15" x14ac:dyDescent="0.25">
      <c r="A76" s="133"/>
      <c r="B76" s="13" t="s">
        <v>2362</v>
      </c>
      <c r="C76" s="6" t="str">
        <f>VLOOKUP($B76,'Thresholded Ct'!$B$3:$C$194,2,FALSE)</f>
        <v>hsa-miR-372-3p</v>
      </c>
      <c r="D76" s="45" t="str">
        <f>IFERROR(VLOOKUP($B76,'RNA Spike-in Normalized Ct'!$B$3:$O$178,3,FALSE)-'RNA Spike-in Normalized Ct'!S$5,'RNA Spike-in Normalized Ct'!D76)</f>
        <v>Excluded</v>
      </c>
      <c r="E76" s="45" t="str">
        <f>IFERROR(VLOOKUP($B76,'RNA Spike-in Normalized Ct'!$B$3:$O$178,4,FALSE)-'RNA Spike-in Normalized Ct'!T$5,'RNA Spike-in Normalized Ct'!E76)</f>
        <v>No sample</v>
      </c>
      <c r="F76" s="45" t="str">
        <f>IFERROR(VLOOKUP($B76,'RNA Spike-in Normalized Ct'!$B$3:$O$178,5,FALSE)-'RNA Spike-in Normalized Ct'!U$5,'RNA Spike-in Normalized Ct'!F76)</f>
        <v>No sample</v>
      </c>
      <c r="G76" s="45" t="str">
        <f>IFERROR(VLOOKUP($B76,'RNA Spike-in Normalized Ct'!$B$3:$O$178,6,FALSE)-'RNA Spike-in Normalized Ct'!V$5,'RNA Spike-in Normalized Ct'!G76)</f>
        <v>No sample</v>
      </c>
      <c r="H76" s="45" t="str">
        <f>IFERROR(VLOOKUP($B76,'RNA Spike-in Normalized Ct'!$B$3:$O$178,7,FALSE)-'RNA Spike-in Normalized Ct'!W$5,'RNA Spike-in Normalized Ct'!H76)</f>
        <v>No sample</v>
      </c>
      <c r="I76" s="45" t="str">
        <f>IFERROR(VLOOKUP($B76,'RNA Spike-in Normalized Ct'!$B$3:$O$178,8,FALSE)-'RNA Spike-in Normalized Ct'!X$5,'RNA Spike-in Normalized Ct'!I76)</f>
        <v>No sample</v>
      </c>
      <c r="J76" s="45" t="str">
        <f>IFERROR(VLOOKUP($B76,'RNA Spike-in Normalized Ct'!$B$3:$O$178,9,FALSE)-'RNA Spike-in Normalized Ct'!Y$5,'RNA Spike-in Normalized Ct'!J76)</f>
        <v>Excluded</v>
      </c>
      <c r="K76" s="45" t="str">
        <f>IFERROR(VLOOKUP($B76,'RNA Spike-in Normalized Ct'!$B$3:$O$178,9,FALSE)-'RNA Spike-in Normalized Ct'!Z$5,'RNA Spike-in Normalized Ct'!K76)</f>
        <v>No sample</v>
      </c>
      <c r="L76" s="45" t="str">
        <f>IFERROR(VLOOKUP($B76,'RNA Spike-in Normalized Ct'!$B$3:$O$178,10,FALSE)-'RNA Spike-in Normalized Ct'!AA$5,'RNA Spike-in Normalized Ct'!L76)</f>
        <v>No sample</v>
      </c>
      <c r="M76" s="45" t="str">
        <f>IFERROR(VLOOKUP($B76,'RNA Spike-in Normalized Ct'!$B$3:$O$178,11,FALSE)-'RNA Spike-in Normalized Ct'!AB$5,'RNA Spike-in Normalized Ct'!M76)</f>
        <v>No sample</v>
      </c>
      <c r="N76" s="45" t="str">
        <f>IFERROR(VLOOKUP($B76,'RNA Spike-in Normalized Ct'!$B$3:$O$178,12,FALSE)-'RNA Spike-in Normalized Ct'!AC$5,'RNA Spike-in Normalized Ct'!N76)</f>
        <v>No sample</v>
      </c>
      <c r="O76" s="45" t="str">
        <f>IFERROR(VLOOKUP($B76,'RNA Spike-in Normalized Ct'!$B$3:$O$178,13,FALSE)-'RNA Spike-in Normalized Ct'!AD$5,'RNA Spike-in Normalized Ct'!O76)</f>
        <v>No sample</v>
      </c>
    </row>
    <row r="77" spans="1:15" x14ac:dyDescent="0.25">
      <c r="A77" s="133"/>
      <c r="B77" s="13" t="s">
        <v>2363</v>
      </c>
      <c r="C77" s="6" t="str">
        <f>VLOOKUP($B77,'Thresholded Ct'!$B$3:$C$194,2,FALSE)</f>
        <v>hsa-miR-135b-5p</v>
      </c>
      <c r="D77" s="45">
        <f>IFERROR(VLOOKUP($B77,'RNA Spike-in Normalized Ct'!$B$3:$O$178,3,FALSE)-'RNA Spike-in Normalized Ct'!S$5,'RNA Spike-in Normalized Ct'!D77)</f>
        <v>30.586816239316228</v>
      </c>
      <c r="E77" s="45" t="str">
        <f>IFERROR(VLOOKUP($B77,'RNA Spike-in Normalized Ct'!$B$3:$O$178,4,FALSE)-'RNA Spike-in Normalized Ct'!T$5,'RNA Spike-in Normalized Ct'!E77)</f>
        <v>No sample</v>
      </c>
      <c r="F77" s="45" t="str">
        <f>IFERROR(VLOOKUP($B77,'RNA Spike-in Normalized Ct'!$B$3:$O$178,5,FALSE)-'RNA Spike-in Normalized Ct'!U$5,'RNA Spike-in Normalized Ct'!F77)</f>
        <v>No sample</v>
      </c>
      <c r="G77" s="45" t="str">
        <f>IFERROR(VLOOKUP($B77,'RNA Spike-in Normalized Ct'!$B$3:$O$178,6,FALSE)-'RNA Spike-in Normalized Ct'!V$5,'RNA Spike-in Normalized Ct'!G77)</f>
        <v>No sample</v>
      </c>
      <c r="H77" s="45" t="str">
        <f>IFERROR(VLOOKUP($B77,'RNA Spike-in Normalized Ct'!$B$3:$O$178,7,FALSE)-'RNA Spike-in Normalized Ct'!W$5,'RNA Spike-in Normalized Ct'!H77)</f>
        <v>No sample</v>
      </c>
      <c r="I77" s="45" t="str">
        <f>IFERROR(VLOOKUP($B77,'RNA Spike-in Normalized Ct'!$B$3:$O$178,8,FALSE)-'RNA Spike-in Normalized Ct'!X$5,'RNA Spike-in Normalized Ct'!I77)</f>
        <v>No sample</v>
      </c>
      <c r="J77" s="45">
        <f>IFERROR(VLOOKUP($B77,'RNA Spike-in Normalized Ct'!$B$3:$O$178,9,FALSE)-'RNA Spike-in Normalized Ct'!Y$5,'RNA Spike-in Normalized Ct'!J77)</f>
        <v>27.523183760683771</v>
      </c>
      <c r="K77" s="45" t="str">
        <f>IFERROR(VLOOKUP($B77,'RNA Spike-in Normalized Ct'!$B$3:$O$178,9,FALSE)-'RNA Spike-in Normalized Ct'!Z$5,'RNA Spike-in Normalized Ct'!K77)</f>
        <v>No sample</v>
      </c>
      <c r="L77" s="45" t="str">
        <f>IFERROR(VLOOKUP($B77,'RNA Spike-in Normalized Ct'!$B$3:$O$178,10,FALSE)-'RNA Spike-in Normalized Ct'!AA$5,'RNA Spike-in Normalized Ct'!L77)</f>
        <v>No sample</v>
      </c>
      <c r="M77" s="45" t="str">
        <f>IFERROR(VLOOKUP($B77,'RNA Spike-in Normalized Ct'!$B$3:$O$178,11,FALSE)-'RNA Spike-in Normalized Ct'!AB$5,'RNA Spike-in Normalized Ct'!M77)</f>
        <v>No sample</v>
      </c>
      <c r="N77" s="45" t="str">
        <f>IFERROR(VLOOKUP($B77,'RNA Spike-in Normalized Ct'!$B$3:$O$178,12,FALSE)-'RNA Spike-in Normalized Ct'!AC$5,'RNA Spike-in Normalized Ct'!N77)</f>
        <v>No sample</v>
      </c>
      <c r="O77" s="45" t="str">
        <f>IFERROR(VLOOKUP($B77,'RNA Spike-in Normalized Ct'!$B$3:$O$178,13,FALSE)-'RNA Spike-in Normalized Ct'!AD$5,'RNA Spike-in Normalized Ct'!O77)</f>
        <v>No sample</v>
      </c>
    </row>
    <row r="78" spans="1:15" x14ac:dyDescent="0.25">
      <c r="A78" s="133"/>
      <c r="B78" s="13" t="s">
        <v>2364</v>
      </c>
      <c r="C78" s="6" t="str">
        <f>VLOOKUP($B78,'Thresholded Ct'!$B$3:$C$194,2,FALSE)</f>
        <v>hsa-miR-202-3p</v>
      </c>
      <c r="D78" s="45">
        <f>IFERROR(VLOOKUP($B78,'RNA Spike-in Normalized Ct'!$B$3:$O$178,3,FALSE)-'RNA Spike-in Normalized Ct'!S$5,'RNA Spike-in Normalized Ct'!D78)</f>
        <v>27.263816239316228</v>
      </c>
      <c r="E78" s="45" t="str">
        <f>IFERROR(VLOOKUP($B78,'RNA Spike-in Normalized Ct'!$B$3:$O$178,4,FALSE)-'RNA Spike-in Normalized Ct'!T$5,'RNA Spike-in Normalized Ct'!E78)</f>
        <v>No sample</v>
      </c>
      <c r="F78" s="45" t="str">
        <f>IFERROR(VLOOKUP($B78,'RNA Spike-in Normalized Ct'!$B$3:$O$178,5,FALSE)-'RNA Spike-in Normalized Ct'!U$5,'RNA Spike-in Normalized Ct'!F78)</f>
        <v>No sample</v>
      </c>
      <c r="G78" s="45" t="str">
        <f>IFERROR(VLOOKUP($B78,'RNA Spike-in Normalized Ct'!$B$3:$O$178,6,FALSE)-'RNA Spike-in Normalized Ct'!V$5,'RNA Spike-in Normalized Ct'!G78)</f>
        <v>No sample</v>
      </c>
      <c r="H78" s="45" t="str">
        <f>IFERROR(VLOOKUP($B78,'RNA Spike-in Normalized Ct'!$B$3:$O$178,7,FALSE)-'RNA Spike-in Normalized Ct'!W$5,'RNA Spike-in Normalized Ct'!H78)</f>
        <v>No sample</v>
      </c>
      <c r="I78" s="45" t="str">
        <f>IFERROR(VLOOKUP($B78,'RNA Spike-in Normalized Ct'!$B$3:$O$178,8,FALSE)-'RNA Spike-in Normalized Ct'!X$5,'RNA Spike-in Normalized Ct'!I78)</f>
        <v>No sample</v>
      </c>
      <c r="J78" s="45">
        <f>IFERROR(VLOOKUP($B78,'RNA Spike-in Normalized Ct'!$B$3:$O$178,9,FALSE)-'RNA Spike-in Normalized Ct'!Y$5,'RNA Spike-in Normalized Ct'!J78)</f>
        <v>28.33918376068377</v>
      </c>
      <c r="K78" s="45" t="str">
        <f>IFERROR(VLOOKUP($B78,'RNA Spike-in Normalized Ct'!$B$3:$O$178,9,FALSE)-'RNA Spike-in Normalized Ct'!Z$5,'RNA Spike-in Normalized Ct'!K78)</f>
        <v>No sample</v>
      </c>
      <c r="L78" s="45" t="str">
        <f>IFERROR(VLOOKUP($B78,'RNA Spike-in Normalized Ct'!$B$3:$O$178,10,FALSE)-'RNA Spike-in Normalized Ct'!AA$5,'RNA Spike-in Normalized Ct'!L78)</f>
        <v>No sample</v>
      </c>
      <c r="M78" s="45" t="str">
        <f>IFERROR(VLOOKUP($B78,'RNA Spike-in Normalized Ct'!$B$3:$O$178,11,FALSE)-'RNA Spike-in Normalized Ct'!AB$5,'RNA Spike-in Normalized Ct'!M78)</f>
        <v>No sample</v>
      </c>
      <c r="N78" s="45" t="str">
        <f>IFERROR(VLOOKUP($B78,'RNA Spike-in Normalized Ct'!$B$3:$O$178,12,FALSE)-'RNA Spike-in Normalized Ct'!AC$5,'RNA Spike-in Normalized Ct'!N78)</f>
        <v>No sample</v>
      </c>
      <c r="O78" s="45" t="str">
        <f>IFERROR(VLOOKUP($B78,'RNA Spike-in Normalized Ct'!$B$3:$O$178,13,FALSE)-'RNA Spike-in Normalized Ct'!AD$5,'RNA Spike-in Normalized Ct'!O78)</f>
        <v>No sample</v>
      </c>
    </row>
    <row r="79" spans="1:15" x14ac:dyDescent="0.25">
      <c r="A79" s="133"/>
      <c r="B79" s="13" t="s">
        <v>2365</v>
      </c>
      <c r="C79" s="6" t="str">
        <f>VLOOKUP($B79,'Thresholded Ct'!$B$3:$C$194,2,FALSE)</f>
        <v>hsa-miR-190b</v>
      </c>
      <c r="D79" s="45">
        <f>IFERROR(VLOOKUP($B79,'RNA Spike-in Normalized Ct'!$B$3:$O$178,3,FALSE)-'RNA Spike-in Normalized Ct'!S$5,'RNA Spike-in Normalized Ct'!D79)</f>
        <v>22.790816239316229</v>
      </c>
      <c r="E79" s="45" t="str">
        <f>IFERROR(VLOOKUP($B79,'RNA Spike-in Normalized Ct'!$B$3:$O$178,4,FALSE)-'RNA Spike-in Normalized Ct'!T$5,'RNA Spike-in Normalized Ct'!E79)</f>
        <v>No sample</v>
      </c>
      <c r="F79" s="45" t="str">
        <f>IFERROR(VLOOKUP($B79,'RNA Spike-in Normalized Ct'!$B$3:$O$178,5,FALSE)-'RNA Spike-in Normalized Ct'!U$5,'RNA Spike-in Normalized Ct'!F79)</f>
        <v>No sample</v>
      </c>
      <c r="G79" s="45" t="str">
        <f>IFERROR(VLOOKUP($B79,'RNA Spike-in Normalized Ct'!$B$3:$O$178,6,FALSE)-'RNA Spike-in Normalized Ct'!V$5,'RNA Spike-in Normalized Ct'!G79)</f>
        <v>No sample</v>
      </c>
      <c r="H79" s="45" t="str">
        <f>IFERROR(VLOOKUP($B79,'RNA Spike-in Normalized Ct'!$B$3:$O$178,7,FALSE)-'RNA Spike-in Normalized Ct'!W$5,'RNA Spike-in Normalized Ct'!H79)</f>
        <v>No sample</v>
      </c>
      <c r="I79" s="45" t="str">
        <f>IFERROR(VLOOKUP($B79,'RNA Spike-in Normalized Ct'!$B$3:$O$178,8,FALSE)-'RNA Spike-in Normalized Ct'!X$5,'RNA Spike-in Normalized Ct'!I79)</f>
        <v>No sample</v>
      </c>
      <c r="J79" s="45">
        <f>IFERROR(VLOOKUP($B79,'RNA Spike-in Normalized Ct'!$B$3:$O$178,9,FALSE)-'RNA Spike-in Normalized Ct'!Y$5,'RNA Spike-in Normalized Ct'!J79)</f>
        <v>22.67918376068377</v>
      </c>
      <c r="K79" s="45" t="str">
        <f>IFERROR(VLOOKUP($B79,'RNA Spike-in Normalized Ct'!$B$3:$O$178,9,FALSE)-'RNA Spike-in Normalized Ct'!Z$5,'RNA Spike-in Normalized Ct'!K79)</f>
        <v>No sample</v>
      </c>
      <c r="L79" s="45" t="str">
        <f>IFERROR(VLOOKUP($B79,'RNA Spike-in Normalized Ct'!$B$3:$O$178,10,FALSE)-'RNA Spike-in Normalized Ct'!AA$5,'RNA Spike-in Normalized Ct'!L79)</f>
        <v>No sample</v>
      </c>
      <c r="M79" s="45" t="str">
        <f>IFERROR(VLOOKUP($B79,'RNA Spike-in Normalized Ct'!$B$3:$O$178,11,FALSE)-'RNA Spike-in Normalized Ct'!AB$5,'RNA Spike-in Normalized Ct'!M79)</f>
        <v>No sample</v>
      </c>
      <c r="N79" s="45" t="str">
        <f>IFERROR(VLOOKUP($B79,'RNA Spike-in Normalized Ct'!$B$3:$O$178,12,FALSE)-'RNA Spike-in Normalized Ct'!AC$5,'RNA Spike-in Normalized Ct'!N79)</f>
        <v>No sample</v>
      </c>
      <c r="O79" s="45" t="str">
        <f>IFERROR(VLOOKUP($B79,'RNA Spike-in Normalized Ct'!$B$3:$O$178,13,FALSE)-'RNA Spike-in Normalized Ct'!AD$5,'RNA Spike-in Normalized Ct'!O79)</f>
        <v>No sample</v>
      </c>
    </row>
    <row r="80" spans="1:15" x14ac:dyDescent="0.25">
      <c r="A80" s="133"/>
      <c r="B80" s="13" t="s">
        <v>2367</v>
      </c>
      <c r="C80" s="6" t="str">
        <f>VLOOKUP($B80,'Thresholded Ct'!$B$3:$C$194,2,FALSE)</f>
        <v>hsa-miR-24-3p</v>
      </c>
      <c r="D80" s="45">
        <f>IFERROR(VLOOKUP($B80,'RNA Spike-in Normalized Ct'!$B$3:$O$178,3,FALSE)-'RNA Spike-in Normalized Ct'!S$5,'RNA Spike-in Normalized Ct'!D80)</f>
        <v>21.248816239316227</v>
      </c>
      <c r="E80" s="45" t="str">
        <f>IFERROR(VLOOKUP($B80,'RNA Spike-in Normalized Ct'!$B$3:$O$178,4,FALSE)-'RNA Spike-in Normalized Ct'!T$5,'RNA Spike-in Normalized Ct'!E80)</f>
        <v>No sample</v>
      </c>
      <c r="F80" s="45" t="str">
        <f>IFERROR(VLOOKUP($B80,'RNA Spike-in Normalized Ct'!$B$3:$O$178,5,FALSE)-'RNA Spike-in Normalized Ct'!U$5,'RNA Spike-in Normalized Ct'!F80)</f>
        <v>No sample</v>
      </c>
      <c r="G80" s="45" t="str">
        <f>IFERROR(VLOOKUP($B80,'RNA Spike-in Normalized Ct'!$B$3:$O$178,6,FALSE)-'RNA Spike-in Normalized Ct'!V$5,'RNA Spike-in Normalized Ct'!G80)</f>
        <v>No sample</v>
      </c>
      <c r="H80" s="45" t="str">
        <f>IFERROR(VLOOKUP($B80,'RNA Spike-in Normalized Ct'!$B$3:$O$178,7,FALSE)-'RNA Spike-in Normalized Ct'!W$5,'RNA Spike-in Normalized Ct'!H80)</f>
        <v>No sample</v>
      </c>
      <c r="I80" s="45" t="str">
        <f>IFERROR(VLOOKUP($B80,'RNA Spike-in Normalized Ct'!$B$3:$O$178,8,FALSE)-'RNA Spike-in Normalized Ct'!X$5,'RNA Spike-in Normalized Ct'!I80)</f>
        <v>No sample</v>
      </c>
      <c r="J80" s="45">
        <f>IFERROR(VLOOKUP($B80,'RNA Spike-in Normalized Ct'!$B$3:$O$178,9,FALSE)-'RNA Spike-in Normalized Ct'!Y$5,'RNA Spike-in Normalized Ct'!J80)</f>
        <v>22.140183760683772</v>
      </c>
      <c r="K80" s="45" t="str">
        <f>IFERROR(VLOOKUP($B80,'RNA Spike-in Normalized Ct'!$B$3:$O$178,9,FALSE)-'RNA Spike-in Normalized Ct'!Z$5,'RNA Spike-in Normalized Ct'!K80)</f>
        <v>No sample</v>
      </c>
      <c r="L80" s="45" t="str">
        <f>IFERROR(VLOOKUP($B80,'RNA Spike-in Normalized Ct'!$B$3:$O$178,10,FALSE)-'RNA Spike-in Normalized Ct'!AA$5,'RNA Spike-in Normalized Ct'!L80)</f>
        <v>No sample</v>
      </c>
      <c r="M80" s="45" t="str">
        <f>IFERROR(VLOOKUP($B80,'RNA Spike-in Normalized Ct'!$B$3:$O$178,11,FALSE)-'RNA Spike-in Normalized Ct'!AB$5,'RNA Spike-in Normalized Ct'!M80)</f>
        <v>No sample</v>
      </c>
      <c r="N80" s="45" t="str">
        <f>IFERROR(VLOOKUP($B80,'RNA Spike-in Normalized Ct'!$B$3:$O$178,12,FALSE)-'RNA Spike-in Normalized Ct'!AC$5,'RNA Spike-in Normalized Ct'!N80)</f>
        <v>No sample</v>
      </c>
      <c r="O80" s="45" t="str">
        <f>IFERROR(VLOOKUP($B80,'RNA Spike-in Normalized Ct'!$B$3:$O$178,13,FALSE)-'RNA Spike-in Normalized Ct'!AD$5,'RNA Spike-in Normalized Ct'!O80)</f>
        <v>No sample</v>
      </c>
    </row>
    <row r="81" spans="1:15" x14ac:dyDescent="0.25">
      <c r="A81" s="133"/>
      <c r="B81" s="13" t="s">
        <v>2368</v>
      </c>
      <c r="C81" s="6" t="str">
        <f>VLOOKUP($B81,'Thresholded Ct'!$B$3:$C$194,2,FALSE)</f>
        <v>hsa-miR-96-5p</v>
      </c>
      <c r="D81" s="45" t="str">
        <f>IFERROR(VLOOKUP($B81,'RNA Spike-in Normalized Ct'!$B$3:$O$178,3,FALSE)-'RNA Spike-in Normalized Ct'!S$5,'RNA Spike-in Normalized Ct'!D81)</f>
        <v>Excluded</v>
      </c>
      <c r="E81" s="45" t="str">
        <f>IFERROR(VLOOKUP($B81,'RNA Spike-in Normalized Ct'!$B$3:$O$178,4,FALSE)-'RNA Spike-in Normalized Ct'!T$5,'RNA Spike-in Normalized Ct'!E81)</f>
        <v>No sample</v>
      </c>
      <c r="F81" s="45" t="str">
        <f>IFERROR(VLOOKUP($B81,'RNA Spike-in Normalized Ct'!$B$3:$O$178,5,FALSE)-'RNA Spike-in Normalized Ct'!U$5,'RNA Spike-in Normalized Ct'!F81)</f>
        <v>No sample</v>
      </c>
      <c r="G81" s="45" t="str">
        <f>IFERROR(VLOOKUP($B81,'RNA Spike-in Normalized Ct'!$B$3:$O$178,6,FALSE)-'RNA Spike-in Normalized Ct'!V$5,'RNA Spike-in Normalized Ct'!G81)</f>
        <v>No sample</v>
      </c>
      <c r="H81" s="45" t="str">
        <f>IFERROR(VLOOKUP($B81,'RNA Spike-in Normalized Ct'!$B$3:$O$178,7,FALSE)-'RNA Spike-in Normalized Ct'!W$5,'RNA Spike-in Normalized Ct'!H81)</f>
        <v>No sample</v>
      </c>
      <c r="I81" s="45" t="str">
        <f>IFERROR(VLOOKUP($B81,'RNA Spike-in Normalized Ct'!$B$3:$O$178,8,FALSE)-'RNA Spike-in Normalized Ct'!X$5,'RNA Spike-in Normalized Ct'!I81)</f>
        <v>No sample</v>
      </c>
      <c r="J81" s="45">
        <f>IFERROR(VLOOKUP($B81,'RNA Spike-in Normalized Ct'!$B$3:$O$178,9,FALSE)-'RNA Spike-in Normalized Ct'!Y$5,'RNA Spike-in Normalized Ct'!J81)</f>
        <v>30.526183760683772</v>
      </c>
      <c r="K81" s="45" t="str">
        <f>IFERROR(VLOOKUP($B81,'RNA Spike-in Normalized Ct'!$B$3:$O$178,9,FALSE)-'RNA Spike-in Normalized Ct'!Z$5,'RNA Spike-in Normalized Ct'!K81)</f>
        <v>No sample</v>
      </c>
      <c r="L81" s="45" t="str">
        <f>IFERROR(VLOOKUP($B81,'RNA Spike-in Normalized Ct'!$B$3:$O$178,10,FALSE)-'RNA Spike-in Normalized Ct'!AA$5,'RNA Spike-in Normalized Ct'!L81)</f>
        <v>No sample</v>
      </c>
      <c r="M81" s="45" t="str">
        <f>IFERROR(VLOOKUP($B81,'RNA Spike-in Normalized Ct'!$B$3:$O$178,11,FALSE)-'RNA Spike-in Normalized Ct'!AB$5,'RNA Spike-in Normalized Ct'!M81)</f>
        <v>No sample</v>
      </c>
      <c r="N81" s="45" t="str">
        <f>IFERROR(VLOOKUP($B81,'RNA Spike-in Normalized Ct'!$B$3:$O$178,12,FALSE)-'RNA Spike-in Normalized Ct'!AC$5,'RNA Spike-in Normalized Ct'!N81)</f>
        <v>No sample</v>
      </c>
      <c r="O81" s="45" t="str">
        <f>IFERROR(VLOOKUP($B81,'RNA Spike-in Normalized Ct'!$B$3:$O$178,13,FALSE)-'RNA Spike-in Normalized Ct'!AD$5,'RNA Spike-in Normalized Ct'!O81)</f>
        <v>No sample</v>
      </c>
    </row>
    <row r="82" spans="1:15" x14ac:dyDescent="0.25">
      <c r="A82" s="133"/>
      <c r="B82" s="13" t="s">
        <v>2369</v>
      </c>
      <c r="C82" s="6" t="str">
        <f>VLOOKUP($B82,'Thresholded Ct'!$B$3:$C$194,2,FALSE)</f>
        <v>hsa-miR-129-5p</v>
      </c>
      <c r="D82" s="45">
        <f>IFERROR(VLOOKUP($B82,'RNA Spike-in Normalized Ct'!$B$3:$O$178,3,FALSE)-'RNA Spike-in Normalized Ct'!S$5,'RNA Spike-in Normalized Ct'!D82)</f>
        <v>25.168816239316229</v>
      </c>
      <c r="E82" s="45" t="str">
        <f>IFERROR(VLOOKUP($B82,'RNA Spike-in Normalized Ct'!$B$3:$O$178,4,FALSE)-'RNA Spike-in Normalized Ct'!T$5,'RNA Spike-in Normalized Ct'!E82)</f>
        <v>No sample</v>
      </c>
      <c r="F82" s="45" t="str">
        <f>IFERROR(VLOOKUP($B82,'RNA Spike-in Normalized Ct'!$B$3:$O$178,5,FALSE)-'RNA Spike-in Normalized Ct'!U$5,'RNA Spike-in Normalized Ct'!F82)</f>
        <v>No sample</v>
      </c>
      <c r="G82" s="45" t="str">
        <f>IFERROR(VLOOKUP($B82,'RNA Spike-in Normalized Ct'!$B$3:$O$178,6,FALSE)-'RNA Spike-in Normalized Ct'!V$5,'RNA Spike-in Normalized Ct'!G82)</f>
        <v>No sample</v>
      </c>
      <c r="H82" s="45" t="str">
        <f>IFERROR(VLOOKUP($B82,'RNA Spike-in Normalized Ct'!$B$3:$O$178,7,FALSE)-'RNA Spike-in Normalized Ct'!W$5,'RNA Spike-in Normalized Ct'!H82)</f>
        <v>No sample</v>
      </c>
      <c r="I82" s="45" t="str">
        <f>IFERROR(VLOOKUP($B82,'RNA Spike-in Normalized Ct'!$B$3:$O$178,8,FALSE)-'RNA Spike-in Normalized Ct'!X$5,'RNA Spike-in Normalized Ct'!I82)</f>
        <v>No sample</v>
      </c>
      <c r="J82" s="45">
        <f>IFERROR(VLOOKUP($B82,'RNA Spike-in Normalized Ct'!$B$3:$O$178,9,FALSE)-'RNA Spike-in Normalized Ct'!Y$5,'RNA Spike-in Normalized Ct'!J82)</f>
        <v>27.448183760683772</v>
      </c>
      <c r="K82" s="45" t="str">
        <f>IFERROR(VLOOKUP($B82,'RNA Spike-in Normalized Ct'!$B$3:$O$178,9,FALSE)-'RNA Spike-in Normalized Ct'!Z$5,'RNA Spike-in Normalized Ct'!K82)</f>
        <v>No sample</v>
      </c>
      <c r="L82" s="45" t="str">
        <f>IFERROR(VLOOKUP($B82,'RNA Spike-in Normalized Ct'!$B$3:$O$178,10,FALSE)-'RNA Spike-in Normalized Ct'!AA$5,'RNA Spike-in Normalized Ct'!L82)</f>
        <v>No sample</v>
      </c>
      <c r="M82" s="45" t="str">
        <f>IFERROR(VLOOKUP($B82,'RNA Spike-in Normalized Ct'!$B$3:$O$178,11,FALSE)-'RNA Spike-in Normalized Ct'!AB$5,'RNA Spike-in Normalized Ct'!M82)</f>
        <v>No sample</v>
      </c>
      <c r="N82" s="45" t="str">
        <f>IFERROR(VLOOKUP($B82,'RNA Spike-in Normalized Ct'!$B$3:$O$178,12,FALSE)-'RNA Spike-in Normalized Ct'!AC$5,'RNA Spike-in Normalized Ct'!N82)</f>
        <v>No sample</v>
      </c>
      <c r="O82" s="45" t="str">
        <f>IFERROR(VLOOKUP($B82,'RNA Spike-in Normalized Ct'!$B$3:$O$178,13,FALSE)-'RNA Spike-in Normalized Ct'!AD$5,'RNA Spike-in Normalized Ct'!O82)</f>
        <v>No sample</v>
      </c>
    </row>
    <row r="83" spans="1:15" x14ac:dyDescent="0.25">
      <c r="A83" s="133"/>
      <c r="B83" s="13" t="s">
        <v>2370</v>
      </c>
      <c r="C83" s="6" t="str">
        <f>VLOOKUP($B83,'Thresholded Ct'!$B$3:$C$194,2,FALSE)</f>
        <v>hsa-miR-214-3p</v>
      </c>
      <c r="D83" s="45">
        <f>IFERROR(VLOOKUP($B83,'RNA Spike-in Normalized Ct'!$B$3:$O$178,3,FALSE)-'RNA Spike-in Normalized Ct'!S$5,'RNA Spike-in Normalized Ct'!D83)</f>
        <v>30.586816239316228</v>
      </c>
      <c r="E83" s="45" t="str">
        <f>IFERROR(VLOOKUP($B83,'RNA Spike-in Normalized Ct'!$B$3:$O$178,4,FALSE)-'RNA Spike-in Normalized Ct'!T$5,'RNA Spike-in Normalized Ct'!E83)</f>
        <v>No sample</v>
      </c>
      <c r="F83" s="45" t="str">
        <f>IFERROR(VLOOKUP($B83,'RNA Spike-in Normalized Ct'!$B$3:$O$178,5,FALSE)-'RNA Spike-in Normalized Ct'!U$5,'RNA Spike-in Normalized Ct'!F83)</f>
        <v>No sample</v>
      </c>
      <c r="G83" s="45" t="str">
        <f>IFERROR(VLOOKUP($B83,'RNA Spike-in Normalized Ct'!$B$3:$O$178,6,FALSE)-'RNA Spike-in Normalized Ct'!V$5,'RNA Spike-in Normalized Ct'!G83)</f>
        <v>No sample</v>
      </c>
      <c r="H83" s="45" t="str">
        <f>IFERROR(VLOOKUP($B83,'RNA Spike-in Normalized Ct'!$B$3:$O$178,7,FALSE)-'RNA Spike-in Normalized Ct'!W$5,'RNA Spike-in Normalized Ct'!H83)</f>
        <v>No sample</v>
      </c>
      <c r="I83" s="45" t="str">
        <f>IFERROR(VLOOKUP($B83,'RNA Spike-in Normalized Ct'!$B$3:$O$178,8,FALSE)-'RNA Spike-in Normalized Ct'!X$5,'RNA Spike-in Normalized Ct'!I83)</f>
        <v>No sample</v>
      </c>
      <c r="J83" s="45">
        <f>IFERROR(VLOOKUP($B83,'RNA Spike-in Normalized Ct'!$B$3:$O$178,9,FALSE)-'RNA Spike-in Normalized Ct'!Y$5,'RNA Spike-in Normalized Ct'!J83)</f>
        <v>27.523183760683771</v>
      </c>
      <c r="K83" s="45" t="str">
        <f>IFERROR(VLOOKUP($B83,'RNA Spike-in Normalized Ct'!$B$3:$O$178,9,FALSE)-'RNA Spike-in Normalized Ct'!Z$5,'RNA Spike-in Normalized Ct'!K83)</f>
        <v>No sample</v>
      </c>
      <c r="L83" s="45" t="str">
        <f>IFERROR(VLOOKUP($B83,'RNA Spike-in Normalized Ct'!$B$3:$O$178,10,FALSE)-'RNA Spike-in Normalized Ct'!AA$5,'RNA Spike-in Normalized Ct'!L83)</f>
        <v>No sample</v>
      </c>
      <c r="M83" s="45" t="str">
        <f>IFERROR(VLOOKUP($B83,'RNA Spike-in Normalized Ct'!$B$3:$O$178,11,FALSE)-'RNA Spike-in Normalized Ct'!AB$5,'RNA Spike-in Normalized Ct'!M83)</f>
        <v>No sample</v>
      </c>
      <c r="N83" s="45" t="str">
        <f>IFERROR(VLOOKUP($B83,'RNA Spike-in Normalized Ct'!$B$3:$O$178,12,FALSE)-'RNA Spike-in Normalized Ct'!AC$5,'RNA Spike-in Normalized Ct'!N83)</f>
        <v>No sample</v>
      </c>
      <c r="O83" s="45" t="str">
        <f>IFERROR(VLOOKUP($B83,'RNA Spike-in Normalized Ct'!$B$3:$O$178,13,FALSE)-'RNA Spike-in Normalized Ct'!AD$5,'RNA Spike-in Normalized Ct'!O83)</f>
        <v>No sample</v>
      </c>
    </row>
    <row r="84" spans="1:15" x14ac:dyDescent="0.25">
      <c r="A84" s="133"/>
      <c r="B84" s="13" t="s">
        <v>2371</v>
      </c>
      <c r="C84" s="6" t="str">
        <f>VLOOKUP($B84,'Thresholded Ct'!$B$3:$C$194,2,FALSE)</f>
        <v>hsa-miR-132-3p</v>
      </c>
      <c r="D84" s="45">
        <f>IFERROR(VLOOKUP($B84,'RNA Spike-in Normalized Ct'!$B$3:$O$178,3,FALSE)-'RNA Spike-in Normalized Ct'!S$5,'RNA Spike-in Normalized Ct'!D84)</f>
        <v>28.642816239316229</v>
      </c>
      <c r="E84" s="45" t="str">
        <f>IFERROR(VLOOKUP($B84,'RNA Spike-in Normalized Ct'!$B$3:$O$178,4,FALSE)-'RNA Spike-in Normalized Ct'!T$5,'RNA Spike-in Normalized Ct'!E84)</f>
        <v>No sample</v>
      </c>
      <c r="F84" s="45" t="str">
        <f>IFERROR(VLOOKUP($B84,'RNA Spike-in Normalized Ct'!$B$3:$O$178,5,FALSE)-'RNA Spike-in Normalized Ct'!U$5,'RNA Spike-in Normalized Ct'!F84)</f>
        <v>No sample</v>
      </c>
      <c r="G84" s="45" t="str">
        <f>IFERROR(VLOOKUP($B84,'RNA Spike-in Normalized Ct'!$B$3:$O$178,6,FALSE)-'RNA Spike-in Normalized Ct'!V$5,'RNA Spike-in Normalized Ct'!G84)</f>
        <v>No sample</v>
      </c>
      <c r="H84" s="45" t="str">
        <f>IFERROR(VLOOKUP($B84,'RNA Spike-in Normalized Ct'!$B$3:$O$178,7,FALSE)-'RNA Spike-in Normalized Ct'!W$5,'RNA Spike-in Normalized Ct'!H84)</f>
        <v>No sample</v>
      </c>
      <c r="I84" s="45" t="str">
        <f>IFERROR(VLOOKUP($B84,'RNA Spike-in Normalized Ct'!$B$3:$O$178,8,FALSE)-'RNA Spike-in Normalized Ct'!X$5,'RNA Spike-in Normalized Ct'!I84)</f>
        <v>No sample</v>
      </c>
      <c r="J84" s="45">
        <f>IFERROR(VLOOKUP($B84,'RNA Spike-in Normalized Ct'!$B$3:$O$178,9,FALSE)-'RNA Spike-in Normalized Ct'!Y$5,'RNA Spike-in Normalized Ct'!J84)</f>
        <v>28.087183760683772</v>
      </c>
      <c r="K84" s="45" t="str">
        <f>IFERROR(VLOOKUP($B84,'RNA Spike-in Normalized Ct'!$B$3:$O$178,9,FALSE)-'RNA Spike-in Normalized Ct'!Z$5,'RNA Spike-in Normalized Ct'!K84)</f>
        <v>No sample</v>
      </c>
      <c r="L84" s="45" t="str">
        <f>IFERROR(VLOOKUP($B84,'RNA Spike-in Normalized Ct'!$B$3:$O$178,10,FALSE)-'RNA Spike-in Normalized Ct'!AA$5,'RNA Spike-in Normalized Ct'!L84)</f>
        <v>No sample</v>
      </c>
      <c r="M84" s="45" t="str">
        <f>IFERROR(VLOOKUP($B84,'RNA Spike-in Normalized Ct'!$B$3:$O$178,11,FALSE)-'RNA Spike-in Normalized Ct'!AB$5,'RNA Spike-in Normalized Ct'!M84)</f>
        <v>No sample</v>
      </c>
      <c r="N84" s="45" t="str">
        <f>IFERROR(VLOOKUP($B84,'RNA Spike-in Normalized Ct'!$B$3:$O$178,12,FALSE)-'RNA Spike-in Normalized Ct'!AC$5,'RNA Spike-in Normalized Ct'!N84)</f>
        <v>No sample</v>
      </c>
      <c r="O84" s="45" t="str">
        <f>IFERROR(VLOOKUP($B84,'RNA Spike-in Normalized Ct'!$B$3:$O$178,13,FALSE)-'RNA Spike-in Normalized Ct'!AD$5,'RNA Spike-in Normalized Ct'!O84)</f>
        <v>No sample</v>
      </c>
    </row>
    <row r="85" spans="1:15" x14ac:dyDescent="0.25">
      <c r="A85" s="133"/>
      <c r="B85" s="13" t="s">
        <v>2372</v>
      </c>
      <c r="C85" s="6" t="str">
        <f>VLOOKUP($B85,'Thresholded Ct'!$B$3:$C$194,2,FALSE)</f>
        <v>hsa-miR-127-3p</v>
      </c>
      <c r="D85" s="45">
        <f>IFERROR(VLOOKUP($B85,'RNA Spike-in Normalized Ct'!$B$3:$O$178,3,FALSE)-'RNA Spike-in Normalized Ct'!S$5,'RNA Spike-in Normalized Ct'!D85)</f>
        <v>25.994816239316229</v>
      </c>
      <c r="E85" s="45" t="str">
        <f>IFERROR(VLOOKUP($B85,'RNA Spike-in Normalized Ct'!$B$3:$O$178,4,FALSE)-'RNA Spike-in Normalized Ct'!T$5,'RNA Spike-in Normalized Ct'!E85)</f>
        <v>No sample</v>
      </c>
      <c r="F85" s="45" t="str">
        <f>IFERROR(VLOOKUP($B85,'RNA Spike-in Normalized Ct'!$B$3:$O$178,5,FALSE)-'RNA Spike-in Normalized Ct'!U$5,'RNA Spike-in Normalized Ct'!F85)</f>
        <v>No sample</v>
      </c>
      <c r="G85" s="45" t="str">
        <f>IFERROR(VLOOKUP($B85,'RNA Spike-in Normalized Ct'!$B$3:$O$178,6,FALSE)-'RNA Spike-in Normalized Ct'!V$5,'RNA Spike-in Normalized Ct'!G85)</f>
        <v>No sample</v>
      </c>
      <c r="H85" s="45" t="str">
        <f>IFERROR(VLOOKUP($B85,'RNA Spike-in Normalized Ct'!$B$3:$O$178,7,FALSE)-'RNA Spike-in Normalized Ct'!W$5,'RNA Spike-in Normalized Ct'!H85)</f>
        <v>No sample</v>
      </c>
      <c r="I85" s="45" t="str">
        <f>IFERROR(VLOOKUP($B85,'RNA Spike-in Normalized Ct'!$B$3:$O$178,8,FALSE)-'RNA Spike-in Normalized Ct'!X$5,'RNA Spike-in Normalized Ct'!I85)</f>
        <v>No sample</v>
      </c>
      <c r="J85" s="45">
        <f>IFERROR(VLOOKUP($B85,'RNA Spike-in Normalized Ct'!$B$3:$O$178,9,FALSE)-'RNA Spike-in Normalized Ct'!Y$5,'RNA Spike-in Normalized Ct'!J85)</f>
        <v>26.855183760683772</v>
      </c>
      <c r="K85" s="45" t="str">
        <f>IFERROR(VLOOKUP($B85,'RNA Spike-in Normalized Ct'!$B$3:$O$178,9,FALSE)-'RNA Spike-in Normalized Ct'!Z$5,'RNA Spike-in Normalized Ct'!K85)</f>
        <v>No sample</v>
      </c>
      <c r="L85" s="45" t="str">
        <f>IFERROR(VLOOKUP($B85,'RNA Spike-in Normalized Ct'!$B$3:$O$178,10,FALSE)-'RNA Spike-in Normalized Ct'!AA$5,'RNA Spike-in Normalized Ct'!L85)</f>
        <v>No sample</v>
      </c>
      <c r="M85" s="45" t="str">
        <f>IFERROR(VLOOKUP($B85,'RNA Spike-in Normalized Ct'!$B$3:$O$178,11,FALSE)-'RNA Spike-in Normalized Ct'!AB$5,'RNA Spike-in Normalized Ct'!M85)</f>
        <v>No sample</v>
      </c>
      <c r="N85" s="45" t="str">
        <f>IFERROR(VLOOKUP($B85,'RNA Spike-in Normalized Ct'!$B$3:$O$178,12,FALSE)-'RNA Spike-in Normalized Ct'!AC$5,'RNA Spike-in Normalized Ct'!N85)</f>
        <v>No sample</v>
      </c>
      <c r="O85" s="45" t="str">
        <f>IFERROR(VLOOKUP($B85,'RNA Spike-in Normalized Ct'!$B$3:$O$178,13,FALSE)-'RNA Spike-in Normalized Ct'!AD$5,'RNA Spike-in Normalized Ct'!O85)</f>
        <v>No sample</v>
      </c>
    </row>
    <row r="86" spans="1:15" x14ac:dyDescent="0.25">
      <c r="A86" s="133"/>
      <c r="B86" s="13" t="s">
        <v>2373</v>
      </c>
      <c r="C86" s="6" t="str">
        <f>VLOOKUP($B86,'Thresholded Ct'!$B$3:$C$194,2,FALSE)</f>
        <v>hsa-miR-200a-3p</v>
      </c>
      <c r="D86" s="45" t="str">
        <f>IFERROR(VLOOKUP($B86,'RNA Spike-in Normalized Ct'!$B$3:$O$178,3,FALSE)-'RNA Spike-in Normalized Ct'!S$5,'RNA Spike-in Normalized Ct'!D86)</f>
        <v>Excluded</v>
      </c>
      <c r="E86" s="45" t="str">
        <f>IFERROR(VLOOKUP($B86,'RNA Spike-in Normalized Ct'!$B$3:$O$178,4,FALSE)-'RNA Spike-in Normalized Ct'!T$5,'RNA Spike-in Normalized Ct'!E86)</f>
        <v>No sample</v>
      </c>
      <c r="F86" s="45" t="str">
        <f>IFERROR(VLOOKUP($B86,'RNA Spike-in Normalized Ct'!$B$3:$O$178,5,FALSE)-'RNA Spike-in Normalized Ct'!U$5,'RNA Spike-in Normalized Ct'!F86)</f>
        <v>No sample</v>
      </c>
      <c r="G86" s="45" t="str">
        <f>IFERROR(VLOOKUP($B86,'RNA Spike-in Normalized Ct'!$B$3:$O$178,6,FALSE)-'RNA Spike-in Normalized Ct'!V$5,'RNA Spike-in Normalized Ct'!G86)</f>
        <v>No sample</v>
      </c>
      <c r="H86" s="45" t="str">
        <f>IFERROR(VLOOKUP($B86,'RNA Spike-in Normalized Ct'!$B$3:$O$178,7,FALSE)-'RNA Spike-in Normalized Ct'!W$5,'RNA Spike-in Normalized Ct'!H86)</f>
        <v>No sample</v>
      </c>
      <c r="I86" s="45" t="str">
        <f>IFERROR(VLOOKUP($B86,'RNA Spike-in Normalized Ct'!$B$3:$O$178,8,FALSE)-'RNA Spike-in Normalized Ct'!X$5,'RNA Spike-in Normalized Ct'!I86)</f>
        <v>No sample</v>
      </c>
      <c r="J86" s="45" t="str">
        <f>IFERROR(VLOOKUP($B86,'RNA Spike-in Normalized Ct'!$B$3:$O$178,9,FALSE)-'RNA Spike-in Normalized Ct'!Y$5,'RNA Spike-in Normalized Ct'!J86)</f>
        <v>Excluded</v>
      </c>
      <c r="K86" s="45" t="str">
        <f>IFERROR(VLOOKUP($B86,'RNA Spike-in Normalized Ct'!$B$3:$O$178,9,FALSE)-'RNA Spike-in Normalized Ct'!Z$5,'RNA Spike-in Normalized Ct'!K86)</f>
        <v>No sample</v>
      </c>
      <c r="L86" s="45" t="str">
        <f>IFERROR(VLOOKUP($B86,'RNA Spike-in Normalized Ct'!$B$3:$O$178,10,FALSE)-'RNA Spike-in Normalized Ct'!AA$5,'RNA Spike-in Normalized Ct'!L86)</f>
        <v>No sample</v>
      </c>
      <c r="M86" s="45" t="str">
        <f>IFERROR(VLOOKUP($B86,'RNA Spike-in Normalized Ct'!$B$3:$O$178,11,FALSE)-'RNA Spike-in Normalized Ct'!AB$5,'RNA Spike-in Normalized Ct'!M86)</f>
        <v>No sample</v>
      </c>
      <c r="N86" s="45" t="str">
        <f>IFERROR(VLOOKUP($B86,'RNA Spike-in Normalized Ct'!$B$3:$O$178,12,FALSE)-'RNA Spike-in Normalized Ct'!AC$5,'RNA Spike-in Normalized Ct'!N86)</f>
        <v>No sample</v>
      </c>
      <c r="O86" s="45" t="str">
        <f>IFERROR(VLOOKUP($B86,'RNA Spike-in Normalized Ct'!$B$3:$O$178,13,FALSE)-'RNA Spike-in Normalized Ct'!AD$5,'RNA Spike-in Normalized Ct'!O86)</f>
        <v>No sample</v>
      </c>
    </row>
    <row r="87" spans="1:15" x14ac:dyDescent="0.25">
      <c r="A87" s="133"/>
      <c r="B87" s="13" t="s">
        <v>2374</v>
      </c>
      <c r="C87" s="6" t="str">
        <f>VLOOKUP($B87,'Thresholded Ct'!$B$3:$C$194,2,FALSE)</f>
        <v>hsa-miR-375</v>
      </c>
      <c r="D87" s="45">
        <f>IFERROR(VLOOKUP($B87,'RNA Spike-in Normalized Ct'!$B$3:$O$178,3,FALSE)-'RNA Spike-in Normalized Ct'!S$5,'RNA Spike-in Normalized Ct'!D87)</f>
        <v>21.248816239316227</v>
      </c>
      <c r="E87" s="45" t="str">
        <f>IFERROR(VLOOKUP($B87,'RNA Spike-in Normalized Ct'!$B$3:$O$178,4,FALSE)-'RNA Spike-in Normalized Ct'!T$5,'RNA Spike-in Normalized Ct'!E87)</f>
        <v>No sample</v>
      </c>
      <c r="F87" s="45" t="str">
        <f>IFERROR(VLOOKUP($B87,'RNA Spike-in Normalized Ct'!$B$3:$O$178,5,FALSE)-'RNA Spike-in Normalized Ct'!U$5,'RNA Spike-in Normalized Ct'!F87)</f>
        <v>No sample</v>
      </c>
      <c r="G87" s="45" t="str">
        <f>IFERROR(VLOOKUP($B87,'RNA Spike-in Normalized Ct'!$B$3:$O$178,6,FALSE)-'RNA Spike-in Normalized Ct'!V$5,'RNA Spike-in Normalized Ct'!G87)</f>
        <v>No sample</v>
      </c>
      <c r="H87" s="45" t="str">
        <f>IFERROR(VLOOKUP($B87,'RNA Spike-in Normalized Ct'!$B$3:$O$178,7,FALSE)-'RNA Spike-in Normalized Ct'!W$5,'RNA Spike-in Normalized Ct'!H87)</f>
        <v>No sample</v>
      </c>
      <c r="I87" s="45" t="str">
        <f>IFERROR(VLOOKUP($B87,'RNA Spike-in Normalized Ct'!$B$3:$O$178,8,FALSE)-'RNA Spike-in Normalized Ct'!X$5,'RNA Spike-in Normalized Ct'!I87)</f>
        <v>No sample</v>
      </c>
      <c r="J87" s="45">
        <f>IFERROR(VLOOKUP($B87,'RNA Spike-in Normalized Ct'!$B$3:$O$178,9,FALSE)-'RNA Spike-in Normalized Ct'!Y$5,'RNA Spike-in Normalized Ct'!J87)</f>
        <v>22.140183760683772</v>
      </c>
      <c r="K87" s="45" t="str">
        <f>IFERROR(VLOOKUP($B87,'RNA Spike-in Normalized Ct'!$B$3:$O$178,9,FALSE)-'RNA Spike-in Normalized Ct'!Z$5,'RNA Spike-in Normalized Ct'!K87)</f>
        <v>No sample</v>
      </c>
      <c r="L87" s="45" t="str">
        <f>IFERROR(VLOOKUP($B87,'RNA Spike-in Normalized Ct'!$B$3:$O$178,10,FALSE)-'RNA Spike-in Normalized Ct'!AA$5,'RNA Spike-in Normalized Ct'!L87)</f>
        <v>No sample</v>
      </c>
      <c r="M87" s="45" t="str">
        <f>IFERROR(VLOOKUP($B87,'RNA Spike-in Normalized Ct'!$B$3:$O$178,11,FALSE)-'RNA Spike-in Normalized Ct'!AB$5,'RNA Spike-in Normalized Ct'!M87)</f>
        <v>No sample</v>
      </c>
      <c r="N87" s="45" t="str">
        <f>IFERROR(VLOOKUP($B87,'RNA Spike-in Normalized Ct'!$B$3:$O$178,12,FALSE)-'RNA Spike-in Normalized Ct'!AC$5,'RNA Spike-in Normalized Ct'!N87)</f>
        <v>No sample</v>
      </c>
      <c r="O87" s="45" t="str">
        <f>IFERROR(VLOOKUP($B87,'RNA Spike-in Normalized Ct'!$B$3:$O$178,13,FALSE)-'RNA Spike-in Normalized Ct'!AD$5,'RNA Spike-in Normalized Ct'!O87)</f>
        <v>No sample</v>
      </c>
    </row>
    <row r="88" spans="1:15" x14ac:dyDescent="0.25">
      <c r="A88" s="133"/>
      <c r="B88" s="13" t="s">
        <v>2375</v>
      </c>
      <c r="C88" s="6" t="str">
        <f>VLOOKUP($B88,'Thresholded Ct'!$B$3:$C$194,2,FALSE)</f>
        <v>hsa-miR-338-3p</v>
      </c>
      <c r="D88" s="45" t="str">
        <f>IFERROR(VLOOKUP($B88,'RNA Spike-in Normalized Ct'!$B$3:$O$178,3,FALSE)-'RNA Spike-in Normalized Ct'!S$5,'RNA Spike-in Normalized Ct'!D88)</f>
        <v>Excluded</v>
      </c>
      <c r="E88" s="45" t="str">
        <f>IFERROR(VLOOKUP($B88,'RNA Spike-in Normalized Ct'!$B$3:$O$178,4,FALSE)-'RNA Spike-in Normalized Ct'!T$5,'RNA Spike-in Normalized Ct'!E88)</f>
        <v>No sample</v>
      </c>
      <c r="F88" s="45" t="str">
        <f>IFERROR(VLOOKUP($B88,'RNA Spike-in Normalized Ct'!$B$3:$O$178,5,FALSE)-'RNA Spike-in Normalized Ct'!U$5,'RNA Spike-in Normalized Ct'!F88)</f>
        <v>No sample</v>
      </c>
      <c r="G88" s="45" t="str">
        <f>IFERROR(VLOOKUP($B88,'RNA Spike-in Normalized Ct'!$B$3:$O$178,6,FALSE)-'RNA Spike-in Normalized Ct'!V$5,'RNA Spike-in Normalized Ct'!G88)</f>
        <v>No sample</v>
      </c>
      <c r="H88" s="45" t="str">
        <f>IFERROR(VLOOKUP($B88,'RNA Spike-in Normalized Ct'!$B$3:$O$178,7,FALSE)-'RNA Spike-in Normalized Ct'!W$5,'RNA Spike-in Normalized Ct'!H88)</f>
        <v>No sample</v>
      </c>
      <c r="I88" s="45" t="str">
        <f>IFERROR(VLOOKUP($B88,'RNA Spike-in Normalized Ct'!$B$3:$O$178,8,FALSE)-'RNA Spike-in Normalized Ct'!X$5,'RNA Spike-in Normalized Ct'!I88)</f>
        <v>No sample</v>
      </c>
      <c r="J88" s="45">
        <f>IFERROR(VLOOKUP($B88,'RNA Spike-in Normalized Ct'!$B$3:$O$178,9,FALSE)-'RNA Spike-in Normalized Ct'!Y$5,'RNA Spike-in Normalized Ct'!J88)</f>
        <v>30.526183760683772</v>
      </c>
      <c r="K88" s="45" t="str">
        <f>IFERROR(VLOOKUP($B88,'RNA Spike-in Normalized Ct'!$B$3:$O$178,9,FALSE)-'RNA Spike-in Normalized Ct'!Z$5,'RNA Spike-in Normalized Ct'!K88)</f>
        <v>No sample</v>
      </c>
      <c r="L88" s="45" t="str">
        <f>IFERROR(VLOOKUP($B88,'RNA Spike-in Normalized Ct'!$B$3:$O$178,10,FALSE)-'RNA Spike-in Normalized Ct'!AA$5,'RNA Spike-in Normalized Ct'!L88)</f>
        <v>No sample</v>
      </c>
      <c r="M88" s="45" t="str">
        <f>IFERROR(VLOOKUP($B88,'RNA Spike-in Normalized Ct'!$B$3:$O$178,11,FALSE)-'RNA Spike-in Normalized Ct'!AB$5,'RNA Spike-in Normalized Ct'!M88)</f>
        <v>No sample</v>
      </c>
      <c r="N88" s="45" t="str">
        <f>IFERROR(VLOOKUP($B88,'RNA Spike-in Normalized Ct'!$B$3:$O$178,12,FALSE)-'RNA Spike-in Normalized Ct'!AC$5,'RNA Spike-in Normalized Ct'!N88)</f>
        <v>No sample</v>
      </c>
      <c r="O88" s="45" t="str">
        <f>IFERROR(VLOOKUP($B88,'RNA Spike-in Normalized Ct'!$B$3:$O$178,13,FALSE)-'RNA Spike-in Normalized Ct'!AD$5,'RNA Spike-in Normalized Ct'!O88)</f>
        <v>No sample</v>
      </c>
    </row>
    <row r="89" spans="1:15" x14ac:dyDescent="0.25">
      <c r="A89" s="133"/>
      <c r="B89" s="13" t="s">
        <v>2376</v>
      </c>
      <c r="C89" s="6" t="str">
        <f>VLOOKUP($B89,'Thresholded Ct'!$B$3:$C$194,2,FALSE)</f>
        <v>hsa-miR-497-5p</v>
      </c>
      <c r="D89" s="45">
        <f>IFERROR(VLOOKUP($B89,'RNA Spike-in Normalized Ct'!$B$3:$O$178,3,FALSE)-'RNA Spike-in Normalized Ct'!S$5,'RNA Spike-in Normalized Ct'!D89)</f>
        <v>25.168816239316229</v>
      </c>
      <c r="E89" s="45" t="str">
        <f>IFERROR(VLOOKUP($B89,'RNA Spike-in Normalized Ct'!$B$3:$O$178,4,FALSE)-'RNA Spike-in Normalized Ct'!T$5,'RNA Spike-in Normalized Ct'!E89)</f>
        <v>No sample</v>
      </c>
      <c r="F89" s="45" t="str">
        <f>IFERROR(VLOOKUP($B89,'RNA Spike-in Normalized Ct'!$B$3:$O$178,5,FALSE)-'RNA Spike-in Normalized Ct'!U$5,'RNA Spike-in Normalized Ct'!F89)</f>
        <v>No sample</v>
      </c>
      <c r="G89" s="45" t="str">
        <f>IFERROR(VLOOKUP($B89,'RNA Spike-in Normalized Ct'!$B$3:$O$178,6,FALSE)-'RNA Spike-in Normalized Ct'!V$5,'RNA Spike-in Normalized Ct'!G89)</f>
        <v>No sample</v>
      </c>
      <c r="H89" s="45" t="str">
        <f>IFERROR(VLOOKUP($B89,'RNA Spike-in Normalized Ct'!$B$3:$O$178,7,FALSE)-'RNA Spike-in Normalized Ct'!W$5,'RNA Spike-in Normalized Ct'!H89)</f>
        <v>No sample</v>
      </c>
      <c r="I89" s="45" t="str">
        <f>IFERROR(VLOOKUP($B89,'RNA Spike-in Normalized Ct'!$B$3:$O$178,8,FALSE)-'RNA Spike-in Normalized Ct'!X$5,'RNA Spike-in Normalized Ct'!I89)</f>
        <v>No sample</v>
      </c>
      <c r="J89" s="45">
        <f>IFERROR(VLOOKUP($B89,'RNA Spike-in Normalized Ct'!$B$3:$O$178,9,FALSE)-'RNA Spike-in Normalized Ct'!Y$5,'RNA Spike-in Normalized Ct'!J89)</f>
        <v>27.448183760683772</v>
      </c>
      <c r="K89" s="45" t="str">
        <f>IFERROR(VLOOKUP($B89,'RNA Spike-in Normalized Ct'!$B$3:$O$178,9,FALSE)-'RNA Spike-in Normalized Ct'!Z$5,'RNA Spike-in Normalized Ct'!K89)</f>
        <v>No sample</v>
      </c>
      <c r="L89" s="45" t="str">
        <f>IFERROR(VLOOKUP($B89,'RNA Spike-in Normalized Ct'!$B$3:$O$178,10,FALSE)-'RNA Spike-in Normalized Ct'!AA$5,'RNA Spike-in Normalized Ct'!L89)</f>
        <v>No sample</v>
      </c>
      <c r="M89" s="45" t="str">
        <f>IFERROR(VLOOKUP($B89,'RNA Spike-in Normalized Ct'!$B$3:$O$178,11,FALSE)-'RNA Spike-in Normalized Ct'!AB$5,'RNA Spike-in Normalized Ct'!M89)</f>
        <v>No sample</v>
      </c>
      <c r="N89" s="45" t="str">
        <f>IFERROR(VLOOKUP($B89,'RNA Spike-in Normalized Ct'!$B$3:$O$178,12,FALSE)-'RNA Spike-in Normalized Ct'!AC$5,'RNA Spike-in Normalized Ct'!N89)</f>
        <v>No sample</v>
      </c>
      <c r="O89" s="45" t="str">
        <f>IFERROR(VLOOKUP($B89,'RNA Spike-in Normalized Ct'!$B$3:$O$178,13,FALSE)-'RNA Spike-in Normalized Ct'!AD$5,'RNA Spike-in Normalized Ct'!O89)</f>
        <v>No sample</v>
      </c>
    </row>
    <row r="90" spans="1:15" x14ac:dyDescent="0.25">
      <c r="A90" s="133"/>
      <c r="B90" s="13" t="s">
        <v>2377</v>
      </c>
      <c r="C90" s="6" t="str">
        <f>VLOOKUP($B90,'Thresholded Ct'!$B$3:$C$194,2,FALSE)</f>
        <v>hsa-miR-208b-3p</v>
      </c>
      <c r="D90" s="45" t="str">
        <f>IFERROR(VLOOKUP($B90,'RNA Spike-in Normalized Ct'!$B$3:$O$178,3,FALSE)-'RNA Spike-in Normalized Ct'!S$5,'RNA Spike-in Normalized Ct'!D90)</f>
        <v>Excluded</v>
      </c>
      <c r="E90" s="45" t="str">
        <f>IFERROR(VLOOKUP($B90,'RNA Spike-in Normalized Ct'!$B$3:$O$178,4,FALSE)-'RNA Spike-in Normalized Ct'!T$5,'RNA Spike-in Normalized Ct'!E90)</f>
        <v>No sample</v>
      </c>
      <c r="F90" s="45" t="str">
        <f>IFERROR(VLOOKUP($B90,'RNA Spike-in Normalized Ct'!$B$3:$O$178,5,FALSE)-'RNA Spike-in Normalized Ct'!U$5,'RNA Spike-in Normalized Ct'!F90)</f>
        <v>No sample</v>
      </c>
      <c r="G90" s="45" t="str">
        <f>IFERROR(VLOOKUP($B90,'RNA Spike-in Normalized Ct'!$B$3:$O$178,6,FALSE)-'RNA Spike-in Normalized Ct'!V$5,'RNA Spike-in Normalized Ct'!G90)</f>
        <v>No sample</v>
      </c>
      <c r="H90" s="45" t="str">
        <f>IFERROR(VLOOKUP($B90,'RNA Spike-in Normalized Ct'!$B$3:$O$178,7,FALSE)-'RNA Spike-in Normalized Ct'!W$5,'RNA Spike-in Normalized Ct'!H90)</f>
        <v>No sample</v>
      </c>
      <c r="I90" s="45" t="str">
        <f>IFERROR(VLOOKUP($B90,'RNA Spike-in Normalized Ct'!$B$3:$O$178,8,FALSE)-'RNA Spike-in Normalized Ct'!X$5,'RNA Spike-in Normalized Ct'!I90)</f>
        <v>No sample</v>
      </c>
      <c r="J90" s="45" t="str">
        <f>IFERROR(VLOOKUP($B90,'RNA Spike-in Normalized Ct'!$B$3:$O$178,9,FALSE)-'RNA Spike-in Normalized Ct'!Y$5,'RNA Spike-in Normalized Ct'!J90)</f>
        <v>Excluded</v>
      </c>
      <c r="K90" s="45" t="str">
        <f>IFERROR(VLOOKUP($B90,'RNA Spike-in Normalized Ct'!$B$3:$O$178,9,FALSE)-'RNA Spike-in Normalized Ct'!Z$5,'RNA Spike-in Normalized Ct'!K90)</f>
        <v>No sample</v>
      </c>
      <c r="L90" s="45" t="str">
        <f>IFERROR(VLOOKUP($B90,'RNA Spike-in Normalized Ct'!$B$3:$O$178,10,FALSE)-'RNA Spike-in Normalized Ct'!AA$5,'RNA Spike-in Normalized Ct'!L90)</f>
        <v>No sample</v>
      </c>
      <c r="M90" s="45" t="str">
        <f>IFERROR(VLOOKUP($B90,'RNA Spike-in Normalized Ct'!$B$3:$O$178,11,FALSE)-'RNA Spike-in Normalized Ct'!AB$5,'RNA Spike-in Normalized Ct'!M90)</f>
        <v>No sample</v>
      </c>
      <c r="N90" s="45" t="str">
        <f>IFERROR(VLOOKUP($B90,'RNA Spike-in Normalized Ct'!$B$3:$O$178,12,FALSE)-'RNA Spike-in Normalized Ct'!AC$5,'RNA Spike-in Normalized Ct'!N90)</f>
        <v>No sample</v>
      </c>
      <c r="O90" s="45" t="str">
        <f>IFERROR(VLOOKUP($B90,'RNA Spike-in Normalized Ct'!$B$3:$O$178,13,FALSE)-'RNA Spike-in Normalized Ct'!AD$5,'RNA Spike-in Normalized Ct'!O90)</f>
        <v>No sample</v>
      </c>
    </row>
    <row r="91" spans="1:15" x14ac:dyDescent="0.25">
      <c r="A91" s="170" t="s">
        <v>3402</v>
      </c>
      <c r="B91" s="13" t="s">
        <v>2379</v>
      </c>
      <c r="C91" s="6" t="str">
        <f>VLOOKUP($B91,'Thresholded Ct'!$B$3:$C$194,2,FALSE)</f>
        <v>hsa-let-7c-5p</v>
      </c>
      <c r="D91" s="45">
        <f>IFERROR(VLOOKUP($B91,'RNA Spike-in Normalized Ct'!$B$3:$O$178,3,FALSE)-'RNA Spike-in Normalized Ct'!S$5,'RNA Spike-in Normalized Ct'!D91)</f>
        <v>28.874816239316228</v>
      </c>
      <c r="E91" s="45" t="str">
        <f>IFERROR(VLOOKUP($B91,'RNA Spike-in Normalized Ct'!$B$3:$O$178,4,FALSE)-'RNA Spike-in Normalized Ct'!T$5,'RNA Spike-in Normalized Ct'!E91)</f>
        <v>No sample</v>
      </c>
      <c r="F91" s="45" t="str">
        <f>IFERROR(VLOOKUP($B91,'RNA Spike-in Normalized Ct'!$B$3:$O$178,5,FALSE)-'RNA Spike-in Normalized Ct'!U$5,'RNA Spike-in Normalized Ct'!F91)</f>
        <v>No sample</v>
      </c>
      <c r="G91" s="45" t="str">
        <f>IFERROR(VLOOKUP($B91,'RNA Spike-in Normalized Ct'!$B$3:$O$178,6,FALSE)-'RNA Spike-in Normalized Ct'!V$5,'RNA Spike-in Normalized Ct'!G91)</f>
        <v>No sample</v>
      </c>
      <c r="H91" s="45" t="str">
        <f>IFERROR(VLOOKUP($B91,'RNA Spike-in Normalized Ct'!$B$3:$O$178,7,FALSE)-'RNA Spike-in Normalized Ct'!W$5,'RNA Spike-in Normalized Ct'!H91)</f>
        <v>No sample</v>
      </c>
      <c r="I91" s="45" t="str">
        <f>IFERROR(VLOOKUP($B91,'RNA Spike-in Normalized Ct'!$B$3:$O$178,8,FALSE)-'RNA Spike-in Normalized Ct'!X$5,'RNA Spike-in Normalized Ct'!I91)</f>
        <v>No sample</v>
      </c>
      <c r="J91" s="45">
        <f>IFERROR(VLOOKUP($B91,'RNA Spike-in Normalized Ct'!$B$3:$O$178,9,FALSE)-'RNA Spike-in Normalized Ct'!Y$5,'RNA Spike-in Normalized Ct'!J91)</f>
        <v>27.678183760683773</v>
      </c>
      <c r="K91" s="45" t="str">
        <f>IFERROR(VLOOKUP($B91,'RNA Spike-in Normalized Ct'!$B$3:$O$178,9,FALSE)-'RNA Spike-in Normalized Ct'!Z$5,'RNA Spike-in Normalized Ct'!K91)</f>
        <v>No sample</v>
      </c>
      <c r="L91" s="45" t="str">
        <f>IFERROR(VLOOKUP($B91,'RNA Spike-in Normalized Ct'!$B$3:$O$178,10,FALSE)-'RNA Spike-in Normalized Ct'!AA$5,'RNA Spike-in Normalized Ct'!L91)</f>
        <v>No sample</v>
      </c>
      <c r="M91" s="45" t="str">
        <f>IFERROR(VLOOKUP($B91,'RNA Spike-in Normalized Ct'!$B$3:$O$178,11,FALSE)-'RNA Spike-in Normalized Ct'!AB$5,'RNA Spike-in Normalized Ct'!M91)</f>
        <v>No sample</v>
      </c>
      <c r="N91" s="45" t="str">
        <f>IFERROR(VLOOKUP($B91,'RNA Spike-in Normalized Ct'!$B$3:$O$178,12,FALSE)-'RNA Spike-in Normalized Ct'!AC$5,'RNA Spike-in Normalized Ct'!N91)</f>
        <v>No sample</v>
      </c>
      <c r="O91" s="45" t="str">
        <f>IFERROR(VLOOKUP($B91,'RNA Spike-in Normalized Ct'!$B$3:$O$178,13,FALSE)-'RNA Spike-in Normalized Ct'!AD$5,'RNA Spike-in Normalized Ct'!O91)</f>
        <v>No sample</v>
      </c>
    </row>
    <row r="92" spans="1:15" x14ac:dyDescent="0.25">
      <c r="A92" s="170"/>
      <c r="B92" s="13" t="s">
        <v>2380</v>
      </c>
      <c r="C92" s="6" t="str">
        <f>VLOOKUP($B92,'Thresholded Ct'!$B$3:$C$194,2,FALSE)</f>
        <v>hsa-miR-93-5p</v>
      </c>
      <c r="D92" s="45">
        <f>IFERROR(VLOOKUP($B92,'RNA Spike-in Normalized Ct'!$B$3:$O$178,3,FALSE)-'RNA Spike-in Normalized Ct'!S$5,'RNA Spike-in Normalized Ct'!D92)</f>
        <v>27.494816239316229</v>
      </c>
      <c r="E92" s="45" t="str">
        <f>IFERROR(VLOOKUP($B92,'RNA Spike-in Normalized Ct'!$B$3:$O$178,4,FALSE)-'RNA Spike-in Normalized Ct'!T$5,'RNA Spike-in Normalized Ct'!E92)</f>
        <v>No sample</v>
      </c>
      <c r="F92" s="45" t="str">
        <f>IFERROR(VLOOKUP($B92,'RNA Spike-in Normalized Ct'!$B$3:$O$178,5,FALSE)-'RNA Spike-in Normalized Ct'!U$5,'RNA Spike-in Normalized Ct'!F92)</f>
        <v>No sample</v>
      </c>
      <c r="G92" s="45" t="str">
        <f>IFERROR(VLOOKUP($B92,'RNA Spike-in Normalized Ct'!$B$3:$O$178,6,FALSE)-'RNA Spike-in Normalized Ct'!V$5,'RNA Spike-in Normalized Ct'!G92)</f>
        <v>No sample</v>
      </c>
      <c r="H92" s="45" t="str">
        <f>IFERROR(VLOOKUP($B92,'RNA Spike-in Normalized Ct'!$B$3:$O$178,7,FALSE)-'RNA Spike-in Normalized Ct'!W$5,'RNA Spike-in Normalized Ct'!H92)</f>
        <v>No sample</v>
      </c>
      <c r="I92" s="45" t="str">
        <f>IFERROR(VLOOKUP($B92,'RNA Spike-in Normalized Ct'!$B$3:$O$178,8,FALSE)-'RNA Spike-in Normalized Ct'!X$5,'RNA Spike-in Normalized Ct'!I92)</f>
        <v>No sample</v>
      </c>
      <c r="J92" s="45">
        <f>IFERROR(VLOOKUP($B92,'RNA Spike-in Normalized Ct'!$B$3:$O$178,9,FALSE)-'RNA Spike-in Normalized Ct'!Y$5,'RNA Spike-in Normalized Ct'!J92)</f>
        <v>28.08618376068377</v>
      </c>
      <c r="K92" s="45" t="str">
        <f>IFERROR(VLOOKUP($B92,'RNA Spike-in Normalized Ct'!$B$3:$O$178,9,FALSE)-'RNA Spike-in Normalized Ct'!Z$5,'RNA Spike-in Normalized Ct'!K92)</f>
        <v>No sample</v>
      </c>
      <c r="L92" s="45" t="str">
        <f>IFERROR(VLOOKUP($B92,'RNA Spike-in Normalized Ct'!$B$3:$O$178,10,FALSE)-'RNA Spike-in Normalized Ct'!AA$5,'RNA Spike-in Normalized Ct'!L92)</f>
        <v>No sample</v>
      </c>
      <c r="M92" s="45" t="str">
        <f>IFERROR(VLOOKUP($B92,'RNA Spike-in Normalized Ct'!$B$3:$O$178,11,FALSE)-'RNA Spike-in Normalized Ct'!AB$5,'RNA Spike-in Normalized Ct'!M92)</f>
        <v>No sample</v>
      </c>
      <c r="N92" s="45" t="str">
        <f>IFERROR(VLOOKUP($B92,'RNA Spike-in Normalized Ct'!$B$3:$O$178,12,FALSE)-'RNA Spike-in Normalized Ct'!AC$5,'RNA Spike-in Normalized Ct'!N92)</f>
        <v>No sample</v>
      </c>
      <c r="O92" s="45" t="str">
        <f>IFERROR(VLOOKUP($B92,'RNA Spike-in Normalized Ct'!$B$3:$O$178,13,FALSE)-'RNA Spike-in Normalized Ct'!AD$5,'RNA Spike-in Normalized Ct'!O92)</f>
        <v>No sample</v>
      </c>
    </row>
    <row r="93" spans="1:15" x14ac:dyDescent="0.25">
      <c r="A93" s="170"/>
      <c r="B93" s="13" t="s">
        <v>2381</v>
      </c>
      <c r="C93" s="6" t="str">
        <f>VLOOKUP($B93,'Thresholded Ct'!$B$3:$C$194,2,FALSE)</f>
        <v>hsa-miR-7-5p</v>
      </c>
      <c r="D93" s="45">
        <f>IFERROR(VLOOKUP($B93,'RNA Spike-in Normalized Ct'!$B$3:$O$178,3,FALSE)-'RNA Spike-in Normalized Ct'!S$5,'RNA Spike-in Normalized Ct'!D93)</f>
        <v>25.95181623931623</v>
      </c>
      <c r="E93" s="45" t="str">
        <f>IFERROR(VLOOKUP($B93,'RNA Spike-in Normalized Ct'!$B$3:$O$178,4,FALSE)-'RNA Spike-in Normalized Ct'!T$5,'RNA Spike-in Normalized Ct'!E93)</f>
        <v>No sample</v>
      </c>
      <c r="F93" s="45" t="str">
        <f>IFERROR(VLOOKUP($B93,'RNA Spike-in Normalized Ct'!$B$3:$O$178,5,FALSE)-'RNA Spike-in Normalized Ct'!U$5,'RNA Spike-in Normalized Ct'!F93)</f>
        <v>No sample</v>
      </c>
      <c r="G93" s="45" t="str">
        <f>IFERROR(VLOOKUP($B93,'RNA Spike-in Normalized Ct'!$B$3:$O$178,6,FALSE)-'RNA Spike-in Normalized Ct'!V$5,'RNA Spike-in Normalized Ct'!G93)</f>
        <v>No sample</v>
      </c>
      <c r="H93" s="45" t="str">
        <f>IFERROR(VLOOKUP($B93,'RNA Spike-in Normalized Ct'!$B$3:$O$178,7,FALSE)-'RNA Spike-in Normalized Ct'!W$5,'RNA Spike-in Normalized Ct'!H93)</f>
        <v>No sample</v>
      </c>
      <c r="I93" s="45" t="str">
        <f>IFERROR(VLOOKUP($B93,'RNA Spike-in Normalized Ct'!$B$3:$O$178,8,FALSE)-'RNA Spike-in Normalized Ct'!X$5,'RNA Spike-in Normalized Ct'!I93)</f>
        <v>No sample</v>
      </c>
      <c r="J93" s="45">
        <f>IFERROR(VLOOKUP($B93,'RNA Spike-in Normalized Ct'!$B$3:$O$178,9,FALSE)-'RNA Spike-in Normalized Ct'!Y$5,'RNA Spike-in Normalized Ct'!J93)</f>
        <v>24.793183760683771</v>
      </c>
      <c r="K93" s="45" t="str">
        <f>IFERROR(VLOOKUP($B93,'RNA Spike-in Normalized Ct'!$B$3:$O$178,9,FALSE)-'RNA Spike-in Normalized Ct'!Z$5,'RNA Spike-in Normalized Ct'!K93)</f>
        <v>No sample</v>
      </c>
      <c r="L93" s="45" t="str">
        <f>IFERROR(VLOOKUP($B93,'RNA Spike-in Normalized Ct'!$B$3:$O$178,10,FALSE)-'RNA Spike-in Normalized Ct'!AA$5,'RNA Spike-in Normalized Ct'!L93)</f>
        <v>No sample</v>
      </c>
      <c r="M93" s="45" t="str">
        <f>IFERROR(VLOOKUP($B93,'RNA Spike-in Normalized Ct'!$B$3:$O$178,11,FALSE)-'RNA Spike-in Normalized Ct'!AB$5,'RNA Spike-in Normalized Ct'!M93)</f>
        <v>No sample</v>
      </c>
      <c r="N93" s="45" t="str">
        <f>IFERROR(VLOOKUP($B93,'RNA Spike-in Normalized Ct'!$B$3:$O$178,12,FALSE)-'RNA Spike-in Normalized Ct'!AC$5,'RNA Spike-in Normalized Ct'!N93)</f>
        <v>No sample</v>
      </c>
      <c r="O93" s="45" t="str">
        <f>IFERROR(VLOOKUP($B93,'RNA Spike-in Normalized Ct'!$B$3:$O$178,13,FALSE)-'RNA Spike-in Normalized Ct'!AD$5,'RNA Spike-in Normalized Ct'!O93)</f>
        <v>No sample</v>
      </c>
    </row>
    <row r="94" spans="1:15" x14ac:dyDescent="0.25">
      <c r="A94" s="170"/>
      <c r="B94" s="13" t="s">
        <v>2382</v>
      </c>
      <c r="C94" s="6" t="str">
        <f>VLOOKUP($B94,'Thresholded Ct'!$B$3:$C$194,2,FALSE)</f>
        <v>hsa-miR-212-3p</v>
      </c>
      <c r="D94" s="45">
        <f>IFERROR(VLOOKUP($B94,'RNA Spike-in Normalized Ct'!$B$3:$O$178,3,FALSE)-'RNA Spike-in Normalized Ct'!S$5,'RNA Spike-in Normalized Ct'!D94)</f>
        <v>23.38181623931623</v>
      </c>
      <c r="E94" s="45" t="str">
        <f>IFERROR(VLOOKUP($B94,'RNA Spike-in Normalized Ct'!$B$3:$O$178,4,FALSE)-'RNA Spike-in Normalized Ct'!T$5,'RNA Spike-in Normalized Ct'!E94)</f>
        <v>No sample</v>
      </c>
      <c r="F94" s="45" t="str">
        <f>IFERROR(VLOOKUP($B94,'RNA Spike-in Normalized Ct'!$B$3:$O$178,5,FALSE)-'RNA Spike-in Normalized Ct'!U$5,'RNA Spike-in Normalized Ct'!F94)</f>
        <v>No sample</v>
      </c>
      <c r="G94" s="45" t="str">
        <f>IFERROR(VLOOKUP($B94,'RNA Spike-in Normalized Ct'!$B$3:$O$178,6,FALSE)-'RNA Spike-in Normalized Ct'!V$5,'RNA Spike-in Normalized Ct'!G94)</f>
        <v>No sample</v>
      </c>
      <c r="H94" s="45" t="str">
        <f>IFERROR(VLOOKUP($B94,'RNA Spike-in Normalized Ct'!$B$3:$O$178,7,FALSE)-'RNA Spike-in Normalized Ct'!W$5,'RNA Spike-in Normalized Ct'!H94)</f>
        <v>No sample</v>
      </c>
      <c r="I94" s="45" t="str">
        <f>IFERROR(VLOOKUP($B94,'RNA Spike-in Normalized Ct'!$B$3:$O$178,8,FALSE)-'RNA Spike-in Normalized Ct'!X$5,'RNA Spike-in Normalized Ct'!I94)</f>
        <v>No sample</v>
      </c>
      <c r="J94" s="45">
        <f>IFERROR(VLOOKUP($B94,'RNA Spike-in Normalized Ct'!$B$3:$O$178,9,FALSE)-'RNA Spike-in Normalized Ct'!Y$5,'RNA Spike-in Normalized Ct'!J94)</f>
        <v>24.311183760683772</v>
      </c>
      <c r="K94" s="45" t="str">
        <f>IFERROR(VLOOKUP($B94,'RNA Spike-in Normalized Ct'!$B$3:$O$178,9,FALSE)-'RNA Spike-in Normalized Ct'!Z$5,'RNA Spike-in Normalized Ct'!K94)</f>
        <v>No sample</v>
      </c>
      <c r="L94" s="45" t="str">
        <f>IFERROR(VLOOKUP($B94,'RNA Spike-in Normalized Ct'!$B$3:$O$178,10,FALSE)-'RNA Spike-in Normalized Ct'!AA$5,'RNA Spike-in Normalized Ct'!L94)</f>
        <v>No sample</v>
      </c>
      <c r="M94" s="45" t="str">
        <f>IFERROR(VLOOKUP($B94,'RNA Spike-in Normalized Ct'!$B$3:$O$178,11,FALSE)-'RNA Spike-in Normalized Ct'!AB$5,'RNA Spike-in Normalized Ct'!M94)</f>
        <v>No sample</v>
      </c>
      <c r="N94" s="45" t="str">
        <f>IFERROR(VLOOKUP($B94,'RNA Spike-in Normalized Ct'!$B$3:$O$178,12,FALSE)-'RNA Spike-in Normalized Ct'!AC$5,'RNA Spike-in Normalized Ct'!N94)</f>
        <v>No sample</v>
      </c>
      <c r="O94" s="45" t="str">
        <f>IFERROR(VLOOKUP($B94,'RNA Spike-in Normalized Ct'!$B$3:$O$178,13,FALSE)-'RNA Spike-in Normalized Ct'!AD$5,'RNA Spike-in Normalized Ct'!O94)</f>
        <v>No sample</v>
      </c>
    </row>
    <row r="95" spans="1:15" x14ac:dyDescent="0.25">
      <c r="A95" s="170"/>
      <c r="B95" s="13" t="s">
        <v>2383</v>
      </c>
      <c r="C95" s="6" t="str">
        <f>VLOOKUP($B95,'Thresholded Ct'!$B$3:$C$194,2,FALSE)</f>
        <v>hsa-miR-200b-3p</v>
      </c>
      <c r="D95" s="45">
        <f>IFERROR(VLOOKUP($B95,'RNA Spike-in Normalized Ct'!$B$3:$O$178,3,FALSE)-'RNA Spike-in Normalized Ct'!S$5,'RNA Spike-in Normalized Ct'!D95)</f>
        <v>32.075816239316225</v>
      </c>
      <c r="E95" s="45" t="str">
        <f>IFERROR(VLOOKUP($B95,'RNA Spike-in Normalized Ct'!$B$3:$O$178,4,FALSE)-'RNA Spike-in Normalized Ct'!T$5,'RNA Spike-in Normalized Ct'!E95)</f>
        <v>No sample</v>
      </c>
      <c r="F95" s="45" t="str">
        <f>IFERROR(VLOOKUP($B95,'RNA Spike-in Normalized Ct'!$B$3:$O$178,5,FALSE)-'RNA Spike-in Normalized Ct'!U$5,'RNA Spike-in Normalized Ct'!F95)</f>
        <v>No sample</v>
      </c>
      <c r="G95" s="45" t="str">
        <f>IFERROR(VLOOKUP($B95,'RNA Spike-in Normalized Ct'!$B$3:$O$178,6,FALSE)-'RNA Spike-in Normalized Ct'!V$5,'RNA Spike-in Normalized Ct'!G95)</f>
        <v>No sample</v>
      </c>
      <c r="H95" s="45" t="str">
        <f>IFERROR(VLOOKUP($B95,'RNA Spike-in Normalized Ct'!$B$3:$O$178,7,FALSE)-'RNA Spike-in Normalized Ct'!W$5,'RNA Spike-in Normalized Ct'!H95)</f>
        <v>No sample</v>
      </c>
      <c r="I95" s="45" t="str">
        <f>IFERROR(VLOOKUP($B95,'RNA Spike-in Normalized Ct'!$B$3:$O$178,8,FALSE)-'RNA Spike-in Normalized Ct'!X$5,'RNA Spike-in Normalized Ct'!I95)</f>
        <v>No sample</v>
      </c>
      <c r="J95" s="45">
        <f>IFERROR(VLOOKUP($B95,'RNA Spike-in Normalized Ct'!$B$3:$O$178,9,FALSE)-'RNA Spike-in Normalized Ct'!Y$5,'RNA Spike-in Normalized Ct'!J95)</f>
        <v>30.297183760683772</v>
      </c>
      <c r="K95" s="45" t="str">
        <f>IFERROR(VLOOKUP($B95,'RNA Spike-in Normalized Ct'!$B$3:$O$178,9,FALSE)-'RNA Spike-in Normalized Ct'!Z$5,'RNA Spike-in Normalized Ct'!K95)</f>
        <v>No sample</v>
      </c>
      <c r="L95" s="45" t="str">
        <f>IFERROR(VLOOKUP($B95,'RNA Spike-in Normalized Ct'!$B$3:$O$178,10,FALSE)-'RNA Spike-in Normalized Ct'!AA$5,'RNA Spike-in Normalized Ct'!L95)</f>
        <v>No sample</v>
      </c>
      <c r="M95" s="45" t="str">
        <f>IFERROR(VLOOKUP($B95,'RNA Spike-in Normalized Ct'!$B$3:$O$178,11,FALSE)-'RNA Spike-in Normalized Ct'!AB$5,'RNA Spike-in Normalized Ct'!M95)</f>
        <v>No sample</v>
      </c>
      <c r="N95" s="45" t="str">
        <f>IFERROR(VLOOKUP($B95,'RNA Spike-in Normalized Ct'!$B$3:$O$178,12,FALSE)-'RNA Spike-in Normalized Ct'!AC$5,'RNA Spike-in Normalized Ct'!N95)</f>
        <v>No sample</v>
      </c>
      <c r="O95" s="45" t="str">
        <f>IFERROR(VLOOKUP($B95,'RNA Spike-in Normalized Ct'!$B$3:$O$178,13,FALSE)-'RNA Spike-in Normalized Ct'!AD$5,'RNA Spike-in Normalized Ct'!O95)</f>
        <v>No sample</v>
      </c>
    </row>
    <row r="96" spans="1:15" x14ac:dyDescent="0.25">
      <c r="A96" s="170"/>
      <c r="B96" s="13" t="s">
        <v>2384</v>
      </c>
      <c r="C96" s="6" t="str">
        <f>VLOOKUP($B96,'Thresholded Ct'!$B$3:$C$194,2,FALSE)</f>
        <v>hsa-miR-140-5p</v>
      </c>
      <c r="D96" s="45" t="str">
        <f>IFERROR(VLOOKUP($B96,'RNA Spike-in Normalized Ct'!$B$3:$O$178,3,FALSE)-'RNA Spike-in Normalized Ct'!S$5,'RNA Spike-in Normalized Ct'!D96)</f>
        <v>Excluded</v>
      </c>
      <c r="E96" s="45" t="str">
        <f>IFERROR(VLOOKUP($B96,'RNA Spike-in Normalized Ct'!$B$3:$O$178,4,FALSE)-'RNA Spike-in Normalized Ct'!T$5,'RNA Spike-in Normalized Ct'!E96)</f>
        <v>No sample</v>
      </c>
      <c r="F96" s="45" t="str">
        <f>IFERROR(VLOOKUP($B96,'RNA Spike-in Normalized Ct'!$B$3:$O$178,5,FALSE)-'RNA Spike-in Normalized Ct'!U$5,'RNA Spike-in Normalized Ct'!F96)</f>
        <v>No sample</v>
      </c>
      <c r="G96" s="45" t="str">
        <f>IFERROR(VLOOKUP($B96,'RNA Spike-in Normalized Ct'!$B$3:$O$178,6,FALSE)-'RNA Spike-in Normalized Ct'!V$5,'RNA Spike-in Normalized Ct'!G96)</f>
        <v>No sample</v>
      </c>
      <c r="H96" s="45" t="str">
        <f>IFERROR(VLOOKUP($B96,'RNA Spike-in Normalized Ct'!$B$3:$O$178,7,FALSE)-'RNA Spike-in Normalized Ct'!W$5,'RNA Spike-in Normalized Ct'!H96)</f>
        <v>No sample</v>
      </c>
      <c r="I96" s="45" t="str">
        <f>IFERROR(VLOOKUP($B96,'RNA Spike-in Normalized Ct'!$B$3:$O$178,8,FALSE)-'RNA Spike-in Normalized Ct'!X$5,'RNA Spike-in Normalized Ct'!I96)</f>
        <v>No sample</v>
      </c>
      <c r="J96" s="45" t="str">
        <f>IFERROR(VLOOKUP($B96,'RNA Spike-in Normalized Ct'!$B$3:$O$178,9,FALSE)-'RNA Spike-in Normalized Ct'!Y$5,'RNA Spike-in Normalized Ct'!J96)</f>
        <v>Excluded</v>
      </c>
      <c r="K96" s="45" t="str">
        <f>IFERROR(VLOOKUP($B96,'RNA Spike-in Normalized Ct'!$B$3:$O$178,9,FALSE)-'RNA Spike-in Normalized Ct'!Z$5,'RNA Spike-in Normalized Ct'!K96)</f>
        <v>No sample</v>
      </c>
      <c r="L96" s="45" t="str">
        <f>IFERROR(VLOOKUP($B96,'RNA Spike-in Normalized Ct'!$B$3:$O$178,10,FALSE)-'RNA Spike-in Normalized Ct'!AA$5,'RNA Spike-in Normalized Ct'!L96)</f>
        <v>No sample</v>
      </c>
      <c r="M96" s="45" t="str">
        <f>IFERROR(VLOOKUP($B96,'RNA Spike-in Normalized Ct'!$B$3:$O$178,11,FALSE)-'RNA Spike-in Normalized Ct'!AB$5,'RNA Spike-in Normalized Ct'!M96)</f>
        <v>No sample</v>
      </c>
      <c r="N96" s="45" t="str">
        <f>IFERROR(VLOOKUP($B96,'RNA Spike-in Normalized Ct'!$B$3:$O$178,12,FALSE)-'RNA Spike-in Normalized Ct'!AC$5,'RNA Spike-in Normalized Ct'!N96)</f>
        <v>No sample</v>
      </c>
      <c r="O96" s="45" t="str">
        <f>IFERROR(VLOOKUP($B96,'RNA Spike-in Normalized Ct'!$B$3:$O$178,13,FALSE)-'RNA Spike-in Normalized Ct'!AD$5,'RNA Spike-in Normalized Ct'!O96)</f>
        <v>No sample</v>
      </c>
    </row>
    <row r="97" spans="1:15" x14ac:dyDescent="0.25">
      <c r="A97" s="170"/>
      <c r="B97" s="13" t="s">
        <v>2385</v>
      </c>
      <c r="C97" s="6" t="str">
        <f>VLOOKUP($B97,'Thresholded Ct'!$B$3:$C$194,2,FALSE)</f>
        <v>hsa-miR-126-3p</v>
      </c>
      <c r="D97" s="45" t="str">
        <f>IFERROR(VLOOKUP($B97,'RNA Spike-in Normalized Ct'!$B$3:$O$178,3,FALSE)-'RNA Spike-in Normalized Ct'!S$5,'RNA Spike-in Normalized Ct'!D97)</f>
        <v>Excluded</v>
      </c>
      <c r="E97" s="45" t="str">
        <f>IFERROR(VLOOKUP($B97,'RNA Spike-in Normalized Ct'!$B$3:$O$178,4,FALSE)-'RNA Spike-in Normalized Ct'!T$5,'RNA Spike-in Normalized Ct'!E97)</f>
        <v>No sample</v>
      </c>
      <c r="F97" s="45" t="str">
        <f>IFERROR(VLOOKUP($B97,'RNA Spike-in Normalized Ct'!$B$3:$O$178,5,FALSE)-'RNA Spike-in Normalized Ct'!U$5,'RNA Spike-in Normalized Ct'!F97)</f>
        <v>No sample</v>
      </c>
      <c r="G97" s="45" t="str">
        <f>IFERROR(VLOOKUP($B97,'RNA Spike-in Normalized Ct'!$B$3:$O$178,6,FALSE)-'RNA Spike-in Normalized Ct'!V$5,'RNA Spike-in Normalized Ct'!G97)</f>
        <v>No sample</v>
      </c>
      <c r="H97" s="45" t="str">
        <f>IFERROR(VLOOKUP($B97,'RNA Spike-in Normalized Ct'!$B$3:$O$178,7,FALSE)-'RNA Spike-in Normalized Ct'!W$5,'RNA Spike-in Normalized Ct'!H97)</f>
        <v>No sample</v>
      </c>
      <c r="I97" s="45" t="str">
        <f>IFERROR(VLOOKUP($B97,'RNA Spike-in Normalized Ct'!$B$3:$O$178,8,FALSE)-'RNA Spike-in Normalized Ct'!X$5,'RNA Spike-in Normalized Ct'!I97)</f>
        <v>No sample</v>
      </c>
      <c r="J97" s="45" t="str">
        <f>IFERROR(VLOOKUP($B97,'RNA Spike-in Normalized Ct'!$B$3:$O$178,9,FALSE)-'RNA Spike-in Normalized Ct'!Y$5,'RNA Spike-in Normalized Ct'!J97)</f>
        <v>Excluded</v>
      </c>
      <c r="K97" s="45" t="str">
        <f>IFERROR(VLOOKUP($B97,'RNA Spike-in Normalized Ct'!$B$3:$O$178,9,FALSE)-'RNA Spike-in Normalized Ct'!Z$5,'RNA Spike-in Normalized Ct'!K97)</f>
        <v>No sample</v>
      </c>
      <c r="L97" s="45" t="str">
        <f>IFERROR(VLOOKUP($B97,'RNA Spike-in Normalized Ct'!$B$3:$O$178,10,FALSE)-'RNA Spike-in Normalized Ct'!AA$5,'RNA Spike-in Normalized Ct'!L97)</f>
        <v>No sample</v>
      </c>
      <c r="M97" s="45" t="str">
        <f>IFERROR(VLOOKUP($B97,'RNA Spike-in Normalized Ct'!$B$3:$O$178,11,FALSE)-'RNA Spike-in Normalized Ct'!AB$5,'RNA Spike-in Normalized Ct'!M97)</f>
        <v>No sample</v>
      </c>
      <c r="N97" s="45" t="str">
        <f>IFERROR(VLOOKUP($B97,'RNA Spike-in Normalized Ct'!$B$3:$O$178,12,FALSE)-'RNA Spike-in Normalized Ct'!AC$5,'RNA Spike-in Normalized Ct'!N97)</f>
        <v>No sample</v>
      </c>
      <c r="O97" s="45" t="str">
        <f>IFERROR(VLOOKUP($B97,'RNA Spike-in Normalized Ct'!$B$3:$O$178,13,FALSE)-'RNA Spike-in Normalized Ct'!AD$5,'RNA Spike-in Normalized Ct'!O97)</f>
        <v>No sample</v>
      </c>
    </row>
    <row r="98" spans="1:15" x14ac:dyDescent="0.25">
      <c r="A98" s="170"/>
      <c r="B98" s="13" t="s">
        <v>2386</v>
      </c>
      <c r="C98" s="6" t="str">
        <f>VLOOKUP($B98,'Thresholded Ct'!$B$3:$C$194,2,FALSE)</f>
        <v>hsa-miR-320a</v>
      </c>
      <c r="D98" s="45" t="str">
        <f>IFERROR(VLOOKUP($B98,'RNA Spike-in Normalized Ct'!$B$3:$O$178,3,FALSE)-'RNA Spike-in Normalized Ct'!S$5,'RNA Spike-in Normalized Ct'!D98)</f>
        <v>Excluded</v>
      </c>
      <c r="E98" s="45" t="str">
        <f>IFERROR(VLOOKUP($B98,'RNA Spike-in Normalized Ct'!$B$3:$O$178,4,FALSE)-'RNA Spike-in Normalized Ct'!T$5,'RNA Spike-in Normalized Ct'!E98)</f>
        <v>No sample</v>
      </c>
      <c r="F98" s="45" t="str">
        <f>IFERROR(VLOOKUP($B98,'RNA Spike-in Normalized Ct'!$B$3:$O$178,5,FALSE)-'RNA Spike-in Normalized Ct'!U$5,'RNA Spike-in Normalized Ct'!F98)</f>
        <v>No sample</v>
      </c>
      <c r="G98" s="45" t="str">
        <f>IFERROR(VLOOKUP($B98,'RNA Spike-in Normalized Ct'!$B$3:$O$178,6,FALSE)-'RNA Spike-in Normalized Ct'!V$5,'RNA Spike-in Normalized Ct'!G98)</f>
        <v>No sample</v>
      </c>
      <c r="H98" s="45" t="str">
        <f>IFERROR(VLOOKUP($B98,'RNA Spike-in Normalized Ct'!$B$3:$O$178,7,FALSE)-'RNA Spike-in Normalized Ct'!W$5,'RNA Spike-in Normalized Ct'!H98)</f>
        <v>No sample</v>
      </c>
      <c r="I98" s="45" t="str">
        <f>IFERROR(VLOOKUP($B98,'RNA Spike-in Normalized Ct'!$B$3:$O$178,8,FALSE)-'RNA Spike-in Normalized Ct'!X$5,'RNA Spike-in Normalized Ct'!I98)</f>
        <v>No sample</v>
      </c>
      <c r="J98" s="45" t="str">
        <f>IFERROR(VLOOKUP($B98,'RNA Spike-in Normalized Ct'!$B$3:$O$178,9,FALSE)-'RNA Spike-in Normalized Ct'!Y$5,'RNA Spike-in Normalized Ct'!J98)</f>
        <v>Excluded</v>
      </c>
      <c r="K98" s="45" t="str">
        <f>IFERROR(VLOOKUP($B98,'RNA Spike-in Normalized Ct'!$B$3:$O$178,9,FALSE)-'RNA Spike-in Normalized Ct'!Z$5,'RNA Spike-in Normalized Ct'!K98)</f>
        <v>No sample</v>
      </c>
      <c r="L98" s="45" t="str">
        <f>IFERROR(VLOOKUP($B98,'RNA Spike-in Normalized Ct'!$B$3:$O$178,10,FALSE)-'RNA Spike-in Normalized Ct'!AA$5,'RNA Spike-in Normalized Ct'!L98)</f>
        <v>No sample</v>
      </c>
      <c r="M98" s="45" t="str">
        <f>IFERROR(VLOOKUP($B98,'RNA Spike-in Normalized Ct'!$B$3:$O$178,11,FALSE)-'RNA Spike-in Normalized Ct'!AB$5,'RNA Spike-in Normalized Ct'!M98)</f>
        <v>No sample</v>
      </c>
      <c r="N98" s="45" t="str">
        <f>IFERROR(VLOOKUP($B98,'RNA Spike-in Normalized Ct'!$B$3:$O$178,12,FALSE)-'RNA Spike-in Normalized Ct'!AC$5,'RNA Spike-in Normalized Ct'!N98)</f>
        <v>No sample</v>
      </c>
      <c r="O98" s="45" t="str">
        <f>IFERROR(VLOOKUP($B98,'RNA Spike-in Normalized Ct'!$B$3:$O$178,13,FALSE)-'RNA Spike-in Normalized Ct'!AD$5,'RNA Spike-in Normalized Ct'!O98)</f>
        <v>No sample</v>
      </c>
    </row>
    <row r="99" spans="1:15" x14ac:dyDescent="0.25">
      <c r="A99" s="170"/>
      <c r="B99" s="13" t="s">
        <v>2387</v>
      </c>
      <c r="C99" s="6" t="str">
        <f>VLOOKUP($B99,'Thresholded Ct'!$B$3:$C$194,2,FALSE)</f>
        <v>hsa-miR-370-3p</v>
      </c>
      <c r="D99" s="45">
        <f>IFERROR(VLOOKUP($B99,'RNA Spike-in Normalized Ct'!$B$3:$O$178,3,FALSE)-'RNA Spike-in Normalized Ct'!S$5,'RNA Spike-in Normalized Ct'!D99)</f>
        <v>28.874816239316228</v>
      </c>
      <c r="E99" s="45" t="str">
        <f>IFERROR(VLOOKUP($B99,'RNA Spike-in Normalized Ct'!$B$3:$O$178,4,FALSE)-'RNA Spike-in Normalized Ct'!T$5,'RNA Spike-in Normalized Ct'!E99)</f>
        <v>No sample</v>
      </c>
      <c r="F99" s="45" t="str">
        <f>IFERROR(VLOOKUP($B99,'RNA Spike-in Normalized Ct'!$B$3:$O$178,5,FALSE)-'RNA Spike-in Normalized Ct'!U$5,'RNA Spike-in Normalized Ct'!F99)</f>
        <v>No sample</v>
      </c>
      <c r="G99" s="45" t="str">
        <f>IFERROR(VLOOKUP($B99,'RNA Spike-in Normalized Ct'!$B$3:$O$178,6,FALSE)-'RNA Spike-in Normalized Ct'!V$5,'RNA Spike-in Normalized Ct'!G99)</f>
        <v>No sample</v>
      </c>
      <c r="H99" s="45" t="str">
        <f>IFERROR(VLOOKUP($B99,'RNA Spike-in Normalized Ct'!$B$3:$O$178,7,FALSE)-'RNA Spike-in Normalized Ct'!W$5,'RNA Spike-in Normalized Ct'!H99)</f>
        <v>No sample</v>
      </c>
      <c r="I99" s="45" t="str">
        <f>IFERROR(VLOOKUP($B99,'RNA Spike-in Normalized Ct'!$B$3:$O$178,8,FALSE)-'RNA Spike-in Normalized Ct'!X$5,'RNA Spike-in Normalized Ct'!I99)</f>
        <v>No sample</v>
      </c>
      <c r="J99" s="45">
        <f>IFERROR(VLOOKUP($B99,'RNA Spike-in Normalized Ct'!$B$3:$O$178,9,FALSE)-'RNA Spike-in Normalized Ct'!Y$5,'RNA Spike-in Normalized Ct'!J99)</f>
        <v>27.678183760683773</v>
      </c>
      <c r="K99" s="45" t="str">
        <f>IFERROR(VLOOKUP($B99,'RNA Spike-in Normalized Ct'!$B$3:$O$178,9,FALSE)-'RNA Spike-in Normalized Ct'!Z$5,'RNA Spike-in Normalized Ct'!K99)</f>
        <v>No sample</v>
      </c>
      <c r="L99" s="45" t="str">
        <f>IFERROR(VLOOKUP($B99,'RNA Spike-in Normalized Ct'!$B$3:$O$178,10,FALSE)-'RNA Spike-in Normalized Ct'!AA$5,'RNA Spike-in Normalized Ct'!L99)</f>
        <v>No sample</v>
      </c>
      <c r="M99" s="45" t="str">
        <f>IFERROR(VLOOKUP($B99,'RNA Spike-in Normalized Ct'!$B$3:$O$178,11,FALSE)-'RNA Spike-in Normalized Ct'!AB$5,'RNA Spike-in Normalized Ct'!M99)</f>
        <v>No sample</v>
      </c>
      <c r="N99" s="45" t="str">
        <f>IFERROR(VLOOKUP($B99,'RNA Spike-in Normalized Ct'!$B$3:$O$178,12,FALSE)-'RNA Spike-in Normalized Ct'!AC$5,'RNA Spike-in Normalized Ct'!N99)</f>
        <v>No sample</v>
      </c>
      <c r="O99" s="45" t="str">
        <f>IFERROR(VLOOKUP($B99,'RNA Spike-in Normalized Ct'!$B$3:$O$178,13,FALSE)-'RNA Spike-in Normalized Ct'!AD$5,'RNA Spike-in Normalized Ct'!O99)</f>
        <v>No sample</v>
      </c>
    </row>
    <row r="100" spans="1:15" x14ac:dyDescent="0.25">
      <c r="A100" s="170"/>
      <c r="B100" s="13" t="s">
        <v>2388</v>
      </c>
      <c r="C100" s="6" t="str">
        <f>VLOOKUP($B100,'Thresholded Ct'!$B$3:$C$194,2,FALSE)</f>
        <v>hsa-miR-196b-5p</v>
      </c>
      <c r="D100" s="45">
        <f>IFERROR(VLOOKUP($B100,'RNA Spike-in Normalized Ct'!$B$3:$O$178,3,FALSE)-'RNA Spike-in Normalized Ct'!S$5,'RNA Spike-in Normalized Ct'!D100)</f>
        <v>30.184816239316227</v>
      </c>
      <c r="E100" s="45" t="str">
        <f>IFERROR(VLOOKUP($B100,'RNA Spike-in Normalized Ct'!$B$3:$O$178,4,FALSE)-'RNA Spike-in Normalized Ct'!T$5,'RNA Spike-in Normalized Ct'!E100)</f>
        <v>No sample</v>
      </c>
      <c r="F100" s="45" t="str">
        <f>IFERROR(VLOOKUP($B100,'RNA Spike-in Normalized Ct'!$B$3:$O$178,5,FALSE)-'RNA Spike-in Normalized Ct'!U$5,'RNA Spike-in Normalized Ct'!F100)</f>
        <v>No sample</v>
      </c>
      <c r="G100" s="45" t="str">
        <f>IFERROR(VLOOKUP($B100,'RNA Spike-in Normalized Ct'!$B$3:$O$178,6,FALSE)-'RNA Spike-in Normalized Ct'!V$5,'RNA Spike-in Normalized Ct'!G100)</f>
        <v>No sample</v>
      </c>
      <c r="H100" s="45" t="str">
        <f>IFERROR(VLOOKUP($B100,'RNA Spike-in Normalized Ct'!$B$3:$O$178,7,FALSE)-'RNA Spike-in Normalized Ct'!W$5,'RNA Spike-in Normalized Ct'!H100)</f>
        <v>No sample</v>
      </c>
      <c r="I100" s="45" t="str">
        <f>IFERROR(VLOOKUP($B100,'RNA Spike-in Normalized Ct'!$B$3:$O$178,8,FALSE)-'RNA Spike-in Normalized Ct'!X$5,'RNA Spike-in Normalized Ct'!I100)</f>
        <v>No sample</v>
      </c>
      <c r="J100" s="45">
        <f>IFERROR(VLOOKUP($B100,'RNA Spike-in Normalized Ct'!$B$3:$O$178,9,FALSE)-'RNA Spike-in Normalized Ct'!Y$5,'RNA Spike-in Normalized Ct'!J100)</f>
        <v>29.73718376068377</v>
      </c>
      <c r="K100" s="45" t="str">
        <f>IFERROR(VLOOKUP($B100,'RNA Spike-in Normalized Ct'!$B$3:$O$178,9,FALSE)-'RNA Spike-in Normalized Ct'!Z$5,'RNA Spike-in Normalized Ct'!K100)</f>
        <v>No sample</v>
      </c>
      <c r="L100" s="45" t="str">
        <f>IFERROR(VLOOKUP($B100,'RNA Spike-in Normalized Ct'!$B$3:$O$178,10,FALSE)-'RNA Spike-in Normalized Ct'!AA$5,'RNA Spike-in Normalized Ct'!L100)</f>
        <v>No sample</v>
      </c>
      <c r="M100" s="45" t="str">
        <f>IFERROR(VLOOKUP($B100,'RNA Spike-in Normalized Ct'!$B$3:$O$178,11,FALSE)-'RNA Spike-in Normalized Ct'!AB$5,'RNA Spike-in Normalized Ct'!M100)</f>
        <v>No sample</v>
      </c>
      <c r="N100" s="45" t="str">
        <f>IFERROR(VLOOKUP($B100,'RNA Spike-in Normalized Ct'!$B$3:$O$178,12,FALSE)-'RNA Spike-in Normalized Ct'!AC$5,'RNA Spike-in Normalized Ct'!N100)</f>
        <v>No sample</v>
      </c>
      <c r="O100" s="45" t="str">
        <f>IFERROR(VLOOKUP($B100,'RNA Spike-in Normalized Ct'!$B$3:$O$178,13,FALSE)-'RNA Spike-in Normalized Ct'!AD$5,'RNA Spike-in Normalized Ct'!O100)</f>
        <v>No sample</v>
      </c>
    </row>
    <row r="101" spans="1:15" x14ac:dyDescent="0.25">
      <c r="A101" s="170"/>
      <c r="B101" s="13" t="s">
        <v>2389</v>
      </c>
      <c r="C101" s="6" t="str">
        <f>VLOOKUP($B101,'Thresholded Ct'!$B$3:$C$194,2,FALSE)</f>
        <v>hsa-miR-193b-3p</v>
      </c>
      <c r="D101" s="45">
        <f>IFERROR(VLOOKUP($B101,'RNA Spike-in Normalized Ct'!$B$3:$O$178,3,FALSE)-'RNA Spike-in Normalized Ct'!S$5,'RNA Spike-in Normalized Ct'!D101)</f>
        <v>25.95181623931623</v>
      </c>
      <c r="E101" s="45" t="str">
        <f>IFERROR(VLOOKUP($B101,'RNA Spike-in Normalized Ct'!$B$3:$O$178,4,FALSE)-'RNA Spike-in Normalized Ct'!T$5,'RNA Spike-in Normalized Ct'!E101)</f>
        <v>No sample</v>
      </c>
      <c r="F101" s="45" t="str">
        <f>IFERROR(VLOOKUP($B101,'RNA Spike-in Normalized Ct'!$B$3:$O$178,5,FALSE)-'RNA Spike-in Normalized Ct'!U$5,'RNA Spike-in Normalized Ct'!F101)</f>
        <v>No sample</v>
      </c>
      <c r="G101" s="45" t="str">
        <f>IFERROR(VLOOKUP($B101,'RNA Spike-in Normalized Ct'!$B$3:$O$178,6,FALSE)-'RNA Spike-in Normalized Ct'!V$5,'RNA Spike-in Normalized Ct'!G101)</f>
        <v>No sample</v>
      </c>
      <c r="H101" s="45" t="str">
        <f>IFERROR(VLOOKUP($B101,'RNA Spike-in Normalized Ct'!$B$3:$O$178,7,FALSE)-'RNA Spike-in Normalized Ct'!W$5,'RNA Spike-in Normalized Ct'!H101)</f>
        <v>No sample</v>
      </c>
      <c r="I101" s="45" t="str">
        <f>IFERROR(VLOOKUP($B101,'RNA Spike-in Normalized Ct'!$B$3:$O$178,8,FALSE)-'RNA Spike-in Normalized Ct'!X$5,'RNA Spike-in Normalized Ct'!I101)</f>
        <v>No sample</v>
      </c>
      <c r="J101" s="45">
        <f>IFERROR(VLOOKUP($B101,'RNA Spike-in Normalized Ct'!$B$3:$O$178,9,FALSE)-'RNA Spike-in Normalized Ct'!Y$5,'RNA Spike-in Normalized Ct'!J101)</f>
        <v>24.793183760683771</v>
      </c>
      <c r="K101" s="45" t="str">
        <f>IFERROR(VLOOKUP($B101,'RNA Spike-in Normalized Ct'!$B$3:$O$178,9,FALSE)-'RNA Spike-in Normalized Ct'!Z$5,'RNA Spike-in Normalized Ct'!K101)</f>
        <v>No sample</v>
      </c>
      <c r="L101" s="45" t="str">
        <f>IFERROR(VLOOKUP($B101,'RNA Spike-in Normalized Ct'!$B$3:$O$178,10,FALSE)-'RNA Spike-in Normalized Ct'!AA$5,'RNA Spike-in Normalized Ct'!L101)</f>
        <v>No sample</v>
      </c>
      <c r="M101" s="45" t="str">
        <f>IFERROR(VLOOKUP($B101,'RNA Spike-in Normalized Ct'!$B$3:$O$178,11,FALSE)-'RNA Spike-in Normalized Ct'!AB$5,'RNA Spike-in Normalized Ct'!M101)</f>
        <v>No sample</v>
      </c>
      <c r="N101" s="45" t="str">
        <f>IFERROR(VLOOKUP($B101,'RNA Spike-in Normalized Ct'!$B$3:$O$178,12,FALSE)-'RNA Spike-in Normalized Ct'!AC$5,'RNA Spike-in Normalized Ct'!N101)</f>
        <v>No sample</v>
      </c>
      <c r="O101" s="45" t="str">
        <f>IFERROR(VLOOKUP($B101,'RNA Spike-in Normalized Ct'!$B$3:$O$178,13,FALSE)-'RNA Spike-in Normalized Ct'!AD$5,'RNA Spike-in Normalized Ct'!O101)</f>
        <v>No sample</v>
      </c>
    </row>
    <row r="102" spans="1:15" x14ac:dyDescent="0.25">
      <c r="A102" s="170"/>
      <c r="B102" s="13" t="s">
        <v>2391</v>
      </c>
      <c r="C102" s="6" t="str">
        <f>VLOOKUP($B102,'Thresholded Ct'!$B$3:$C$194,2,FALSE)</f>
        <v>hsa-miR-15a-5p</v>
      </c>
      <c r="D102" s="45">
        <f>IFERROR(VLOOKUP($B102,'RNA Spike-in Normalized Ct'!$B$3:$O$178,3,FALSE)-'RNA Spike-in Normalized Ct'!S$5,'RNA Spike-in Normalized Ct'!D102)</f>
        <v>23.856816239316228</v>
      </c>
      <c r="E102" s="45" t="str">
        <f>IFERROR(VLOOKUP($B102,'RNA Spike-in Normalized Ct'!$B$3:$O$178,4,FALSE)-'RNA Spike-in Normalized Ct'!T$5,'RNA Spike-in Normalized Ct'!E102)</f>
        <v>No sample</v>
      </c>
      <c r="F102" s="45" t="str">
        <f>IFERROR(VLOOKUP($B102,'RNA Spike-in Normalized Ct'!$B$3:$O$178,5,FALSE)-'RNA Spike-in Normalized Ct'!U$5,'RNA Spike-in Normalized Ct'!F102)</f>
        <v>No sample</v>
      </c>
      <c r="G102" s="45" t="str">
        <f>IFERROR(VLOOKUP($B102,'RNA Spike-in Normalized Ct'!$B$3:$O$178,6,FALSE)-'RNA Spike-in Normalized Ct'!V$5,'RNA Spike-in Normalized Ct'!G102)</f>
        <v>No sample</v>
      </c>
      <c r="H102" s="45" t="str">
        <f>IFERROR(VLOOKUP($B102,'RNA Spike-in Normalized Ct'!$B$3:$O$178,7,FALSE)-'RNA Spike-in Normalized Ct'!W$5,'RNA Spike-in Normalized Ct'!H102)</f>
        <v>No sample</v>
      </c>
      <c r="I102" s="45" t="str">
        <f>IFERROR(VLOOKUP($B102,'RNA Spike-in Normalized Ct'!$B$3:$O$178,8,FALSE)-'RNA Spike-in Normalized Ct'!X$5,'RNA Spike-in Normalized Ct'!I102)</f>
        <v>No sample</v>
      </c>
      <c r="J102" s="45">
        <f>IFERROR(VLOOKUP($B102,'RNA Spike-in Normalized Ct'!$B$3:$O$178,9,FALSE)-'RNA Spike-in Normalized Ct'!Y$5,'RNA Spike-in Normalized Ct'!J102)</f>
        <v>23.412183760683771</v>
      </c>
      <c r="K102" s="45" t="str">
        <f>IFERROR(VLOOKUP($B102,'RNA Spike-in Normalized Ct'!$B$3:$O$178,9,FALSE)-'RNA Spike-in Normalized Ct'!Z$5,'RNA Spike-in Normalized Ct'!K102)</f>
        <v>No sample</v>
      </c>
      <c r="L102" s="45" t="str">
        <f>IFERROR(VLOOKUP($B102,'RNA Spike-in Normalized Ct'!$B$3:$O$178,10,FALSE)-'RNA Spike-in Normalized Ct'!AA$5,'RNA Spike-in Normalized Ct'!L102)</f>
        <v>No sample</v>
      </c>
      <c r="M102" s="45" t="str">
        <f>IFERROR(VLOOKUP($B102,'RNA Spike-in Normalized Ct'!$B$3:$O$178,11,FALSE)-'RNA Spike-in Normalized Ct'!AB$5,'RNA Spike-in Normalized Ct'!M102)</f>
        <v>No sample</v>
      </c>
      <c r="N102" s="45" t="str">
        <f>IFERROR(VLOOKUP($B102,'RNA Spike-in Normalized Ct'!$B$3:$O$178,12,FALSE)-'RNA Spike-in Normalized Ct'!AC$5,'RNA Spike-in Normalized Ct'!N102)</f>
        <v>No sample</v>
      </c>
      <c r="O102" s="45" t="str">
        <f>IFERROR(VLOOKUP($B102,'RNA Spike-in Normalized Ct'!$B$3:$O$178,13,FALSE)-'RNA Spike-in Normalized Ct'!AD$5,'RNA Spike-in Normalized Ct'!O102)</f>
        <v>No sample</v>
      </c>
    </row>
    <row r="103" spans="1:15" x14ac:dyDescent="0.25">
      <c r="A103" s="170"/>
      <c r="B103" s="13" t="s">
        <v>2392</v>
      </c>
      <c r="C103" s="6" t="str">
        <f>VLOOKUP($B103,'Thresholded Ct'!$B$3:$C$194,2,FALSE)</f>
        <v>hsa-miR-100-5p</v>
      </c>
      <c r="D103" s="45">
        <f>IFERROR(VLOOKUP($B103,'RNA Spike-in Normalized Ct'!$B$3:$O$178,3,FALSE)-'RNA Spike-in Normalized Ct'!S$5,'RNA Spike-in Normalized Ct'!D103)</f>
        <v>32.075816239316225</v>
      </c>
      <c r="E103" s="45" t="str">
        <f>IFERROR(VLOOKUP($B103,'RNA Spike-in Normalized Ct'!$B$3:$O$178,4,FALSE)-'RNA Spike-in Normalized Ct'!T$5,'RNA Spike-in Normalized Ct'!E103)</f>
        <v>No sample</v>
      </c>
      <c r="F103" s="45" t="str">
        <f>IFERROR(VLOOKUP($B103,'RNA Spike-in Normalized Ct'!$B$3:$O$178,5,FALSE)-'RNA Spike-in Normalized Ct'!U$5,'RNA Spike-in Normalized Ct'!F103)</f>
        <v>No sample</v>
      </c>
      <c r="G103" s="45" t="str">
        <f>IFERROR(VLOOKUP($B103,'RNA Spike-in Normalized Ct'!$B$3:$O$178,6,FALSE)-'RNA Spike-in Normalized Ct'!V$5,'RNA Spike-in Normalized Ct'!G103)</f>
        <v>No sample</v>
      </c>
      <c r="H103" s="45" t="str">
        <f>IFERROR(VLOOKUP($B103,'RNA Spike-in Normalized Ct'!$B$3:$O$178,7,FALSE)-'RNA Spike-in Normalized Ct'!W$5,'RNA Spike-in Normalized Ct'!H103)</f>
        <v>No sample</v>
      </c>
      <c r="I103" s="45" t="str">
        <f>IFERROR(VLOOKUP($B103,'RNA Spike-in Normalized Ct'!$B$3:$O$178,8,FALSE)-'RNA Spike-in Normalized Ct'!X$5,'RNA Spike-in Normalized Ct'!I103)</f>
        <v>No sample</v>
      </c>
      <c r="J103" s="45">
        <f>IFERROR(VLOOKUP($B103,'RNA Spike-in Normalized Ct'!$B$3:$O$178,9,FALSE)-'RNA Spike-in Normalized Ct'!Y$5,'RNA Spike-in Normalized Ct'!J103)</f>
        <v>30.297183760683772</v>
      </c>
      <c r="K103" s="45" t="str">
        <f>IFERROR(VLOOKUP($B103,'RNA Spike-in Normalized Ct'!$B$3:$O$178,9,FALSE)-'RNA Spike-in Normalized Ct'!Z$5,'RNA Spike-in Normalized Ct'!K103)</f>
        <v>No sample</v>
      </c>
      <c r="L103" s="45" t="str">
        <f>IFERROR(VLOOKUP($B103,'RNA Spike-in Normalized Ct'!$B$3:$O$178,10,FALSE)-'RNA Spike-in Normalized Ct'!AA$5,'RNA Spike-in Normalized Ct'!L103)</f>
        <v>No sample</v>
      </c>
      <c r="M103" s="45" t="str">
        <f>IFERROR(VLOOKUP($B103,'RNA Spike-in Normalized Ct'!$B$3:$O$178,11,FALSE)-'RNA Spike-in Normalized Ct'!AB$5,'RNA Spike-in Normalized Ct'!M103)</f>
        <v>No sample</v>
      </c>
      <c r="N103" s="45" t="str">
        <f>IFERROR(VLOOKUP($B103,'RNA Spike-in Normalized Ct'!$B$3:$O$178,12,FALSE)-'RNA Spike-in Normalized Ct'!AC$5,'RNA Spike-in Normalized Ct'!N103)</f>
        <v>No sample</v>
      </c>
      <c r="O103" s="45" t="str">
        <f>IFERROR(VLOOKUP($B103,'RNA Spike-in Normalized Ct'!$B$3:$O$178,13,FALSE)-'RNA Spike-in Normalized Ct'!AD$5,'RNA Spike-in Normalized Ct'!O103)</f>
        <v>No sample</v>
      </c>
    </row>
    <row r="104" spans="1:15" x14ac:dyDescent="0.25">
      <c r="A104" s="170"/>
      <c r="B104" s="13" t="s">
        <v>2393</v>
      </c>
      <c r="C104" s="6" t="str">
        <f>VLOOKUP($B104,'Thresholded Ct'!$B$3:$C$194,2,FALSE)</f>
        <v>hsa-miR-10a-5p</v>
      </c>
      <c r="D104" s="45" t="str">
        <f>IFERROR(VLOOKUP($B104,'RNA Spike-in Normalized Ct'!$B$3:$O$178,3,FALSE)-'RNA Spike-in Normalized Ct'!S$5,'RNA Spike-in Normalized Ct'!D104)</f>
        <v>Excluded</v>
      </c>
      <c r="E104" s="45" t="str">
        <f>IFERROR(VLOOKUP($B104,'RNA Spike-in Normalized Ct'!$B$3:$O$178,4,FALSE)-'RNA Spike-in Normalized Ct'!T$5,'RNA Spike-in Normalized Ct'!E104)</f>
        <v>No sample</v>
      </c>
      <c r="F104" s="45" t="str">
        <f>IFERROR(VLOOKUP($B104,'RNA Spike-in Normalized Ct'!$B$3:$O$178,5,FALSE)-'RNA Spike-in Normalized Ct'!U$5,'RNA Spike-in Normalized Ct'!F104)</f>
        <v>No sample</v>
      </c>
      <c r="G104" s="45" t="str">
        <f>IFERROR(VLOOKUP($B104,'RNA Spike-in Normalized Ct'!$B$3:$O$178,6,FALSE)-'RNA Spike-in Normalized Ct'!V$5,'RNA Spike-in Normalized Ct'!G104)</f>
        <v>No sample</v>
      </c>
      <c r="H104" s="45" t="str">
        <f>IFERROR(VLOOKUP($B104,'RNA Spike-in Normalized Ct'!$B$3:$O$178,7,FALSE)-'RNA Spike-in Normalized Ct'!W$5,'RNA Spike-in Normalized Ct'!H104)</f>
        <v>No sample</v>
      </c>
      <c r="I104" s="45" t="str">
        <f>IFERROR(VLOOKUP($B104,'RNA Spike-in Normalized Ct'!$B$3:$O$178,8,FALSE)-'RNA Spike-in Normalized Ct'!X$5,'RNA Spike-in Normalized Ct'!I104)</f>
        <v>No sample</v>
      </c>
      <c r="J104" s="45" t="str">
        <f>IFERROR(VLOOKUP($B104,'RNA Spike-in Normalized Ct'!$B$3:$O$178,9,FALSE)-'RNA Spike-in Normalized Ct'!Y$5,'RNA Spike-in Normalized Ct'!J104)</f>
        <v>Excluded</v>
      </c>
      <c r="K104" s="45" t="str">
        <f>IFERROR(VLOOKUP($B104,'RNA Spike-in Normalized Ct'!$B$3:$O$178,9,FALSE)-'RNA Spike-in Normalized Ct'!Z$5,'RNA Spike-in Normalized Ct'!K104)</f>
        <v>No sample</v>
      </c>
      <c r="L104" s="45" t="str">
        <f>IFERROR(VLOOKUP($B104,'RNA Spike-in Normalized Ct'!$B$3:$O$178,10,FALSE)-'RNA Spike-in Normalized Ct'!AA$5,'RNA Spike-in Normalized Ct'!L104)</f>
        <v>No sample</v>
      </c>
      <c r="M104" s="45" t="str">
        <f>IFERROR(VLOOKUP($B104,'RNA Spike-in Normalized Ct'!$B$3:$O$178,11,FALSE)-'RNA Spike-in Normalized Ct'!AB$5,'RNA Spike-in Normalized Ct'!M104)</f>
        <v>No sample</v>
      </c>
      <c r="N104" s="45" t="str">
        <f>IFERROR(VLOOKUP($B104,'RNA Spike-in Normalized Ct'!$B$3:$O$178,12,FALSE)-'RNA Spike-in Normalized Ct'!AC$5,'RNA Spike-in Normalized Ct'!N104)</f>
        <v>No sample</v>
      </c>
      <c r="O104" s="45" t="str">
        <f>IFERROR(VLOOKUP($B104,'RNA Spike-in Normalized Ct'!$B$3:$O$178,13,FALSE)-'RNA Spike-in Normalized Ct'!AD$5,'RNA Spike-in Normalized Ct'!O104)</f>
        <v>No sample</v>
      </c>
    </row>
    <row r="105" spans="1:15" x14ac:dyDescent="0.25">
      <c r="A105" s="170"/>
      <c r="B105" s="13" t="s">
        <v>2394</v>
      </c>
      <c r="C105" s="6" t="str">
        <f>VLOOKUP($B105,'Thresholded Ct'!$B$3:$C$194,2,FALSE)</f>
        <v>hsa-miR-215-5p</v>
      </c>
      <c r="D105" s="45">
        <f>IFERROR(VLOOKUP($B105,'RNA Spike-in Normalized Ct'!$B$3:$O$178,3,FALSE)-'RNA Spike-in Normalized Ct'!S$5,'RNA Spike-in Normalized Ct'!D105)</f>
        <v>27.028816239316228</v>
      </c>
      <c r="E105" s="45" t="str">
        <f>IFERROR(VLOOKUP($B105,'RNA Spike-in Normalized Ct'!$B$3:$O$178,4,FALSE)-'RNA Spike-in Normalized Ct'!T$5,'RNA Spike-in Normalized Ct'!E105)</f>
        <v>No sample</v>
      </c>
      <c r="F105" s="45" t="str">
        <f>IFERROR(VLOOKUP($B105,'RNA Spike-in Normalized Ct'!$B$3:$O$178,5,FALSE)-'RNA Spike-in Normalized Ct'!U$5,'RNA Spike-in Normalized Ct'!F105)</f>
        <v>No sample</v>
      </c>
      <c r="G105" s="45" t="str">
        <f>IFERROR(VLOOKUP($B105,'RNA Spike-in Normalized Ct'!$B$3:$O$178,6,FALSE)-'RNA Spike-in Normalized Ct'!V$5,'RNA Spike-in Normalized Ct'!G105)</f>
        <v>No sample</v>
      </c>
      <c r="H105" s="45" t="str">
        <f>IFERROR(VLOOKUP($B105,'RNA Spike-in Normalized Ct'!$B$3:$O$178,7,FALSE)-'RNA Spike-in Normalized Ct'!W$5,'RNA Spike-in Normalized Ct'!H105)</f>
        <v>No sample</v>
      </c>
      <c r="I105" s="45" t="str">
        <f>IFERROR(VLOOKUP($B105,'RNA Spike-in Normalized Ct'!$B$3:$O$178,8,FALSE)-'RNA Spike-in Normalized Ct'!X$5,'RNA Spike-in Normalized Ct'!I105)</f>
        <v>No sample</v>
      </c>
      <c r="J105" s="45">
        <f>IFERROR(VLOOKUP($B105,'RNA Spike-in Normalized Ct'!$B$3:$O$178,9,FALSE)-'RNA Spike-in Normalized Ct'!Y$5,'RNA Spike-in Normalized Ct'!J105)</f>
        <v>27.599183760683772</v>
      </c>
      <c r="K105" s="45" t="str">
        <f>IFERROR(VLOOKUP($B105,'RNA Spike-in Normalized Ct'!$B$3:$O$178,9,FALSE)-'RNA Spike-in Normalized Ct'!Z$5,'RNA Spike-in Normalized Ct'!K105)</f>
        <v>No sample</v>
      </c>
      <c r="L105" s="45" t="str">
        <f>IFERROR(VLOOKUP($B105,'RNA Spike-in Normalized Ct'!$B$3:$O$178,10,FALSE)-'RNA Spike-in Normalized Ct'!AA$5,'RNA Spike-in Normalized Ct'!L105)</f>
        <v>No sample</v>
      </c>
      <c r="M105" s="45" t="str">
        <f>IFERROR(VLOOKUP($B105,'RNA Spike-in Normalized Ct'!$B$3:$O$178,11,FALSE)-'RNA Spike-in Normalized Ct'!AB$5,'RNA Spike-in Normalized Ct'!M105)</f>
        <v>No sample</v>
      </c>
      <c r="N105" s="45" t="str">
        <f>IFERROR(VLOOKUP($B105,'RNA Spike-in Normalized Ct'!$B$3:$O$178,12,FALSE)-'RNA Spike-in Normalized Ct'!AC$5,'RNA Spike-in Normalized Ct'!N105)</f>
        <v>No sample</v>
      </c>
      <c r="O105" s="45" t="str">
        <f>IFERROR(VLOOKUP($B105,'RNA Spike-in Normalized Ct'!$B$3:$O$178,13,FALSE)-'RNA Spike-in Normalized Ct'!AD$5,'RNA Spike-in Normalized Ct'!O105)</f>
        <v>No sample</v>
      </c>
    </row>
    <row r="106" spans="1:15" x14ac:dyDescent="0.25">
      <c r="A106" s="170"/>
      <c r="B106" s="13" t="s">
        <v>2395</v>
      </c>
      <c r="C106" s="6" t="str">
        <f>VLOOKUP($B106,'Thresholded Ct'!$B$3:$C$194,2,FALSE)</f>
        <v>hsa-miR-23b-3p</v>
      </c>
      <c r="D106" s="45" t="str">
        <f>IFERROR(VLOOKUP($B106,'RNA Spike-in Normalized Ct'!$B$3:$O$178,3,FALSE)-'RNA Spike-in Normalized Ct'!S$5,'RNA Spike-in Normalized Ct'!D106)</f>
        <v>Excluded</v>
      </c>
      <c r="E106" s="45" t="str">
        <f>IFERROR(VLOOKUP($B106,'RNA Spike-in Normalized Ct'!$B$3:$O$178,4,FALSE)-'RNA Spike-in Normalized Ct'!T$5,'RNA Spike-in Normalized Ct'!E106)</f>
        <v>No sample</v>
      </c>
      <c r="F106" s="45" t="str">
        <f>IFERROR(VLOOKUP($B106,'RNA Spike-in Normalized Ct'!$B$3:$O$178,5,FALSE)-'RNA Spike-in Normalized Ct'!U$5,'RNA Spike-in Normalized Ct'!F106)</f>
        <v>No sample</v>
      </c>
      <c r="G106" s="45" t="str">
        <f>IFERROR(VLOOKUP($B106,'RNA Spike-in Normalized Ct'!$B$3:$O$178,6,FALSE)-'RNA Spike-in Normalized Ct'!V$5,'RNA Spike-in Normalized Ct'!G106)</f>
        <v>No sample</v>
      </c>
      <c r="H106" s="45" t="str">
        <f>IFERROR(VLOOKUP($B106,'RNA Spike-in Normalized Ct'!$B$3:$O$178,7,FALSE)-'RNA Spike-in Normalized Ct'!W$5,'RNA Spike-in Normalized Ct'!H106)</f>
        <v>No sample</v>
      </c>
      <c r="I106" s="45" t="str">
        <f>IFERROR(VLOOKUP($B106,'RNA Spike-in Normalized Ct'!$B$3:$O$178,8,FALSE)-'RNA Spike-in Normalized Ct'!X$5,'RNA Spike-in Normalized Ct'!I106)</f>
        <v>No sample</v>
      </c>
      <c r="J106" s="45" t="str">
        <f>IFERROR(VLOOKUP($B106,'RNA Spike-in Normalized Ct'!$B$3:$O$178,9,FALSE)-'RNA Spike-in Normalized Ct'!Y$5,'RNA Spike-in Normalized Ct'!J106)</f>
        <v>Excluded</v>
      </c>
      <c r="K106" s="45" t="str">
        <f>IFERROR(VLOOKUP($B106,'RNA Spike-in Normalized Ct'!$B$3:$O$178,9,FALSE)-'RNA Spike-in Normalized Ct'!Z$5,'RNA Spike-in Normalized Ct'!K106)</f>
        <v>No sample</v>
      </c>
      <c r="L106" s="45" t="str">
        <f>IFERROR(VLOOKUP($B106,'RNA Spike-in Normalized Ct'!$B$3:$O$178,10,FALSE)-'RNA Spike-in Normalized Ct'!AA$5,'RNA Spike-in Normalized Ct'!L106)</f>
        <v>No sample</v>
      </c>
      <c r="M106" s="45" t="str">
        <f>IFERROR(VLOOKUP($B106,'RNA Spike-in Normalized Ct'!$B$3:$O$178,11,FALSE)-'RNA Spike-in Normalized Ct'!AB$5,'RNA Spike-in Normalized Ct'!M106)</f>
        <v>No sample</v>
      </c>
      <c r="N106" s="45" t="str">
        <f>IFERROR(VLOOKUP($B106,'RNA Spike-in Normalized Ct'!$B$3:$O$178,12,FALSE)-'RNA Spike-in Normalized Ct'!AC$5,'RNA Spike-in Normalized Ct'!N106)</f>
        <v>No sample</v>
      </c>
      <c r="O106" s="45" t="str">
        <f>IFERROR(VLOOKUP($B106,'RNA Spike-in Normalized Ct'!$B$3:$O$178,13,FALSE)-'RNA Spike-in Normalized Ct'!AD$5,'RNA Spike-in Normalized Ct'!O106)</f>
        <v>No sample</v>
      </c>
    </row>
    <row r="107" spans="1:15" x14ac:dyDescent="0.25">
      <c r="A107" s="170"/>
      <c r="B107" s="13" t="s">
        <v>2396</v>
      </c>
      <c r="C107" s="6" t="str">
        <f>VLOOKUP($B107,'Thresholded Ct'!$B$3:$C$194,2,FALSE)</f>
        <v>hsa-miR-141-3p</v>
      </c>
      <c r="D107" s="45">
        <f>IFERROR(VLOOKUP($B107,'RNA Spike-in Normalized Ct'!$B$3:$O$178,3,FALSE)-'RNA Spike-in Normalized Ct'!S$5,'RNA Spike-in Normalized Ct'!D107)</f>
        <v>28.588816239316227</v>
      </c>
      <c r="E107" s="45" t="str">
        <f>IFERROR(VLOOKUP($B107,'RNA Spike-in Normalized Ct'!$B$3:$O$178,4,FALSE)-'RNA Spike-in Normalized Ct'!T$5,'RNA Spike-in Normalized Ct'!E107)</f>
        <v>No sample</v>
      </c>
      <c r="F107" s="45" t="str">
        <f>IFERROR(VLOOKUP($B107,'RNA Spike-in Normalized Ct'!$B$3:$O$178,5,FALSE)-'RNA Spike-in Normalized Ct'!U$5,'RNA Spike-in Normalized Ct'!F107)</f>
        <v>No sample</v>
      </c>
      <c r="G107" s="45" t="str">
        <f>IFERROR(VLOOKUP($B107,'RNA Spike-in Normalized Ct'!$B$3:$O$178,6,FALSE)-'RNA Spike-in Normalized Ct'!V$5,'RNA Spike-in Normalized Ct'!G107)</f>
        <v>No sample</v>
      </c>
      <c r="H107" s="45" t="str">
        <f>IFERROR(VLOOKUP($B107,'RNA Spike-in Normalized Ct'!$B$3:$O$178,7,FALSE)-'RNA Spike-in Normalized Ct'!W$5,'RNA Spike-in Normalized Ct'!H107)</f>
        <v>No sample</v>
      </c>
      <c r="I107" s="45" t="str">
        <f>IFERROR(VLOOKUP($B107,'RNA Spike-in Normalized Ct'!$B$3:$O$178,8,FALSE)-'RNA Spike-in Normalized Ct'!X$5,'RNA Spike-in Normalized Ct'!I107)</f>
        <v>No sample</v>
      </c>
      <c r="J107" s="45">
        <f>IFERROR(VLOOKUP($B107,'RNA Spike-in Normalized Ct'!$B$3:$O$178,9,FALSE)-'RNA Spike-in Normalized Ct'!Y$5,'RNA Spike-in Normalized Ct'!J107)</f>
        <v>30.261183760683771</v>
      </c>
      <c r="K107" s="45" t="str">
        <f>IFERROR(VLOOKUP($B107,'RNA Spike-in Normalized Ct'!$B$3:$O$178,9,FALSE)-'RNA Spike-in Normalized Ct'!Z$5,'RNA Spike-in Normalized Ct'!K107)</f>
        <v>No sample</v>
      </c>
      <c r="L107" s="45" t="str">
        <f>IFERROR(VLOOKUP($B107,'RNA Spike-in Normalized Ct'!$B$3:$O$178,10,FALSE)-'RNA Spike-in Normalized Ct'!AA$5,'RNA Spike-in Normalized Ct'!L107)</f>
        <v>No sample</v>
      </c>
      <c r="M107" s="45" t="str">
        <f>IFERROR(VLOOKUP($B107,'RNA Spike-in Normalized Ct'!$B$3:$O$178,11,FALSE)-'RNA Spike-in Normalized Ct'!AB$5,'RNA Spike-in Normalized Ct'!M107)</f>
        <v>No sample</v>
      </c>
      <c r="N107" s="45" t="str">
        <f>IFERROR(VLOOKUP($B107,'RNA Spike-in Normalized Ct'!$B$3:$O$178,12,FALSE)-'RNA Spike-in Normalized Ct'!AC$5,'RNA Spike-in Normalized Ct'!N107)</f>
        <v>No sample</v>
      </c>
      <c r="O107" s="45" t="str">
        <f>IFERROR(VLOOKUP($B107,'RNA Spike-in Normalized Ct'!$B$3:$O$178,13,FALSE)-'RNA Spike-in Normalized Ct'!AD$5,'RNA Spike-in Normalized Ct'!O107)</f>
        <v>No sample</v>
      </c>
    </row>
    <row r="108" spans="1:15" x14ac:dyDescent="0.25">
      <c r="A108" s="170"/>
      <c r="B108" s="13" t="s">
        <v>2397</v>
      </c>
      <c r="C108" s="6" t="str">
        <f>VLOOKUP($B108,'Thresholded Ct'!$B$3:$C$194,2,FALSE)</f>
        <v>hsa-miR-134-5p</v>
      </c>
      <c r="D108" s="45">
        <f>IFERROR(VLOOKUP($B108,'RNA Spike-in Normalized Ct'!$B$3:$O$178,3,FALSE)-'RNA Spike-in Normalized Ct'!S$5,'RNA Spike-in Normalized Ct'!D108)</f>
        <v>30.184816239316227</v>
      </c>
      <c r="E108" s="45" t="str">
        <f>IFERROR(VLOOKUP($B108,'RNA Spike-in Normalized Ct'!$B$3:$O$178,4,FALSE)-'RNA Spike-in Normalized Ct'!T$5,'RNA Spike-in Normalized Ct'!E108)</f>
        <v>No sample</v>
      </c>
      <c r="F108" s="45" t="str">
        <f>IFERROR(VLOOKUP($B108,'RNA Spike-in Normalized Ct'!$B$3:$O$178,5,FALSE)-'RNA Spike-in Normalized Ct'!U$5,'RNA Spike-in Normalized Ct'!F108)</f>
        <v>No sample</v>
      </c>
      <c r="G108" s="45" t="str">
        <f>IFERROR(VLOOKUP($B108,'RNA Spike-in Normalized Ct'!$B$3:$O$178,6,FALSE)-'RNA Spike-in Normalized Ct'!V$5,'RNA Spike-in Normalized Ct'!G108)</f>
        <v>No sample</v>
      </c>
      <c r="H108" s="45" t="str">
        <f>IFERROR(VLOOKUP($B108,'RNA Spike-in Normalized Ct'!$B$3:$O$178,7,FALSE)-'RNA Spike-in Normalized Ct'!W$5,'RNA Spike-in Normalized Ct'!H108)</f>
        <v>No sample</v>
      </c>
      <c r="I108" s="45" t="str">
        <f>IFERROR(VLOOKUP($B108,'RNA Spike-in Normalized Ct'!$B$3:$O$178,8,FALSE)-'RNA Spike-in Normalized Ct'!X$5,'RNA Spike-in Normalized Ct'!I108)</f>
        <v>No sample</v>
      </c>
      <c r="J108" s="45">
        <f>IFERROR(VLOOKUP($B108,'RNA Spike-in Normalized Ct'!$B$3:$O$178,9,FALSE)-'RNA Spike-in Normalized Ct'!Y$5,'RNA Spike-in Normalized Ct'!J108)</f>
        <v>29.73718376068377</v>
      </c>
      <c r="K108" s="45" t="str">
        <f>IFERROR(VLOOKUP($B108,'RNA Spike-in Normalized Ct'!$B$3:$O$178,9,FALSE)-'RNA Spike-in Normalized Ct'!Z$5,'RNA Spike-in Normalized Ct'!K108)</f>
        <v>No sample</v>
      </c>
      <c r="L108" s="45" t="str">
        <f>IFERROR(VLOOKUP($B108,'RNA Spike-in Normalized Ct'!$B$3:$O$178,10,FALSE)-'RNA Spike-in Normalized Ct'!AA$5,'RNA Spike-in Normalized Ct'!L108)</f>
        <v>No sample</v>
      </c>
      <c r="M108" s="45" t="str">
        <f>IFERROR(VLOOKUP($B108,'RNA Spike-in Normalized Ct'!$B$3:$O$178,11,FALSE)-'RNA Spike-in Normalized Ct'!AB$5,'RNA Spike-in Normalized Ct'!M108)</f>
        <v>No sample</v>
      </c>
      <c r="N108" s="45" t="str">
        <f>IFERROR(VLOOKUP($B108,'RNA Spike-in Normalized Ct'!$B$3:$O$178,12,FALSE)-'RNA Spike-in Normalized Ct'!AC$5,'RNA Spike-in Normalized Ct'!N108)</f>
        <v>No sample</v>
      </c>
      <c r="O108" s="45" t="str">
        <f>IFERROR(VLOOKUP($B108,'RNA Spike-in Normalized Ct'!$B$3:$O$178,13,FALSE)-'RNA Spike-in Normalized Ct'!AD$5,'RNA Spike-in Normalized Ct'!O108)</f>
        <v>No sample</v>
      </c>
    </row>
    <row r="109" spans="1:15" x14ac:dyDescent="0.25">
      <c r="A109" s="170"/>
      <c r="B109" s="13" t="s">
        <v>2398</v>
      </c>
      <c r="C109" s="6" t="str">
        <f>VLOOKUP($B109,'Thresholded Ct'!$B$3:$C$194,2,FALSE)</f>
        <v>hsa-miR-155-5p</v>
      </c>
      <c r="D109" s="45" t="str">
        <f>IFERROR(VLOOKUP($B109,'RNA Spike-in Normalized Ct'!$B$3:$O$178,3,FALSE)-'RNA Spike-in Normalized Ct'!S$5,'RNA Spike-in Normalized Ct'!D109)</f>
        <v>Excluded</v>
      </c>
      <c r="E109" s="45" t="str">
        <f>IFERROR(VLOOKUP($B109,'RNA Spike-in Normalized Ct'!$B$3:$O$178,4,FALSE)-'RNA Spike-in Normalized Ct'!T$5,'RNA Spike-in Normalized Ct'!E109)</f>
        <v>No sample</v>
      </c>
      <c r="F109" s="45" t="str">
        <f>IFERROR(VLOOKUP($B109,'RNA Spike-in Normalized Ct'!$B$3:$O$178,5,FALSE)-'RNA Spike-in Normalized Ct'!U$5,'RNA Spike-in Normalized Ct'!F109)</f>
        <v>No sample</v>
      </c>
      <c r="G109" s="45" t="str">
        <f>IFERROR(VLOOKUP($B109,'RNA Spike-in Normalized Ct'!$B$3:$O$178,6,FALSE)-'RNA Spike-in Normalized Ct'!V$5,'RNA Spike-in Normalized Ct'!G109)</f>
        <v>No sample</v>
      </c>
      <c r="H109" s="45" t="str">
        <f>IFERROR(VLOOKUP($B109,'RNA Spike-in Normalized Ct'!$B$3:$O$178,7,FALSE)-'RNA Spike-in Normalized Ct'!W$5,'RNA Spike-in Normalized Ct'!H109)</f>
        <v>No sample</v>
      </c>
      <c r="I109" s="45" t="str">
        <f>IFERROR(VLOOKUP($B109,'RNA Spike-in Normalized Ct'!$B$3:$O$178,8,FALSE)-'RNA Spike-in Normalized Ct'!X$5,'RNA Spike-in Normalized Ct'!I109)</f>
        <v>No sample</v>
      </c>
      <c r="J109" s="45" t="str">
        <f>IFERROR(VLOOKUP($B109,'RNA Spike-in Normalized Ct'!$B$3:$O$178,9,FALSE)-'RNA Spike-in Normalized Ct'!Y$5,'RNA Spike-in Normalized Ct'!J109)</f>
        <v>Excluded</v>
      </c>
      <c r="K109" s="45" t="str">
        <f>IFERROR(VLOOKUP($B109,'RNA Spike-in Normalized Ct'!$B$3:$O$178,9,FALSE)-'RNA Spike-in Normalized Ct'!Z$5,'RNA Spike-in Normalized Ct'!K109)</f>
        <v>No sample</v>
      </c>
      <c r="L109" s="45" t="str">
        <f>IFERROR(VLOOKUP($B109,'RNA Spike-in Normalized Ct'!$B$3:$O$178,10,FALSE)-'RNA Spike-in Normalized Ct'!AA$5,'RNA Spike-in Normalized Ct'!L109)</f>
        <v>No sample</v>
      </c>
      <c r="M109" s="45" t="str">
        <f>IFERROR(VLOOKUP($B109,'RNA Spike-in Normalized Ct'!$B$3:$O$178,11,FALSE)-'RNA Spike-in Normalized Ct'!AB$5,'RNA Spike-in Normalized Ct'!M109)</f>
        <v>No sample</v>
      </c>
      <c r="N109" s="45" t="str">
        <f>IFERROR(VLOOKUP($B109,'RNA Spike-in Normalized Ct'!$B$3:$O$178,12,FALSE)-'RNA Spike-in Normalized Ct'!AC$5,'RNA Spike-in Normalized Ct'!N109)</f>
        <v>No sample</v>
      </c>
      <c r="O109" s="45" t="str">
        <f>IFERROR(VLOOKUP($B109,'RNA Spike-in Normalized Ct'!$B$3:$O$178,13,FALSE)-'RNA Spike-in Normalized Ct'!AD$5,'RNA Spike-in Normalized Ct'!O109)</f>
        <v>No sample</v>
      </c>
    </row>
    <row r="110" spans="1:15" x14ac:dyDescent="0.25">
      <c r="A110" s="170"/>
      <c r="B110" s="13" t="s">
        <v>2399</v>
      </c>
      <c r="C110" s="6" t="str">
        <f>VLOOKUP($B110,'Thresholded Ct'!$B$3:$C$194,2,FALSE)</f>
        <v>hsa-miR-378a-5p</v>
      </c>
      <c r="D110" s="45">
        <f>IFERROR(VLOOKUP($B110,'RNA Spike-in Normalized Ct'!$B$3:$O$178,3,FALSE)-'RNA Spike-in Normalized Ct'!S$5,'RNA Spike-in Normalized Ct'!D110)</f>
        <v>29.400816239316228</v>
      </c>
      <c r="E110" s="45" t="str">
        <f>IFERROR(VLOOKUP($B110,'RNA Spike-in Normalized Ct'!$B$3:$O$178,4,FALSE)-'RNA Spike-in Normalized Ct'!T$5,'RNA Spike-in Normalized Ct'!E110)</f>
        <v>No sample</v>
      </c>
      <c r="F110" s="45" t="str">
        <f>IFERROR(VLOOKUP($B110,'RNA Spike-in Normalized Ct'!$B$3:$O$178,5,FALSE)-'RNA Spike-in Normalized Ct'!U$5,'RNA Spike-in Normalized Ct'!F110)</f>
        <v>No sample</v>
      </c>
      <c r="G110" s="45" t="str">
        <f>IFERROR(VLOOKUP($B110,'RNA Spike-in Normalized Ct'!$B$3:$O$178,6,FALSE)-'RNA Spike-in Normalized Ct'!V$5,'RNA Spike-in Normalized Ct'!G110)</f>
        <v>No sample</v>
      </c>
      <c r="H110" s="45" t="str">
        <f>IFERROR(VLOOKUP($B110,'RNA Spike-in Normalized Ct'!$B$3:$O$178,7,FALSE)-'RNA Spike-in Normalized Ct'!W$5,'RNA Spike-in Normalized Ct'!H110)</f>
        <v>No sample</v>
      </c>
      <c r="I110" s="45" t="str">
        <f>IFERROR(VLOOKUP($B110,'RNA Spike-in Normalized Ct'!$B$3:$O$178,8,FALSE)-'RNA Spike-in Normalized Ct'!X$5,'RNA Spike-in Normalized Ct'!I110)</f>
        <v>No sample</v>
      </c>
      <c r="J110" s="45">
        <f>IFERROR(VLOOKUP($B110,'RNA Spike-in Normalized Ct'!$B$3:$O$178,9,FALSE)-'RNA Spike-in Normalized Ct'!Y$5,'RNA Spike-in Normalized Ct'!J110)</f>
        <v>29.855183760683772</v>
      </c>
      <c r="K110" s="45" t="str">
        <f>IFERROR(VLOOKUP($B110,'RNA Spike-in Normalized Ct'!$B$3:$O$178,9,FALSE)-'RNA Spike-in Normalized Ct'!Z$5,'RNA Spike-in Normalized Ct'!K110)</f>
        <v>No sample</v>
      </c>
      <c r="L110" s="45" t="str">
        <f>IFERROR(VLOOKUP($B110,'RNA Spike-in Normalized Ct'!$B$3:$O$178,10,FALSE)-'RNA Spike-in Normalized Ct'!AA$5,'RNA Spike-in Normalized Ct'!L110)</f>
        <v>No sample</v>
      </c>
      <c r="M110" s="45" t="str">
        <f>IFERROR(VLOOKUP($B110,'RNA Spike-in Normalized Ct'!$B$3:$O$178,11,FALSE)-'RNA Spike-in Normalized Ct'!AB$5,'RNA Spike-in Normalized Ct'!M110)</f>
        <v>No sample</v>
      </c>
      <c r="N110" s="45" t="str">
        <f>IFERROR(VLOOKUP($B110,'RNA Spike-in Normalized Ct'!$B$3:$O$178,12,FALSE)-'RNA Spike-in Normalized Ct'!AC$5,'RNA Spike-in Normalized Ct'!N110)</f>
        <v>No sample</v>
      </c>
      <c r="O110" s="45" t="str">
        <f>IFERROR(VLOOKUP($B110,'RNA Spike-in Normalized Ct'!$B$3:$O$178,13,FALSE)-'RNA Spike-in Normalized Ct'!AD$5,'RNA Spike-in Normalized Ct'!O110)</f>
        <v>No sample</v>
      </c>
    </row>
    <row r="111" spans="1:15" x14ac:dyDescent="0.25">
      <c r="A111" s="170"/>
      <c r="B111" s="13" t="s">
        <v>2400</v>
      </c>
      <c r="C111" s="6" t="str">
        <f>VLOOKUP($B111,'Thresholded Ct'!$B$3:$C$194,2,FALSE)</f>
        <v>hsa-miR-422a</v>
      </c>
      <c r="D111" s="45">
        <f>IFERROR(VLOOKUP($B111,'RNA Spike-in Normalized Ct'!$B$3:$O$178,3,FALSE)-'RNA Spike-in Normalized Ct'!S$5,'RNA Spike-in Normalized Ct'!D111)</f>
        <v>28.181816239316227</v>
      </c>
      <c r="E111" s="45" t="str">
        <f>IFERROR(VLOOKUP($B111,'RNA Spike-in Normalized Ct'!$B$3:$O$178,4,FALSE)-'RNA Spike-in Normalized Ct'!T$5,'RNA Spike-in Normalized Ct'!E111)</f>
        <v>No sample</v>
      </c>
      <c r="F111" s="45" t="str">
        <f>IFERROR(VLOOKUP($B111,'RNA Spike-in Normalized Ct'!$B$3:$O$178,5,FALSE)-'RNA Spike-in Normalized Ct'!U$5,'RNA Spike-in Normalized Ct'!F111)</f>
        <v>No sample</v>
      </c>
      <c r="G111" s="45" t="str">
        <f>IFERROR(VLOOKUP($B111,'RNA Spike-in Normalized Ct'!$B$3:$O$178,6,FALSE)-'RNA Spike-in Normalized Ct'!V$5,'RNA Spike-in Normalized Ct'!G111)</f>
        <v>No sample</v>
      </c>
      <c r="H111" s="45" t="str">
        <f>IFERROR(VLOOKUP($B111,'RNA Spike-in Normalized Ct'!$B$3:$O$178,7,FALSE)-'RNA Spike-in Normalized Ct'!W$5,'RNA Spike-in Normalized Ct'!H111)</f>
        <v>No sample</v>
      </c>
      <c r="I111" s="45" t="str">
        <f>IFERROR(VLOOKUP($B111,'RNA Spike-in Normalized Ct'!$B$3:$O$178,8,FALSE)-'RNA Spike-in Normalized Ct'!X$5,'RNA Spike-in Normalized Ct'!I111)</f>
        <v>No sample</v>
      </c>
      <c r="J111" s="45">
        <f>IFERROR(VLOOKUP($B111,'RNA Spike-in Normalized Ct'!$B$3:$O$178,9,FALSE)-'RNA Spike-in Normalized Ct'!Y$5,'RNA Spike-in Normalized Ct'!J111)</f>
        <v>23.412183760683771</v>
      </c>
      <c r="K111" s="45" t="str">
        <f>IFERROR(VLOOKUP($B111,'RNA Spike-in Normalized Ct'!$B$3:$O$178,9,FALSE)-'RNA Spike-in Normalized Ct'!Z$5,'RNA Spike-in Normalized Ct'!K111)</f>
        <v>No sample</v>
      </c>
      <c r="L111" s="45" t="str">
        <f>IFERROR(VLOOKUP($B111,'RNA Spike-in Normalized Ct'!$B$3:$O$178,10,FALSE)-'RNA Spike-in Normalized Ct'!AA$5,'RNA Spike-in Normalized Ct'!L111)</f>
        <v>No sample</v>
      </c>
      <c r="M111" s="45" t="str">
        <f>IFERROR(VLOOKUP($B111,'RNA Spike-in Normalized Ct'!$B$3:$O$178,11,FALSE)-'RNA Spike-in Normalized Ct'!AB$5,'RNA Spike-in Normalized Ct'!M111)</f>
        <v>No sample</v>
      </c>
      <c r="N111" s="45" t="str">
        <f>IFERROR(VLOOKUP($B111,'RNA Spike-in Normalized Ct'!$B$3:$O$178,12,FALSE)-'RNA Spike-in Normalized Ct'!AC$5,'RNA Spike-in Normalized Ct'!N111)</f>
        <v>No sample</v>
      </c>
      <c r="O111" s="45" t="str">
        <f>IFERROR(VLOOKUP($B111,'RNA Spike-in Normalized Ct'!$B$3:$O$178,13,FALSE)-'RNA Spike-in Normalized Ct'!AD$5,'RNA Spike-in Normalized Ct'!O111)</f>
        <v>No sample</v>
      </c>
    </row>
    <row r="112" spans="1:15" x14ac:dyDescent="0.25">
      <c r="A112" s="170"/>
      <c r="B112" s="13" t="s">
        <v>2401</v>
      </c>
      <c r="C112" s="6" t="str">
        <f>VLOOKUP($B112,'Thresholded Ct'!$B$3:$C$194,2,FALSE)</f>
        <v>hsa-miR-499a-5p</v>
      </c>
      <c r="D112" s="45">
        <f>IFERROR(VLOOKUP($B112,'RNA Spike-in Normalized Ct'!$B$3:$O$178,3,FALSE)-'RNA Spike-in Normalized Ct'!S$5,'RNA Spike-in Normalized Ct'!D112)</f>
        <v>25.281816239316228</v>
      </c>
      <c r="E112" s="45" t="str">
        <f>IFERROR(VLOOKUP($B112,'RNA Spike-in Normalized Ct'!$B$3:$O$178,4,FALSE)-'RNA Spike-in Normalized Ct'!T$5,'RNA Spike-in Normalized Ct'!E112)</f>
        <v>No sample</v>
      </c>
      <c r="F112" s="45" t="str">
        <f>IFERROR(VLOOKUP($B112,'RNA Spike-in Normalized Ct'!$B$3:$O$178,5,FALSE)-'RNA Spike-in Normalized Ct'!U$5,'RNA Spike-in Normalized Ct'!F112)</f>
        <v>No sample</v>
      </c>
      <c r="G112" s="45" t="str">
        <f>IFERROR(VLOOKUP($B112,'RNA Spike-in Normalized Ct'!$B$3:$O$178,6,FALSE)-'RNA Spike-in Normalized Ct'!V$5,'RNA Spike-in Normalized Ct'!G112)</f>
        <v>No sample</v>
      </c>
      <c r="H112" s="45" t="str">
        <f>IFERROR(VLOOKUP($B112,'RNA Spike-in Normalized Ct'!$B$3:$O$178,7,FALSE)-'RNA Spike-in Normalized Ct'!W$5,'RNA Spike-in Normalized Ct'!H112)</f>
        <v>No sample</v>
      </c>
      <c r="I112" s="45" t="str">
        <f>IFERROR(VLOOKUP($B112,'RNA Spike-in Normalized Ct'!$B$3:$O$178,8,FALSE)-'RNA Spike-in Normalized Ct'!X$5,'RNA Spike-in Normalized Ct'!I112)</f>
        <v>No sample</v>
      </c>
      <c r="J112" s="45">
        <f>IFERROR(VLOOKUP($B112,'RNA Spike-in Normalized Ct'!$B$3:$O$178,9,FALSE)-'RNA Spike-in Normalized Ct'!Y$5,'RNA Spike-in Normalized Ct'!J112)</f>
        <v>27.669183760683772</v>
      </c>
      <c r="K112" s="45" t="str">
        <f>IFERROR(VLOOKUP($B112,'RNA Spike-in Normalized Ct'!$B$3:$O$178,9,FALSE)-'RNA Spike-in Normalized Ct'!Z$5,'RNA Spike-in Normalized Ct'!K112)</f>
        <v>No sample</v>
      </c>
      <c r="L112" s="45" t="str">
        <f>IFERROR(VLOOKUP($B112,'RNA Spike-in Normalized Ct'!$B$3:$O$178,10,FALSE)-'RNA Spike-in Normalized Ct'!AA$5,'RNA Spike-in Normalized Ct'!L112)</f>
        <v>No sample</v>
      </c>
      <c r="M112" s="45" t="str">
        <f>IFERROR(VLOOKUP($B112,'RNA Spike-in Normalized Ct'!$B$3:$O$178,11,FALSE)-'RNA Spike-in Normalized Ct'!AB$5,'RNA Spike-in Normalized Ct'!M112)</f>
        <v>No sample</v>
      </c>
      <c r="N112" s="45" t="str">
        <f>IFERROR(VLOOKUP($B112,'RNA Spike-in Normalized Ct'!$B$3:$O$178,12,FALSE)-'RNA Spike-in Normalized Ct'!AC$5,'RNA Spike-in Normalized Ct'!N112)</f>
        <v>No sample</v>
      </c>
      <c r="O112" s="45" t="str">
        <f>IFERROR(VLOOKUP($B112,'RNA Spike-in Normalized Ct'!$B$3:$O$178,13,FALSE)-'RNA Spike-in Normalized Ct'!AD$5,'RNA Spike-in Normalized Ct'!O112)</f>
        <v>No sample</v>
      </c>
    </row>
    <row r="113" spans="1:15" x14ac:dyDescent="0.25">
      <c r="A113" s="170"/>
      <c r="B113" s="13" t="s">
        <v>2403</v>
      </c>
      <c r="C113" s="6" t="str">
        <f>VLOOKUP($B113,'Thresholded Ct'!$B$3:$C$194,2,FALSE)</f>
        <v>hsa-miR-17-3p</v>
      </c>
      <c r="D113" s="45">
        <f>IFERROR(VLOOKUP($B113,'RNA Spike-in Normalized Ct'!$B$3:$O$178,3,FALSE)-'RNA Spike-in Normalized Ct'!S$5,'RNA Spike-in Normalized Ct'!D113)</f>
        <v>27.095816239316228</v>
      </c>
      <c r="E113" s="45" t="str">
        <f>IFERROR(VLOOKUP($B113,'RNA Spike-in Normalized Ct'!$B$3:$O$178,4,FALSE)-'RNA Spike-in Normalized Ct'!T$5,'RNA Spike-in Normalized Ct'!E113)</f>
        <v>No sample</v>
      </c>
      <c r="F113" s="45" t="str">
        <f>IFERROR(VLOOKUP($B113,'RNA Spike-in Normalized Ct'!$B$3:$O$178,5,FALSE)-'RNA Spike-in Normalized Ct'!U$5,'RNA Spike-in Normalized Ct'!F113)</f>
        <v>No sample</v>
      </c>
      <c r="G113" s="45" t="str">
        <f>IFERROR(VLOOKUP($B113,'RNA Spike-in Normalized Ct'!$B$3:$O$178,6,FALSE)-'RNA Spike-in Normalized Ct'!V$5,'RNA Spike-in Normalized Ct'!G113)</f>
        <v>No sample</v>
      </c>
      <c r="H113" s="45" t="str">
        <f>IFERROR(VLOOKUP($B113,'RNA Spike-in Normalized Ct'!$B$3:$O$178,7,FALSE)-'RNA Spike-in Normalized Ct'!W$5,'RNA Spike-in Normalized Ct'!H113)</f>
        <v>No sample</v>
      </c>
      <c r="I113" s="45" t="str">
        <f>IFERROR(VLOOKUP($B113,'RNA Spike-in Normalized Ct'!$B$3:$O$178,8,FALSE)-'RNA Spike-in Normalized Ct'!X$5,'RNA Spike-in Normalized Ct'!I113)</f>
        <v>No sample</v>
      </c>
      <c r="J113" s="45">
        <f>IFERROR(VLOOKUP($B113,'RNA Spike-in Normalized Ct'!$B$3:$O$178,9,FALSE)-'RNA Spike-in Normalized Ct'!Y$5,'RNA Spike-in Normalized Ct'!J113)</f>
        <v>27.733183760683772</v>
      </c>
      <c r="K113" s="45" t="str">
        <f>IFERROR(VLOOKUP($B113,'RNA Spike-in Normalized Ct'!$B$3:$O$178,9,FALSE)-'RNA Spike-in Normalized Ct'!Z$5,'RNA Spike-in Normalized Ct'!K113)</f>
        <v>No sample</v>
      </c>
      <c r="L113" s="45" t="str">
        <f>IFERROR(VLOOKUP($B113,'RNA Spike-in Normalized Ct'!$B$3:$O$178,10,FALSE)-'RNA Spike-in Normalized Ct'!AA$5,'RNA Spike-in Normalized Ct'!L113)</f>
        <v>No sample</v>
      </c>
      <c r="M113" s="45" t="str">
        <f>IFERROR(VLOOKUP($B113,'RNA Spike-in Normalized Ct'!$B$3:$O$178,11,FALSE)-'RNA Spike-in Normalized Ct'!AB$5,'RNA Spike-in Normalized Ct'!M113)</f>
        <v>No sample</v>
      </c>
      <c r="N113" s="45" t="str">
        <f>IFERROR(VLOOKUP($B113,'RNA Spike-in Normalized Ct'!$B$3:$O$178,12,FALSE)-'RNA Spike-in Normalized Ct'!AC$5,'RNA Spike-in Normalized Ct'!N113)</f>
        <v>No sample</v>
      </c>
      <c r="O113" s="45" t="str">
        <f>IFERROR(VLOOKUP($B113,'RNA Spike-in Normalized Ct'!$B$3:$O$178,13,FALSE)-'RNA Spike-in Normalized Ct'!AD$5,'RNA Spike-in Normalized Ct'!O113)</f>
        <v>No sample</v>
      </c>
    </row>
    <row r="114" spans="1:15" x14ac:dyDescent="0.25">
      <c r="A114" s="170"/>
      <c r="B114" s="13" t="s">
        <v>2404</v>
      </c>
      <c r="C114" s="6" t="str">
        <f>VLOOKUP($B114,'Thresholded Ct'!$B$3:$C$194,2,FALSE)</f>
        <v>hsa-miR-103a-3p</v>
      </c>
      <c r="D114" s="45">
        <f>IFERROR(VLOOKUP($B114,'RNA Spike-in Normalized Ct'!$B$3:$O$178,3,FALSE)-'RNA Spike-in Normalized Ct'!S$5,'RNA Spike-in Normalized Ct'!D114)</f>
        <v>19.35581623931623</v>
      </c>
      <c r="E114" s="45" t="str">
        <f>IFERROR(VLOOKUP($B114,'RNA Spike-in Normalized Ct'!$B$3:$O$178,4,FALSE)-'RNA Spike-in Normalized Ct'!T$5,'RNA Spike-in Normalized Ct'!E114)</f>
        <v>No sample</v>
      </c>
      <c r="F114" s="45" t="str">
        <f>IFERROR(VLOOKUP($B114,'RNA Spike-in Normalized Ct'!$B$3:$O$178,5,FALSE)-'RNA Spike-in Normalized Ct'!U$5,'RNA Spike-in Normalized Ct'!F114)</f>
        <v>No sample</v>
      </c>
      <c r="G114" s="45" t="str">
        <f>IFERROR(VLOOKUP($B114,'RNA Spike-in Normalized Ct'!$B$3:$O$178,6,FALSE)-'RNA Spike-in Normalized Ct'!V$5,'RNA Spike-in Normalized Ct'!G114)</f>
        <v>No sample</v>
      </c>
      <c r="H114" s="45" t="str">
        <f>IFERROR(VLOOKUP($B114,'RNA Spike-in Normalized Ct'!$B$3:$O$178,7,FALSE)-'RNA Spike-in Normalized Ct'!W$5,'RNA Spike-in Normalized Ct'!H114)</f>
        <v>No sample</v>
      </c>
      <c r="I114" s="45" t="str">
        <f>IFERROR(VLOOKUP($B114,'RNA Spike-in Normalized Ct'!$B$3:$O$178,8,FALSE)-'RNA Spike-in Normalized Ct'!X$5,'RNA Spike-in Normalized Ct'!I114)</f>
        <v>No sample</v>
      </c>
      <c r="J114" s="45">
        <f>IFERROR(VLOOKUP($B114,'RNA Spike-in Normalized Ct'!$B$3:$O$178,9,FALSE)-'RNA Spike-in Normalized Ct'!Y$5,'RNA Spike-in Normalized Ct'!J114)</f>
        <v>22.30418376068377</v>
      </c>
      <c r="K114" s="45" t="str">
        <f>IFERROR(VLOOKUP($B114,'RNA Spike-in Normalized Ct'!$B$3:$O$178,9,FALSE)-'RNA Spike-in Normalized Ct'!Z$5,'RNA Spike-in Normalized Ct'!K114)</f>
        <v>No sample</v>
      </c>
      <c r="L114" s="45" t="str">
        <f>IFERROR(VLOOKUP($B114,'RNA Spike-in Normalized Ct'!$B$3:$O$178,10,FALSE)-'RNA Spike-in Normalized Ct'!AA$5,'RNA Spike-in Normalized Ct'!L114)</f>
        <v>No sample</v>
      </c>
      <c r="M114" s="45" t="str">
        <f>IFERROR(VLOOKUP($B114,'RNA Spike-in Normalized Ct'!$B$3:$O$178,11,FALSE)-'RNA Spike-in Normalized Ct'!AB$5,'RNA Spike-in Normalized Ct'!M114)</f>
        <v>No sample</v>
      </c>
      <c r="N114" s="45" t="str">
        <f>IFERROR(VLOOKUP($B114,'RNA Spike-in Normalized Ct'!$B$3:$O$178,12,FALSE)-'RNA Spike-in Normalized Ct'!AC$5,'RNA Spike-in Normalized Ct'!N114)</f>
        <v>No sample</v>
      </c>
      <c r="O114" s="45" t="str">
        <f>IFERROR(VLOOKUP($B114,'RNA Spike-in Normalized Ct'!$B$3:$O$178,13,FALSE)-'RNA Spike-in Normalized Ct'!AD$5,'RNA Spike-in Normalized Ct'!O114)</f>
        <v>No sample</v>
      </c>
    </row>
    <row r="115" spans="1:15" x14ac:dyDescent="0.25">
      <c r="A115" s="170"/>
      <c r="B115" s="13" t="s">
        <v>2405</v>
      </c>
      <c r="C115" s="6" t="str">
        <f>VLOOKUP($B115,'Thresholded Ct'!$B$3:$C$194,2,FALSE)</f>
        <v>hsa-miR-10b-5p</v>
      </c>
      <c r="D115" s="45" t="str">
        <f>IFERROR(VLOOKUP($B115,'RNA Spike-in Normalized Ct'!$B$3:$O$178,3,FALSE)-'RNA Spike-in Normalized Ct'!S$5,'RNA Spike-in Normalized Ct'!D115)</f>
        <v>Excluded</v>
      </c>
      <c r="E115" s="45" t="str">
        <f>IFERROR(VLOOKUP($B115,'RNA Spike-in Normalized Ct'!$B$3:$O$178,4,FALSE)-'RNA Spike-in Normalized Ct'!T$5,'RNA Spike-in Normalized Ct'!E115)</f>
        <v>No sample</v>
      </c>
      <c r="F115" s="45" t="str">
        <f>IFERROR(VLOOKUP($B115,'RNA Spike-in Normalized Ct'!$B$3:$O$178,5,FALSE)-'RNA Spike-in Normalized Ct'!U$5,'RNA Spike-in Normalized Ct'!F115)</f>
        <v>No sample</v>
      </c>
      <c r="G115" s="45" t="str">
        <f>IFERROR(VLOOKUP($B115,'RNA Spike-in Normalized Ct'!$B$3:$O$178,6,FALSE)-'RNA Spike-in Normalized Ct'!V$5,'RNA Spike-in Normalized Ct'!G115)</f>
        <v>No sample</v>
      </c>
      <c r="H115" s="45" t="str">
        <f>IFERROR(VLOOKUP($B115,'RNA Spike-in Normalized Ct'!$B$3:$O$178,7,FALSE)-'RNA Spike-in Normalized Ct'!W$5,'RNA Spike-in Normalized Ct'!H115)</f>
        <v>No sample</v>
      </c>
      <c r="I115" s="45" t="str">
        <f>IFERROR(VLOOKUP($B115,'RNA Spike-in Normalized Ct'!$B$3:$O$178,8,FALSE)-'RNA Spike-in Normalized Ct'!X$5,'RNA Spike-in Normalized Ct'!I115)</f>
        <v>No sample</v>
      </c>
      <c r="J115" s="45">
        <f>IFERROR(VLOOKUP($B115,'RNA Spike-in Normalized Ct'!$B$3:$O$178,9,FALSE)-'RNA Spike-in Normalized Ct'!Y$5,'RNA Spike-in Normalized Ct'!J115)</f>
        <v>29.534183760683771</v>
      </c>
      <c r="K115" s="45" t="str">
        <f>IFERROR(VLOOKUP($B115,'RNA Spike-in Normalized Ct'!$B$3:$O$178,9,FALSE)-'RNA Spike-in Normalized Ct'!Z$5,'RNA Spike-in Normalized Ct'!K115)</f>
        <v>No sample</v>
      </c>
      <c r="L115" s="45" t="str">
        <f>IFERROR(VLOOKUP($B115,'RNA Spike-in Normalized Ct'!$B$3:$O$178,10,FALSE)-'RNA Spike-in Normalized Ct'!AA$5,'RNA Spike-in Normalized Ct'!L115)</f>
        <v>No sample</v>
      </c>
      <c r="M115" s="45" t="str">
        <f>IFERROR(VLOOKUP($B115,'RNA Spike-in Normalized Ct'!$B$3:$O$178,11,FALSE)-'RNA Spike-in Normalized Ct'!AB$5,'RNA Spike-in Normalized Ct'!M115)</f>
        <v>No sample</v>
      </c>
      <c r="N115" s="45" t="str">
        <f>IFERROR(VLOOKUP($B115,'RNA Spike-in Normalized Ct'!$B$3:$O$178,12,FALSE)-'RNA Spike-in Normalized Ct'!AC$5,'RNA Spike-in Normalized Ct'!N115)</f>
        <v>No sample</v>
      </c>
      <c r="O115" s="45" t="str">
        <f>IFERROR(VLOOKUP($B115,'RNA Spike-in Normalized Ct'!$B$3:$O$178,13,FALSE)-'RNA Spike-in Normalized Ct'!AD$5,'RNA Spike-in Normalized Ct'!O115)</f>
        <v>No sample</v>
      </c>
    </row>
    <row r="116" spans="1:15" x14ac:dyDescent="0.25">
      <c r="A116" s="170"/>
      <c r="B116" s="13" t="s">
        <v>2406</v>
      </c>
      <c r="C116" s="6" t="str">
        <f>VLOOKUP($B116,'Thresholded Ct'!$B$3:$C$194,2,FALSE)</f>
        <v>hsa-miR-217</v>
      </c>
      <c r="D116" s="45">
        <f>IFERROR(VLOOKUP($B116,'RNA Spike-in Normalized Ct'!$B$3:$O$178,3,FALSE)-'RNA Spike-in Normalized Ct'!S$5,'RNA Spike-in Normalized Ct'!D116)</f>
        <v>29.01281623931623</v>
      </c>
      <c r="E116" s="45" t="str">
        <f>IFERROR(VLOOKUP($B116,'RNA Spike-in Normalized Ct'!$B$3:$O$178,4,FALSE)-'RNA Spike-in Normalized Ct'!T$5,'RNA Spike-in Normalized Ct'!E116)</f>
        <v>No sample</v>
      </c>
      <c r="F116" s="45" t="str">
        <f>IFERROR(VLOOKUP($B116,'RNA Spike-in Normalized Ct'!$B$3:$O$178,5,FALSE)-'RNA Spike-in Normalized Ct'!U$5,'RNA Spike-in Normalized Ct'!F116)</f>
        <v>No sample</v>
      </c>
      <c r="G116" s="45" t="str">
        <f>IFERROR(VLOOKUP($B116,'RNA Spike-in Normalized Ct'!$B$3:$O$178,6,FALSE)-'RNA Spike-in Normalized Ct'!V$5,'RNA Spike-in Normalized Ct'!G116)</f>
        <v>No sample</v>
      </c>
      <c r="H116" s="45" t="str">
        <f>IFERROR(VLOOKUP($B116,'RNA Spike-in Normalized Ct'!$B$3:$O$178,7,FALSE)-'RNA Spike-in Normalized Ct'!W$5,'RNA Spike-in Normalized Ct'!H116)</f>
        <v>No sample</v>
      </c>
      <c r="I116" s="45" t="str">
        <f>IFERROR(VLOOKUP($B116,'RNA Spike-in Normalized Ct'!$B$3:$O$178,8,FALSE)-'RNA Spike-in Normalized Ct'!X$5,'RNA Spike-in Normalized Ct'!I116)</f>
        <v>No sample</v>
      </c>
      <c r="J116" s="45">
        <f>IFERROR(VLOOKUP($B116,'RNA Spike-in Normalized Ct'!$B$3:$O$178,9,FALSE)-'RNA Spike-in Normalized Ct'!Y$5,'RNA Spike-in Normalized Ct'!J116)</f>
        <v>29.54818376068377</v>
      </c>
      <c r="K116" s="45" t="str">
        <f>IFERROR(VLOOKUP($B116,'RNA Spike-in Normalized Ct'!$B$3:$O$178,9,FALSE)-'RNA Spike-in Normalized Ct'!Z$5,'RNA Spike-in Normalized Ct'!K116)</f>
        <v>No sample</v>
      </c>
      <c r="L116" s="45" t="str">
        <f>IFERROR(VLOOKUP($B116,'RNA Spike-in Normalized Ct'!$B$3:$O$178,10,FALSE)-'RNA Spike-in Normalized Ct'!AA$5,'RNA Spike-in Normalized Ct'!L116)</f>
        <v>No sample</v>
      </c>
      <c r="M116" s="45" t="str">
        <f>IFERROR(VLOOKUP($B116,'RNA Spike-in Normalized Ct'!$B$3:$O$178,11,FALSE)-'RNA Spike-in Normalized Ct'!AB$5,'RNA Spike-in Normalized Ct'!M116)</f>
        <v>No sample</v>
      </c>
      <c r="N116" s="45" t="str">
        <f>IFERROR(VLOOKUP($B116,'RNA Spike-in Normalized Ct'!$B$3:$O$178,12,FALSE)-'RNA Spike-in Normalized Ct'!AC$5,'RNA Spike-in Normalized Ct'!N116)</f>
        <v>No sample</v>
      </c>
      <c r="O116" s="45" t="str">
        <f>IFERROR(VLOOKUP($B116,'RNA Spike-in Normalized Ct'!$B$3:$O$178,13,FALSE)-'RNA Spike-in Normalized Ct'!AD$5,'RNA Spike-in Normalized Ct'!O116)</f>
        <v>No sample</v>
      </c>
    </row>
    <row r="117" spans="1:15" x14ac:dyDescent="0.25">
      <c r="A117" s="170"/>
      <c r="B117" s="13" t="s">
        <v>2407</v>
      </c>
      <c r="C117" s="6" t="str">
        <f>VLOOKUP($B117,'Thresholded Ct'!$B$3:$C$194,2,FALSE)</f>
        <v>hsa-miR-27b-3p</v>
      </c>
      <c r="D117" s="45">
        <f>IFERROR(VLOOKUP($B117,'RNA Spike-in Normalized Ct'!$B$3:$O$178,3,FALSE)-'RNA Spike-in Normalized Ct'!S$5,'RNA Spike-in Normalized Ct'!D117)</f>
        <v>28.407816239316229</v>
      </c>
      <c r="E117" s="45" t="str">
        <f>IFERROR(VLOOKUP($B117,'RNA Spike-in Normalized Ct'!$B$3:$O$178,4,FALSE)-'RNA Spike-in Normalized Ct'!T$5,'RNA Spike-in Normalized Ct'!E117)</f>
        <v>No sample</v>
      </c>
      <c r="F117" s="45" t="str">
        <f>IFERROR(VLOOKUP($B117,'RNA Spike-in Normalized Ct'!$B$3:$O$178,5,FALSE)-'RNA Spike-in Normalized Ct'!U$5,'RNA Spike-in Normalized Ct'!F117)</f>
        <v>No sample</v>
      </c>
      <c r="G117" s="45" t="str">
        <f>IFERROR(VLOOKUP($B117,'RNA Spike-in Normalized Ct'!$B$3:$O$178,6,FALSE)-'RNA Spike-in Normalized Ct'!V$5,'RNA Spike-in Normalized Ct'!G117)</f>
        <v>No sample</v>
      </c>
      <c r="H117" s="45" t="str">
        <f>IFERROR(VLOOKUP($B117,'RNA Spike-in Normalized Ct'!$B$3:$O$178,7,FALSE)-'RNA Spike-in Normalized Ct'!W$5,'RNA Spike-in Normalized Ct'!H117)</f>
        <v>No sample</v>
      </c>
      <c r="I117" s="45" t="str">
        <f>IFERROR(VLOOKUP($B117,'RNA Spike-in Normalized Ct'!$B$3:$O$178,8,FALSE)-'RNA Spike-in Normalized Ct'!X$5,'RNA Spike-in Normalized Ct'!I117)</f>
        <v>No sample</v>
      </c>
      <c r="J117" s="45">
        <f>IFERROR(VLOOKUP($B117,'RNA Spike-in Normalized Ct'!$B$3:$O$178,9,FALSE)-'RNA Spike-in Normalized Ct'!Y$5,'RNA Spike-in Normalized Ct'!J117)</f>
        <v>26.924183760683771</v>
      </c>
      <c r="K117" s="45" t="str">
        <f>IFERROR(VLOOKUP($B117,'RNA Spike-in Normalized Ct'!$B$3:$O$178,9,FALSE)-'RNA Spike-in Normalized Ct'!Z$5,'RNA Spike-in Normalized Ct'!K117)</f>
        <v>No sample</v>
      </c>
      <c r="L117" s="45" t="str">
        <f>IFERROR(VLOOKUP($B117,'RNA Spike-in Normalized Ct'!$B$3:$O$178,10,FALSE)-'RNA Spike-in Normalized Ct'!AA$5,'RNA Spike-in Normalized Ct'!L117)</f>
        <v>No sample</v>
      </c>
      <c r="M117" s="45" t="str">
        <f>IFERROR(VLOOKUP($B117,'RNA Spike-in Normalized Ct'!$B$3:$O$178,11,FALSE)-'RNA Spike-in Normalized Ct'!AB$5,'RNA Spike-in Normalized Ct'!M117)</f>
        <v>No sample</v>
      </c>
      <c r="N117" s="45" t="str">
        <f>IFERROR(VLOOKUP($B117,'RNA Spike-in Normalized Ct'!$B$3:$O$178,12,FALSE)-'RNA Spike-in Normalized Ct'!AC$5,'RNA Spike-in Normalized Ct'!N117)</f>
        <v>No sample</v>
      </c>
      <c r="O117" s="45" t="str">
        <f>IFERROR(VLOOKUP($B117,'RNA Spike-in Normalized Ct'!$B$3:$O$178,13,FALSE)-'RNA Spike-in Normalized Ct'!AD$5,'RNA Spike-in Normalized Ct'!O117)</f>
        <v>No sample</v>
      </c>
    </row>
    <row r="118" spans="1:15" x14ac:dyDescent="0.25">
      <c r="A118" s="170"/>
      <c r="B118" s="13" t="s">
        <v>2408</v>
      </c>
      <c r="C118" s="6" t="str">
        <f>VLOOKUP($B118,'Thresholded Ct'!$B$3:$C$194,2,FALSE)</f>
        <v>hsa-miR-144-3p</v>
      </c>
      <c r="D118" s="45">
        <f>IFERROR(VLOOKUP($B118,'RNA Spike-in Normalized Ct'!$B$3:$O$178,3,FALSE)-'RNA Spike-in Normalized Ct'!S$5,'RNA Spike-in Normalized Ct'!D118)</f>
        <v>30.665816239316229</v>
      </c>
      <c r="E118" s="45" t="str">
        <f>IFERROR(VLOOKUP($B118,'RNA Spike-in Normalized Ct'!$B$3:$O$178,4,FALSE)-'RNA Spike-in Normalized Ct'!T$5,'RNA Spike-in Normalized Ct'!E118)</f>
        <v>No sample</v>
      </c>
      <c r="F118" s="45" t="str">
        <f>IFERROR(VLOOKUP($B118,'RNA Spike-in Normalized Ct'!$B$3:$O$178,5,FALSE)-'RNA Spike-in Normalized Ct'!U$5,'RNA Spike-in Normalized Ct'!F118)</f>
        <v>No sample</v>
      </c>
      <c r="G118" s="45" t="str">
        <f>IFERROR(VLOOKUP($B118,'RNA Spike-in Normalized Ct'!$B$3:$O$178,6,FALSE)-'RNA Spike-in Normalized Ct'!V$5,'RNA Spike-in Normalized Ct'!G118)</f>
        <v>No sample</v>
      </c>
      <c r="H118" s="45" t="str">
        <f>IFERROR(VLOOKUP($B118,'RNA Spike-in Normalized Ct'!$B$3:$O$178,7,FALSE)-'RNA Spike-in Normalized Ct'!W$5,'RNA Spike-in Normalized Ct'!H118)</f>
        <v>No sample</v>
      </c>
      <c r="I118" s="45" t="str">
        <f>IFERROR(VLOOKUP($B118,'RNA Spike-in Normalized Ct'!$B$3:$O$178,8,FALSE)-'RNA Spike-in Normalized Ct'!X$5,'RNA Spike-in Normalized Ct'!I118)</f>
        <v>No sample</v>
      </c>
      <c r="J118" s="45">
        <f>IFERROR(VLOOKUP($B118,'RNA Spike-in Normalized Ct'!$B$3:$O$178,9,FALSE)-'RNA Spike-in Normalized Ct'!Y$5,'RNA Spike-in Normalized Ct'!J118)</f>
        <v>30.89118376068377</v>
      </c>
      <c r="K118" s="45" t="str">
        <f>IFERROR(VLOOKUP($B118,'RNA Spike-in Normalized Ct'!$B$3:$O$178,9,FALSE)-'RNA Spike-in Normalized Ct'!Z$5,'RNA Spike-in Normalized Ct'!K118)</f>
        <v>No sample</v>
      </c>
      <c r="L118" s="45" t="str">
        <f>IFERROR(VLOOKUP($B118,'RNA Spike-in Normalized Ct'!$B$3:$O$178,10,FALSE)-'RNA Spike-in Normalized Ct'!AA$5,'RNA Spike-in Normalized Ct'!L118)</f>
        <v>No sample</v>
      </c>
      <c r="M118" s="45" t="str">
        <f>IFERROR(VLOOKUP($B118,'RNA Spike-in Normalized Ct'!$B$3:$O$178,11,FALSE)-'RNA Spike-in Normalized Ct'!AB$5,'RNA Spike-in Normalized Ct'!M118)</f>
        <v>No sample</v>
      </c>
      <c r="N118" s="45" t="str">
        <f>IFERROR(VLOOKUP($B118,'RNA Spike-in Normalized Ct'!$B$3:$O$178,12,FALSE)-'RNA Spike-in Normalized Ct'!AC$5,'RNA Spike-in Normalized Ct'!N118)</f>
        <v>No sample</v>
      </c>
      <c r="O118" s="45" t="str">
        <f>IFERROR(VLOOKUP($B118,'RNA Spike-in Normalized Ct'!$B$3:$O$178,13,FALSE)-'RNA Spike-in Normalized Ct'!AD$5,'RNA Spike-in Normalized Ct'!O118)</f>
        <v>No sample</v>
      </c>
    </row>
    <row r="119" spans="1:15" x14ac:dyDescent="0.25">
      <c r="A119" s="170"/>
      <c r="B119" s="13" t="s">
        <v>2409</v>
      </c>
      <c r="C119" s="6" t="str">
        <f>VLOOKUP($B119,'Thresholded Ct'!$B$3:$C$194,2,FALSE)</f>
        <v>hsa-miR-146a-5p</v>
      </c>
      <c r="D119" s="45">
        <f>IFERROR(VLOOKUP($B119,'RNA Spike-in Normalized Ct'!$B$3:$O$178,3,FALSE)-'RNA Spike-in Normalized Ct'!S$5,'RNA Spike-in Normalized Ct'!D119)</f>
        <v>28.35881623931623</v>
      </c>
      <c r="E119" s="45" t="str">
        <f>IFERROR(VLOOKUP($B119,'RNA Spike-in Normalized Ct'!$B$3:$O$178,4,FALSE)-'RNA Spike-in Normalized Ct'!T$5,'RNA Spike-in Normalized Ct'!E119)</f>
        <v>No sample</v>
      </c>
      <c r="F119" s="45" t="str">
        <f>IFERROR(VLOOKUP($B119,'RNA Spike-in Normalized Ct'!$B$3:$O$178,5,FALSE)-'RNA Spike-in Normalized Ct'!U$5,'RNA Spike-in Normalized Ct'!F119)</f>
        <v>No sample</v>
      </c>
      <c r="G119" s="45" t="str">
        <f>IFERROR(VLOOKUP($B119,'RNA Spike-in Normalized Ct'!$B$3:$O$178,6,FALSE)-'RNA Spike-in Normalized Ct'!V$5,'RNA Spike-in Normalized Ct'!G119)</f>
        <v>No sample</v>
      </c>
      <c r="H119" s="45" t="str">
        <f>IFERROR(VLOOKUP($B119,'RNA Spike-in Normalized Ct'!$B$3:$O$178,7,FALSE)-'RNA Spike-in Normalized Ct'!W$5,'RNA Spike-in Normalized Ct'!H119)</f>
        <v>No sample</v>
      </c>
      <c r="I119" s="45" t="str">
        <f>IFERROR(VLOOKUP($B119,'RNA Spike-in Normalized Ct'!$B$3:$O$178,8,FALSE)-'RNA Spike-in Normalized Ct'!X$5,'RNA Spike-in Normalized Ct'!I119)</f>
        <v>No sample</v>
      </c>
      <c r="J119" s="45">
        <f>IFERROR(VLOOKUP($B119,'RNA Spike-in Normalized Ct'!$B$3:$O$178,9,FALSE)-'RNA Spike-in Normalized Ct'!Y$5,'RNA Spike-in Normalized Ct'!J119)</f>
        <v>28.904183760683772</v>
      </c>
      <c r="K119" s="45" t="str">
        <f>IFERROR(VLOOKUP($B119,'RNA Spike-in Normalized Ct'!$B$3:$O$178,9,FALSE)-'RNA Spike-in Normalized Ct'!Z$5,'RNA Spike-in Normalized Ct'!K119)</f>
        <v>No sample</v>
      </c>
      <c r="L119" s="45" t="str">
        <f>IFERROR(VLOOKUP($B119,'RNA Spike-in Normalized Ct'!$B$3:$O$178,10,FALSE)-'RNA Spike-in Normalized Ct'!AA$5,'RNA Spike-in Normalized Ct'!L119)</f>
        <v>No sample</v>
      </c>
      <c r="M119" s="45" t="str">
        <f>IFERROR(VLOOKUP($B119,'RNA Spike-in Normalized Ct'!$B$3:$O$178,11,FALSE)-'RNA Spike-in Normalized Ct'!AB$5,'RNA Spike-in Normalized Ct'!M119)</f>
        <v>No sample</v>
      </c>
      <c r="N119" s="45" t="str">
        <f>IFERROR(VLOOKUP($B119,'RNA Spike-in Normalized Ct'!$B$3:$O$178,12,FALSE)-'RNA Spike-in Normalized Ct'!AC$5,'RNA Spike-in Normalized Ct'!N119)</f>
        <v>No sample</v>
      </c>
      <c r="O119" s="45" t="str">
        <f>IFERROR(VLOOKUP($B119,'RNA Spike-in Normalized Ct'!$B$3:$O$178,13,FALSE)-'RNA Spike-in Normalized Ct'!AD$5,'RNA Spike-in Normalized Ct'!O119)</f>
        <v>No sample</v>
      </c>
    </row>
    <row r="120" spans="1:15" x14ac:dyDescent="0.25">
      <c r="A120" s="170"/>
      <c r="B120" s="13" t="s">
        <v>2410</v>
      </c>
      <c r="C120" s="6" t="str">
        <f>VLOOKUP($B120,'Thresholded Ct'!$B$3:$C$194,2,FALSE)</f>
        <v>hsa-miR-29c-3p</v>
      </c>
      <c r="D120" s="45">
        <f>IFERROR(VLOOKUP($B120,'RNA Spike-in Normalized Ct'!$B$3:$O$178,3,FALSE)-'RNA Spike-in Normalized Ct'!S$5,'RNA Spike-in Normalized Ct'!D120)</f>
        <v>18.574816239316227</v>
      </c>
      <c r="E120" s="45" t="str">
        <f>IFERROR(VLOOKUP($B120,'RNA Spike-in Normalized Ct'!$B$3:$O$178,4,FALSE)-'RNA Spike-in Normalized Ct'!T$5,'RNA Spike-in Normalized Ct'!E120)</f>
        <v>No sample</v>
      </c>
      <c r="F120" s="45" t="str">
        <f>IFERROR(VLOOKUP($B120,'RNA Spike-in Normalized Ct'!$B$3:$O$178,5,FALSE)-'RNA Spike-in Normalized Ct'!U$5,'RNA Spike-in Normalized Ct'!F120)</f>
        <v>No sample</v>
      </c>
      <c r="G120" s="45" t="str">
        <f>IFERROR(VLOOKUP($B120,'RNA Spike-in Normalized Ct'!$B$3:$O$178,6,FALSE)-'RNA Spike-in Normalized Ct'!V$5,'RNA Spike-in Normalized Ct'!G120)</f>
        <v>No sample</v>
      </c>
      <c r="H120" s="45" t="str">
        <f>IFERROR(VLOOKUP($B120,'RNA Spike-in Normalized Ct'!$B$3:$O$178,7,FALSE)-'RNA Spike-in Normalized Ct'!W$5,'RNA Spike-in Normalized Ct'!H120)</f>
        <v>No sample</v>
      </c>
      <c r="I120" s="45" t="str">
        <f>IFERROR(VLOOKUP($B120,'RNA Spike-in Normalized Ct'!$B$3:$O$178,8,FALSE)-'RNA Spike-in Normalized Ct'!X$5,'RNA Spike-in Normalized Ct'!I120)</f>
        <v>No sample</v>
      </c>
      <c r="J120" s="45">
        <f>IFERROR(VLOOKUP($B120,'RNA Spike-in Normalized Ct'!$B$3:$O$178,9,FALSE)-'RNA Spike-in Normalized Ct'!Y$5,'RNA Spike-in Normalized Ct'!J120)</f>
        <v>17.90318376068377</v>
      </c>
      <c r="K120" s="45" t="str">
        <f>IFERROR(VLOOKUP($B120,'RNA Spike-in Normalized Ct'!$B$3:$O$178,9,FALSE)-'RNA Spike-in Normalized Ct'!Z$5,'RNA Spike-in Normalized Ct'!K120)</f>
        <v>No sample</v>
      </c>
      <c r="L120" s="45" t="str">
        <f>IFERROR(VLOOKUP($B120,'RNA Spike-in Normalized Ct'!$B$3:$O$178,10,FALSE)-'RNA Spike-in Normalized Ct'!AA$5,'RNA Spike-in Normalized Ct'!L120)</f>
        <v>No sample</v>
      </c>
      <c r="M120" s="45" t="str">
        <f>IFERROR(VLOOKUP($B120,'RNA Spike-in Normalized Ct'!$B$3:$O$178,11,FALSE)-'RNA Spike-in Normalized Ct'!AB$5,'RNA Spike-in Normalized Ct'!M120)</f>
        <v>No sample</v>
      </c>
      <c r="N120" s="45" t="str">
        <f>IFERROR(VLOOKUP($B120,'RNA Spike-in Normalized Ct'!$B$3:$O$178,12,FALSE)-'RNA Spike-in Normalized Ct'!AC$5,'RNA Spike-in Normalized Ct'!N120)</f>
        <v>No sample</v>
      </c>
      <c r="O120" s="45" t="str">
        <f>IFERROR(VLOOKUP($B120,'RNA Spike-in Normalized Ct'!$B$3:$O$178,13,FALSE)-'RNA Spike-in Normalized Ct'!AD$5,'RNA Spike-in Normalized Ct'!O120)</f>
        <v>No sample</v>
      </c>
    </row>
    <row r="121" spans="1:15" x14ac:dyDescent="0.25">
      <c r="A121" s="170"/>
      <c r="B121" s="13" t="s">
        <v>2411</v>
      </c>
      <c r="C121" s="6" t="str">
        <f>VLOOKUP($B121,'Thresholded Ct'!$B$3:$C$194,2,FALSE)</f>
        <v>hsa-miR-383-5p</v>
      </c>
      <c r="D121" s="45">
        <f>IFERROR(VLOOKUP($B121,'RNA Spike-in Normalized Ct'!$B$3:$O$178,3,FALSE)-'RNA Spike-in Normalized Ct'!S$5,'RNA Spike-in Normalized Ct'!D121)</f>
        <v>25.281816239316228</v>
      </c>
      <c r="E121" s="45" t="str">
        <f>IFERROR(VLOOKUP($B121,'RNA Spike-in Normalized Ct'!$B$3:$O$178,4,FALSE)-'RNA Spike-in Normalized Ct'!T$5,'RNA Spike-in Normalized Ct'!E121)</f>
        <v>No sample</v>
      </c>
      <c r="F121" s="45" t="str">
        <f>IFERROR(VLOOKUP($B121,'RNA Spike-in Normalized Ct'!$B$3:$O$178,5,FALSE)-'RNA Spike-in Normalized Ct'!U$5,'RNA Spike-in Normalized Ct'!F121)</f>
        <v>No sample</v>
      </c>
      <c r="G121" s="45" t="str">
        <f>IFERROR(VLOOKUP($B121,'RNA Spike-in Normalized Ct'!$B$3:$O$178,6,FALSE)-'RNA Spike-in Normalized Ct'!V$5,'RNA Spike-in Normalized Ct'!G121)</f>
        <v>No sample</v>
      </c>
      <c r="H121" s="45" t="str">
        <f>IFERROR(VLOOKUP($B121,'RNA Spike-in Normalized Ct'!$B$3:$O$178,7,FALSE)-'RNA Spike-in Normalized Ct'!W$5,'RNA Spike-in Normalized Ct'!H121)</f>
        <v>No sample</v>
      </c>
      <c r="I121" s="45" t="str">
        <f>IFERROR(VLOOKUP($B121,'RNA Spike-in Normalized Ct'!$B$3:$O$178,8,FALSE)-'RNA Spike-in Normalized Ct'!X$5,'RNA Spike-in Normalized Ct'!I121)</f>
        <v>No sample</v>
      </c>
      <c r="J121" s="45">
        <f>IFERROR(VLOOKUP($B121,'RNA Spike-in Normalized Ct'!$B$3:$O$178,9,FALSE)-'RNA Spike-in Normalized Ct'!Y$5,'RNA Spike-in Normalized Ct'!J121)</f>
        <v>27.669183760683772</v>
      </c>
      <c r="K121" s="45" t="str">
        <f>IFERROR(VLOOKUP($B121,'RNA Spike-in Normalized Ct'!$B$3:$O$178,9,FALSE)-'RNA Spike-in Normalized Ct'!Z$5,'RNA Spike-in Normalized Ct'!K121)</f>
        <v>No sample</v>
      </c>
      <c r="L121" s="45" t="str">
        <f>IFERROR(VLOOKUP($B121,'RNA Spike-in Normalized Ct'!$B$3:$O$178,10,FALSE)-'RNA Spike-in Normalized Ct'!AA$5,'RNA Spike-in Normalized Ct'!L121)</f>
        <v>No sample</v>
      </c>
      <c r="M121" s="45" t="str">
        <f>IFERROR(VLOOKUP($B121,'RNA Spike-in Normalized Ct'!$B$3:$O$178,11,FALSE)-'RNA Spike-in Normalized Ct'!AB$5,'RNA Spike-in Normalized Ct'!M121)</f>
        <v>No sample</v>
      </c>
      <c r="N121" s="45" t="str">
        <f>IFERROR(VLOOKUP($B121,'RNA Spike-in Normalized Ct'!$B$3:$O$178,12,FALSE)-'RNA Spike-in Normalized Ct'!AC$5,'RNA Spike-in Normalized Ct'!N121)</f>
        <v>No sample</v>
      </c>
      <c r="O121" s="45" t="str">
        <f>IFERROR(VLOOKUP($B121,'RNA Spike-in Normalized Ct'!$B$3:$O$178,13,FALSE)-'RNA Spike-in Normalized Ct'!AD$5,'RNA Spike-in Normalized Ct'!O121)</f>
        <v>No sample</v>
      </c>
    </row>
    <row r="122" spans="1:15" x14ac:dyDescent="0.25">
      <c r="A122" s="170"/>
      <c r="B122" s="13" t="s">
        <v>2412</v>
      </c>
      <c r="C122" s="6" t="str">
        <f>VLOOKUP($B122,'Thresholded Ct'!$B$3:$C$194,2,FALSE)</f>
        <v>hsa-miR-424-5p</v>
      </c>
      <c r="D122" s="45" t="str">
        <f>IFERROR(VLOOKUP($B122,'RNA Spike-in Normalized Ct'!$B$3:$O$178,3,FALSE)-'RNA Spike-in Normalized Ct'!S$5,'RNA Spike-in Normalized Ct'!D122)</f>
        <v>Excluded</v>
      </c>
      <c r="E122" s="45" t="str">
        <f>IFERROR(VLOOKUP($B122,'RNA Spike-in Normalized Ct'!$B$3:$O$178,4,FALSE)-'RNA Spike-in Normalized Ct'!T$5,'RNA Spike-in Normalized Ct'!E122)</f>
        <v>No sample</v>
      </c>
      <c r="F122" s="45" t="str">
        <f>IFERROR(VLOOKUP($B122,'RNA Spike-in Normalized Ct'!$B$3:$O$178,5,FALSE)-'RNA Spike-in Normalized Ct'!U$5,'RNA Spike-in Normalized Ct'!F122)</f>
        <v>No sample</v>
      </c>
      <c r="G122" s="45" t="str">
        <f>IFERROR(VLOOKUP($B122,'RNA Spike-in Normalized Ct'!$B$3:$O$178,6,FALSE)-'RNA Spike-in Normalized Ct'!V$5,'RNA Spike-in Normalized Ct'!G122)</f>
        <v>No sample</v>
      </c>
      <c r="H122" s="45" t="str">
        <f>IFERROR(VLOOKUP($B122,'RNA Spike-in Normalized Ct'!$B$3:$O$178,7,FALSE)-'RNA Spike-in Normalized Ct'!W$5,'RNA Spike-in Normalized Ct'!H122)</f>
        <v>No sample</v>
      </c>
      <c r="I122" s="45" t="str">
        <f>IFERROR(VLOOKUP($B122,'RNA Spike-in Normalized Ct'!$B$3:$O$178,8,FALSE)-'RNA Spike-in Normalized Ct'!X$5,'RNA Spike-in Normalized Ct'!I122)</f>
        <v>No sample</v>
      </c>
      <c r="J122" s="45" t="str">
        <f>IFERROR(VLOOKUP($B122,'RNA Spike-in Normalized Ct'!$B$3:$O$178,9,FALSE)-'RNA Spike-in Normalized Ct'!Y$5,'RNA Spike-in Normalized Ct'!J122)</f>
        <v>Excluded</v>
      </c>
      <c r="K122" s="45" t="str">
        <f>IFERROR(VLOOKUP($B122,'RNA Spike-in Normalized Ct'!$B$3:$O$178,9,FALSE)-'RNA Spike-in Normalized Ct'!Z$5,'RNA Spike-in Normalized Ct'!K122)</f>
        <v>No sample</v>
      </c>
      <c r="L122" s="45" t="str">
        <f>IFERROR(VLOOKUP($B122,'RNA Spike-in Normalized Ct'!$B$3:$O$178,10,FALSE)-'RNA Spike-in Normalized Ct'!AA$5,'RNA Spike-in Normalized Ct'!L122)</f>
        <v>No sample</v>
      </c>
      <c r="M122" s="45" t="str">
        <f>IFERROR(VLOOKUP($B122,'RNA Spike-in Normalized Ct'!$B$3:$O$178,11,FALSE)-'RNA Spike-in Normalized Ct'!AB$5,'RNA Spike-in Normalized Ct'!M122)</f>
        <v>No sample</v>
      </c>
      <c r="N122" s="45" t="str">
        <f>IFERROR(VLOOKUP($B122,'RNA Spike-in Normalized Ct'!$B$3:$O$178,12,FALSE)-'RNA Spike-in Normalized Ct'!AC$5,'RNA Spike-in Normalized Ct'!N122)</f>
        <v>No sample</v>
      </c>
      <c r="O122" s="45" t="str">
        <f>IFERROR(VLOOKUP($B122,'RNA Spike-in Normalized Ct'!$B$3:$O$178,13,FALSE)-'RNA Spike-in Normalized Ct'!AD$5,'RNA Spike-in Normalized Ct'!O122)</f>
        <v>No sample</v>
      </c>
    </row>
    <row r="123" spans="1:15" x14ac:dyDescent="0.25">
      <c r="A123" s="170"/>
      <c r="B123" s="13" t="s">
        <v>2413</v>
      </c>
      <c r="C123" s="6" t="str">
        <f>VLOOKUP($B123,'Thresholded Ct'!$B$3:$C$194,2,FALSE)</f>
        <v>hsa-miR-506-3p</v>
      </c>
      <c r="D123" s="45">
        <f>IFERROR(VLOOKUP($B123,'RNA Spike-in Normalized Ct'!$B$3:$O$178,3,FALSE)-'RNA Spike-in Normalized Ct'!S$5,'RNA Spike-in Normalized Ct'!D123)</f>
        <v>27.095816239316228</v>
      </c>
      <c r="E123" s="45" t="str">
        <f>IFERROR(VLOOKUP($B123,'RNA Spike-in Normalized Ct'!$B$3:$O$178,4,FALSE)-'RNA Spike-in Normalized Ct'!T$5,'RNA Spike-in Normalized Ct'!E123)</f>
        <v>No sample</v>
      </c>
      <c r="F123" s="45" t="str">
        <f>IFERROR(VLOOKUP($B123,'RNA Spike-in Normalized Ct'!$B$3:$O$178,5,FALSE)-'RNA Spike-in Normalized Ct'!U$5,'RNA Spike-in Normalized Ct'!F123)</f>
        <v>No sample</v>
      </c>
      <c r="G123" s="45" t="str">
        <f>IFERROR(VLOOKUP($B123,'RNA Spike-in Normalized Ct'!$B$3:$O$178,6,FALSE)-'RNA Spike-in Normalized Ct'!V$5,'RNA Spike-in Normalized Ct'!G123)</f>
        <v>No sample</v>
      </c>
      <c r="H123" s="45" t="str">
        <f>IFERROR(VLOOKUP($B123,'RNA Spike-in Normalized Ct'!$B$3:$O$178,7,FALSE)-'RNA Spike-in Normalized Ct'!W$5,'RNA Spike-in Normalized Ct'!H123)</f>
        <v>No sample</v>
      </c>
      <c r="I123" s="45" t="str">
        <f>IFERROR(VLOOKUP($B123,'RNA Spike-in Normalized Ct'!$B$3:$O$178,8,FALSE)-'RNA Spike-in Normalized Ct'!X$5,'RNA Spike-in Normalized Ct'!I123)</f>
        <v>No sample</v>
      </c>
      <c r="J123" s="45">
        <f>IFERROR(VLOOKUP($B123,'RNA Spike-in Normalized Ct'!$B$3:$O$178,9,FALSE)-'RNA Spike-in Normalized Ct'!Y$5,'RNA Spike-in Normalized Ct'!J123)</f>
        <v>27.733183760683772</v>
      </c>
      <c r="K123" s="45" t="str">
        <f>IFERROR(VLOOKUP($B123,'RNA Spike-in Normalized Ct'!$B$3:$O$178,9,FALSE)-'RNA Spike-in Normalized Ct'!Z$5,'RNA Spike-in Normalized Ct'!K123)</f>
        <v>No sample</v>
      </c>
      <c r="L123" s="45" t="str">
        <f>IFERROR(VLOOKUP($B123,'RNA Spike-in Normalized Ct'!$B$3:$O$178,10,FALSE)-'RNA Spike-in Normalized Ct'!AA$5,'RNA Spike-in Normalized Ct'!L123)</f>
        <v>No sample</v>
      </c>
      <c r="M123" s="45" t="str">
        <f>IFERROR(VLOOKUP($B123,'RNA Spike-in Normalized Ct'!$B$3:$O$178,11,FALSE)-'RNA Spike-in Normalized Ct'!AB$5,'RNA Spike-in Normalized Ct'!M123)</f>
        <v>No sample</v>
      </c>
      <c r="N123" s="45" t="str">
        <f>IFERROR(VLOOKUP($B123,'RNA Spike-in Normalized Ct'!$B$3:$O$178,12,FALSE)-'RNA Spike-in Normalized Ct'!AC$5,'RNA Spike-in Normalized Ct'!N123)</f>
        <v>No sample</v>
      </c>
      <c r="O123" s="45" t="str">
        <f>IFERROR(VLOOKUP($B123,'RNA Spike-in Normalized Ct'!$B$3:$O$178,13,FALSE)-'RNA Spike-in Normalized Ct'!AD$5,'RNA Spike-in Normalized Ct'!O123)</f>
        <v>No sample</v>
      </c>
    </row>
    <row r="124" spans="1:15" x14ac:dyDescent="0.25">
      <c r="A124" s="170"/>
      <c r="B124" s="13" t="s">
        <v>2415</v>
      </c>
      <c r="C124" s="6" t="str">
        <f>VLOOKUP($B124,'Thresholded Ct'!$B$3:$C$194,2,FALSE)</f>
        <v>hsa-miR-19b-3p</v>
      </c>
      <c r="D124" s="45">
        <f>IFERROR(VLOOKUP($B124,'RNA Spike-in Normalized Ct'!$B$3:$O$178,3,FALSE)-'RNA Spike-in Normalized Ct'!S$5,'RNA Spike-in Normalized Ct'!D124)</f>
        <v>22.051816239316228</v>
      </c>
      <c r="E124" s="45" t="str">
        <f>IFERROR(VLOOKUP($B124,'RNA Spike-in Normalized Ct'!$B$3:$O$178,4,FALSE)-'RNA Spike-in Normalized Ct'!T$5,'RNA Spike-in Normalized Ct'!E124)</f>
        <v>No sample</v>
      </c>
      <c r="F124" s="45" t="str">
        <f>IFERROR(VLOOKUP($B124,'RNA Spike-in Normalized Ct'!$B$3:$O$178,5,FALSE)-'RNA Spike-in Normalized Ct'!U$5,'RNA Spike-in Normalized Ct'!F124)</f>
        <v>No sample</v>
      </c>
      <c r="G124" s="45" t="str">
        <f>IFERROR(VLOOKUP($B124,'RNA Spike-in Normalized Ct'!$B$3:$O$178,6,FALSE)-'RNA Spike-in Normalized Ct'!V$5,'RNA Spike-in Normalized Ct'!G124)</f>
        <v>No sample</v>
      </c>
      <c r="H124" s="45" t="str">
        <f>IFERROR(VLOOKUP($B124,'RNA Spike-in Normalized Ct'!$B$3:$O$178,7,FALSE)-'RNA Spike-in Normalized Ct'!W$5,'RNA Spike-in Normalized Ct'!H124)</f>
        <v>No sample</v>
      </c>
      <c r="I124" s="45" t="str">
        <f>IFERROR(VLOOKUP($B124,'RNA Spike-in Normalized Ct'!$B$3:$O$178,8,FALSE)-'RNA Spike-in Normalized Ct'!X$5,'RNA Spike-in Normalized Ct'!I124)</f>
        <v>No sample</v>
      </c>
      <c r="J124" s="45">
        <f>IFERROR(VLOOKUP($B124,'RNA Spike-in Normalized Ct'!$B$3:$O$178,9,FALSE)-'RNA Spike-in Normalized Ct'!Y$5,'RNA Spike-in Normalized Ct'!J124)</f>
        <v>22.971183760683772</v>
      </c>
      <c r="K124" s="45" t="str">
        <f>IFERROR(VLOOKUP($B124,'RNA Spike-in Normalized Ct'!$B$3:$O$178,9,FALSE)-'RNA Spike-in Normalized Ct'!Z$5,'RNA Spike-in Normalized Ct'!K124)</f>
        <v>No sample</v>
      </c>
      <c r="L124" s="45" t="str">
        <f>IFERROR(VLOOKUP($B124,'RNA Spike-in Normalized Ct'!$B$3:$O$178,10,FALSE)-'RNA Spike-in Normalized Ct'!AA$5,'RNA Spike-in Normalized Ct'!L124)</f>
        <v>No sample</v>
      </c>
      <c r="M124" s="45" t="str">
        <f>IFERROR(VLOOKUP($B124,'RNA Spike-in Normalized Ct'!$B$3:$O$178,11,FALSE)-'RNA Spike-in Normalized Ct'!AB$5,'RNA Spike-in Normalized Ct'!M124)</f>
        <v>No sample</v>
      </c>
      <c r="N124" s="45" t="str">
        <f>IFERROR(VLOOKUP($B124,'RNA Spike-in Normalized Ct'!$B$3:$O$178,12,FALSE)-'RNA Spike-in Normalized Ct'!AC$5,'RNA Spike-in Normalized Ct'!N124)</f>
        <v>No sample</v>
      </c>
      <c r="O124" s="45" t="str">
        <f>IFERROR(VLOOKUP($B124,'RNA Spike-in Normalized Ct'!$B$3:$O$178,13,FALSE)-'RNA Spike-in Normalized Ct'!AD$5,'RNA Spike-in Normalized Ct'!O124)</f>
        <v>No sample</v>
      </c>
    </row>
    <row r="125" spans="1:15" x14ac:dyDescent="0.25">
      <c r="A125" s="170"/>
      <c r="B125" s="13" t="s">
        <v>2416</v>
      </c>
      <c r="C125" s="6" t="str">
        <f>VLOOKUP($B125,'Thresholded Ct'!$B$3:$C$194,2,FALSE)</f>
        <v>hsa-miR-208a-3p</v>
      </c>
      <c r="D125" s="45">
        <f>IFERROR(VLOOKUP($B125,'RNA Spike-in Normalized Ct'!$B$3:$O$178,3,FALSE)-'RNA Spike-in Normalized Ct'!S$5,'RNA Spike-in Normalized Ct'!D125)</f>
        <v>25.26881623931623</v>
      </c>
      <c r="E125" s="45" t="str">
        <f>IFERROR(VLOOKUP($B125,'RNA Spike-in Normalized Ct'!$B$3:$O$178,4,FALSE)-'RNA Spike-in Normalized Ct'!T$5,'RNA Spike-in Normalized Ct'!E125)</f>
        <v>No sample</v>
      </c>
      <c r="F125" s="45" t="str">
        <f>IFERROR(VLOOKUP($B125,'RNA Spike-in Normalized Ct'!$B$3:$O$178,5,FALSE)-'RNA Spike-in Normalized Ct'!U$5,'RNA Spike-in Normalized Ct'!F125)</f>
        <v>No sample</v>
      </c>
      <c r="G125" s="45" t="str">
        <f>IFERROR(VLOOKUP($B125,'RNA Spike-in Normalized Ct'!$B$3:$O$178,6,FALSE)-'RNA Spike-in Normalized Ct'!V$5,'RNA Spike-in Normalized Ct'!G125)</f>
        <v>No sample</v>
      </c>
      <c r="H125" s="45" t="str">
        <f>IFERROR(VLOOKUP($B125,'RNA Spike-in Normalized Ct'!$B$3:$O$178,7,FALSE)-'RNA Spike-in Normalized Ct'!W$5,'RNA Spike-in Normalized Ct'!H125)</f>
        <v>No sample</v>
      </c>
      <c r="I125" s="45" t="str">
        <f>IFERROR(VLOOKUP($B125,'RNA Spike-in Normalized Ct'!$B$3:$O$178,8,FALSE)-'RNA Spike-in Normalized Ct'!X$5,'RNA Spike-in Normalized Ct'!I125)</f>
        <v>No sample</v>
      </c>
      <c r="J125" s="45">
        <f>IFERROR(VLOOKUP($B125,'RNA Spike-in Normalized Ct'!$B$3:$O$178,9,FALSE)-'RNA Spike-in Normalized Ct'!Y$5,'RNA Spike-in Normalized Ct'!J125)</f>
        <v>26.02218376068377</v>
      </c>
      <c r="K125" s="45" t="str">
        <f>IFERROR(VLOOKUP($B125,'RNA Spike-in Normalized Ct'!$B$3:$O$178,9,FALSE)-'RNA Spike-in Normalized Ct'!Z$5,'RNA Spike-in Normalized Ct'!K125)</f>
        <v>No sample</v>
      </c>
      <c r="L125" s="45" t="str">
        <f>IFERROR(VLOOKUP($B125,'RNA Spike-in Normalized Ct'!$B$3:$O$178,10,FALSE)-'RNA Spike-in Normalized Ct'!AA$5,'RNA Spike-in Normalized Ct'!L125)</f>
        <v>No sample</v>
      </c>
      <c r="M125" s="45" t="str">
        <f>IFERROR(VLOOKUP($B125,'RNA Spike-in Normalized Ct'!$B$3:$O$178,11,FALSE)-'RNA Spike-in Normalized Ct'!AB$5,'RNA Spike-in Normalized Ct'!M125)</f>
        <v>No sample</v>
      </c>
      <c r="N125" s="45" t="str">
        <f>IFERROR(VLOOKUP($B125,'RNA Spike-in Normalized Ct'!$B$3:$O$178,12,FALSE)-'RNA Spike-in Normalized Ct'!AC$5,'RNA Spike-in Normalized Ct'!N125)</f>
        <v>No sample</v>
      </c>
      <c r="O125" s="45" t="str">
        <f>IFERROR(VLOOKUP($B125,'RNA Spike-in Normalized Ct'!$B$3:$O$178,13,FALSE)-'RNA Spike-in Normalized Ct'!AD$5,'RNA Spike-in Normalized Ct'!O125)</f>
        <v>No sample</v>
      </c>
    </row>
    <row r="126" spans="1:15" x14ac:dyDescent="0.25">
      <c r="A126" s="170"/>
      <c r="B126" s="13" t="s">
        <v>2417</v>
      </c>
      <c r="C126" s="6" t="str">
        <f>VLOOKUP($B126,'Thresholded Ct'!$B$3:$C$194,2,FALSE)</f>
        <v>hsa-miR-17-5p</v>
      </c>
      <c r="D126" s="45">
        <f>IFERROR(VLOOKUP($B126,'RNA Spike-in Normalized Ct'!$B$3:$O$178,3,FALSE)-'RNA Spike-in Normalized Ct'!S$5,'RNA Spike-in Normalized Ct'!D126)</f>
        <v>27.16981623931623</v>
      </c>
      <c r="E126" s="45" t="str">
        <f>IFERROR(VLOOKUP($B126,'RNA Spike-in Normalized Ct'!$B$3:$O$178,4,FALSE)-'RNA Spike-in Normalized Ct'!T$5,'RNA Spike-in Normalized Ct'!E126)</f>
        <v>No sample</v>
      </c>
      <c r="F126" s="45" t="str">
        <f>IFERROR(VLOOKUP($B126,'RNA Spike-in Normalized Ct'!$B$3:$O$178,5,FALSE)-'RNA Spike-in Normalized Ct'!U$5,'RNA Spike-in Normalized Ct'!F126)</f>
        <v>No sample</v>
      </c>
      <c r="G126" s="45" t="str">
        <f>IFERROR(VLOOKUP($B126,'RNA Spike-in Normalized Ct'!$B$3:$O$178,6,FALSE)-'RNA Spike-in Normalized Ct'!V$5,'RNA Spike-in Normalized Ct'!G126)</f>
        <v>No sample</v>
      </c>
      <c r="H126" s="45" t="str">
        <f>IFERROR(VLOOKUP($B126,'RNA Spike-in Normalized Ct'!$B$3:$O$178,7,FALSE)-'RNA Spike-in Normalized Ct'!W$5,'RNA Spike-in Normalized Ct'!H126)</f>
        <v>No sample</v>
      </c>
      <c r="I126" s="45" t="str">
        <f>IFERROR(VLOOKUP($B126,'RNA Spike-in Normalized Ct'!$B$3:$O$178,8,FALSE)-'RNA Spike-in Normalized Ct'!X$5,'RNA Spike-in Normalized Ct'!I126)</f>
        <v>No sample</v>
      </c>
      <c r="J126" s="45">
        <f>IFERROR(VLOOKUP($B126,'RNA Spike-in Normalized Ct'!$B$3:$O$178,9,FALSE)-'RNA Spike-in Normalized Ct'!Y$5,'RNA Spike-in Normalized Ct'!J126)</f>
        <v>28.88518376068377</v>
      </c>
      <c r="K126" s="45" t="str">
        <f>IFERROR(VLOOKUP($B126,'RNA Spike-in Normalized Ct'!$B$3:$O$178,9,FALSE)-'RNA Spike-in Normalized Ct'!Z$5,'RNA Spike-in Normalized Ct'!K126)</f>
        <v>No sample</v>
      </c>
      <c r="L126" s="45" t="str">
        <f>IFERROR(VLOOKUP($B126,'RNA Spike-in Normalized Ct'!$B$3:$O$178,10,FALSE)-'RNA Spike-in Normalized Ct'!AA$5,'RNA Spike-in Normalized Ct'!L126)</f>
        <v>No sample</v>
      </c>
      <c r="M126" s="45" t="str">
        <f>IFERROR(VLOOKUP($B126,'RNA Spike-in Normalized Ct'!$B$3:$O$178,11,FALSE)-'RNA Spike-in Normalized Ct'!AB$5,'RNA Spike-in Normalized Ct'!M126)</f>
        <v>No sample</v>
      </c>
      <c r="N126" s="45" t="str">
        <f>IFERROR(VLOOKUP($B126,'RNA Spike-in Normalized Ct'!$B$3:$O$178,12,FALSE)-'RNA Spike-in Normalized Ct'!AC$5,'RNA Spike-in Normalized Ct'!N126)</f>
        <v>No sample</v>
      </c>
      <c r="O126" s="45" t="str">
        <f>IFERROR(VLOOKUP($B126,'RNA Spike-in Normalized Ct'!$B$3:$O$178,13,FALSE)-'RNA Spike-in Normalized Ct'!AD$5,'RNA Spike-in Normalized Ct'!O126)</f>
        <v>No sample</v>
      </c>
    </row>
    <row r="127" spans="1:15" x14ac:dyDescent="0.25">
      <c r="A127" s="170"/>
      <c r="B127" s="13" t="s">
        <v>2418</v>
      </c>
      <c r="C127" s="6" t="str">
        <f>VLOOKUP($B127,'Thresholded Ct'!$B$3:$C$194,2,FALSE)</f>
        <v>hsa-miR-218-5p</v>
      </c>
      <c r="D127" s="45">
        <f>IFERROR(VLOOKUP($B127,'RNA Spike-in Normalized Ct'!$B$3:$O$178,3,FALSE)-'RNA Spike-in Normalized Ct'!S$5,'RNA Spike-in Normalized Ct'!D127)</f>
        <v>30.86781623931623</v>
      </c>
      <c r="E127" s="45" t="str">
        <f>IFERROR(VLOOKUP($B127,'RNA Spike-in Normalized Ct'!$B$3:$O$178,4,FALSE)-'RNA Spike-in Normalized Ct'!T$5,'RNA Spike-in Normalized Ct'!E127)</f>
        <v>No sample</v>
      </c>
      <c r="F127" s="45" t="str">
        <f>IFERROR(VLOOKUP($B127,'RNA Spike-in Normalized Ct'!$B$3:$O$178,5,FALSE)-'RNA Spike-in Normalized Ct'!U$5,'RNA Spike-in Normalized Ct'!F127)</f>
        <v>No sample</v>
      </c>
      <c r="G127" s="45" t="str">
        <f>IFERROR(VLOOKUP($B127,'RNA Spike-in Normalized Ct'!$B$3:$O$178,6,FALSE)-'RNA Spike-in Normalized Ct'!V$5,'RNA Spike-in Normalized Ct'!G127)</f>
        <v>No sample</v>
      </c>
      <c r="H127" s="45" t="str">
        <f>IFERROR(VLOOKUP($B127,'RNA Spike-in Normalized Ct'!$B$3:$O$178,7,FALSE)-'RNA Spike-in Normalized Ct'!W$5,'RNA Spike-in Normalized Ct'!H127)</f>
        <v>No sample</v>
      </c>
      <c r="I127" s="45" t="str">
        <f>IFERROR(VLOOKUP($B127,'RNA Spike-in Normalized Ct'!$B$3:$O$178,8,FALSE)-'RNA Spike-in Normalized Ct'!X$5,'RNA Spike-in Normalized Ct'!I127)</f>
        <v>No sample</v>
      </c>
      <c r="J127" s="45">
        <f>IFERROR(VLOOKUP($B127,'RNA Spike-in Normalized Ct'!$B$3:$O$178,9,FALSE)-'RNA Spike-in Normalized Ct'!Y$5,'RNA Spike-in Normalized Ct'!J127)</f>
        <v>23.014183760683771</v>
      </c>
      <c r="K127" s="45" t="str">
        <f>IFERROR(VLOOKUP($B127,'RNA Spike-in Normalized Ct'!$B$3:$O$178,9,FALSE)-'RNA Spike-in Normalized Ct'!Z$5,'RNA Spike-in Normalized Ct'!K127)</f>
        <v>No sample</v>
      </c>
      <c r="L127" s="45" t="str">
        <f>IFERROR(VLOOKUP($B127,'RNA Spike-in Normalized Ct'!$B$3:$O$178,10,FALSE)-'RNA Spike-in Normalized Ct'!AA$5,'RNA Spike-in Normalized Ct'!L127)</f>
        <v>No sample</v>
      </c>
      <c r="M127" s="45" t="str">
        <f>IFERROR(VLOOKUP($B127,'RNA Spike-in Normalized Ct'!$B$3:$O$178,11,FALSE)-'RNA Spike-in Normalized Ct'!AB$5,'RNA Spike-in Normalized Ct'!M127)</f>
        <v>No sample</v>
      </c>
      <c r="N127" s="45" t="str">
        <f>IFERROR(VLOOKUP($B127,'RNA Spike-in Normalized Ct'!$B$3:$O$178,12,FALSE)-'RNA Spike-in Normalized Ct'!AC$5,'RNA Spike-in Normalized Ct'!N127)</f>
        <v>No sample</v>
      </c>
      <c r="O127" s="45" t="str">
        <f>IFERROR(VLOOKUP($B127,'RNA Spike-in Normalized Ct'!$B$3:$O$178,13,FALSE)-'RNA Spike-in Normalized Ct'!AD$5,'RNA Spike-in Normalized Ct'!O127)</f>
        <v>No sample</v>
      </c>
    </row>
    <row r="128" spans="1:15" x14ac:dyDescent="0.25">
      <c r="A128" s="170"/>
      <c r="B128" s="13" t="s">
        <v>2419</v>
      </c>
      <c r="C128" s="6" t="str">
        <f>VLOOKUP($B128,'Thresholded Ct'!$B$3:$C$194,2,FALSE)</f>
        <v>hsa-miR-30b-5p</v>
      </c>
      <c r="D128" s="45">
        <f>IFERROR(VLOOKUP($B128,'RNA Spike-in Normalized Ct'!$B$3:$O$178,3,FALSE)-'RNA Spike-in Normalized Ct'!S$5,'RNA Spike-in Normalized Ct'!D128)</f>
        <v>25.391816239316228</v>
      </c>
      <c r="E128" s="45" t="str">
        <f>IFERROR(VLOOKUP($B128,'RNA Spike-in Normalized Ct'!$B$3:$O$178,4,FALSE)-'RNA Spike-in Normalized Ct'!T$5,'RNA Spike-in Normalized Ct'!E128)</f>
        <v>No sample</v>
      </c>
      <c r="F128" s="45" t="str">
        <f>IFERROR(VLOOKUP($B128,'RNA Spike-in Normalized Ct'!$B$3:$O$178,5,FALSE)-'RNA Spike-in Normalized Ct'!U$5,'RNA Spike-in Normalized Ct'!F128)</f>
        <v>No sample</v>
      </c>
      <c r="G128" s="45" t="str">
        <f>IFERROR(VLOOKUP($B128,'RNA Spike-in Normalized Ct'!$B$3:$O$178,6,FALSE)-'RNA Spike-in Normalized Ct'!V$5,'RNA Spike-in Normalized Ct'!G128)</f>
        <v>No sample</v>
      </c>
      <c r="H128" s="45" t="str">
        <f>IFERROR(VLOOKUP($B128,'RNA Spike-in Normalized Ct'!$B$3:$O$178,7,FALSE)-'RNA Spike-in Normalized Ct'!W$5,'RNA Spike-in Normalized Ct'!H128)</f>
        <v>No sample</v>
      </c>
      <c r="I128" s="45" t="str">
        <f>IFERROR(VLOOKUP($B128,'RNA Spike-in Normalized Ct'!$B$3:$O$178,8,FALSE)-'RNA Spike-in Normalized Ct'!X$5,'RNA Spike-in Normalized Ct'!I128)</f>
        <v>No sample</v>
      </c>
      <c r="J128" s="45">
        <f>IFERROR(VLOOKUP($B128,'RNA Spike-in Normalized Ct'!$B$3:$O$178,9,FALSE)-'RNA Spike-in Normalized Ct'!Y$5,'RNA Spike-in Normalized Ct'!J128)</f>
        <v>24.558183760683772</v>
      </c>
      <c r="K128" s="45" t="str">
        <f>IFERROR(VLOOKUP($B128,'RNA Spike-in Normalized Ct'!$B$3:$O$178,9,FALSE)-'RNA Spike-in Normalized Ct'!Z$5,'RNA Spike-in Normalized Ct'!K128)</f>
        <v>No sample</v>
      </c>
      <c r="L128" s="45" t="str">
        <f>IFERROR(VLOOKUP($B128,'RNA Spike-in Normalized Ct'!$B$3:$O$178,10,FALSE)-'RNA Spike-in Normalized Ct'!AA$5,'RNA Spike-in Normalized Ct'!L128)</f>
        <v>No sample</v>
      </c>
      <c r="M128" s="45" t="str">
        <f>IFERROR(VLOOKUP($B128,'RNA Spike-in Normalized Ct'!$B$3:$O$178,11,FALSE)-'RNA Spike-in Normalized Ct'!AB$5,'RNA Spike-in Normalized Ct'!M128)</f>
        <v>No sample</v>
      </c>
      <c r="N128" s="45" t="str">
        <f>IFERROR(VLOOKUP($B128,'RNA Spike-in Normalized Ct'!$B$3:$O$178,12,FALSE)-'RNA Spike-in Normalized Ct'!AC$5,'RNA Spike-in Normalized Ct'!N128)</f>
        <v>No sample</v>
      </c>
      <c r="O128" s="45" t="str">
        <f>IFERROR(VLOOKUP($B128,'RNA Spike-in Normalized Ct'!$B$3:$O$178,13,FALSE)-'RNA Spike-in Normalized Ct'!AD$5,'RNA Spike-in Normalized Ct'!O128)</f>
        <v>No sample</v>
      </c>
    </row>
    <row r="129" spans="1:15" x14ac:dyDescent="0.25">
      <c r="A129" s="170"/>
      <c r="B129" s="13" t="s">
        <v>2420</v>
      </c>
      <c r="C129" s="6" t="str">
        <f>VLOOKUP($B129,'Thresholded Ct'!$B$3:$C$194,2,FALSE)</f>
        <v>hsa-miR-153-3p</v>
      </c>
      <c r="D129" s="45">
        <f>IFERROR(VLOOKUP($B129,'RNA Spike-in Normalized Ct'!$B$3:$O$178,3,FALSE)-'RNA Spike-in Normalized Ct'!S$5,'RNA Spike-in Normalized Ct'!D129)</f>
        <v>25.529816239316229</v>
      </c>
      <c r="E129" s="45" t="str">
        <f>IFERROR(VLOOKUP($B129,'RNA Spike-in Normalized Ct'!$B$3:$O$178,4,FALSE)-'RNA Spike-in Normalized Ct'!T$5,'RNA Spike-in Normalized Ct'!E129)</f>
        <v>No sample</v>
      </c>
      <c r="F129" s="45" t="str">
        <f>IFERROR(VLOOKUP($B129,'RNA Spike-in Normalized Ct'!$B$3:$O$178,5,FALSE)-'RNA Spike-in Normalized Ct'!U$5,'RNA Spike-in Normalized Ct'!F129)</f>
        <v>No sample</v>
      </c>
      <c r="G129" s="45" t="str">
        <f>IFERROR(VLOOKUP($B129,'RNA Spike-in Normalized Ct'!$B$3:$O$178,6,FALSE)-'RNA Spike-in Normalized Ct'!V$5,'RNA Spike-in Normalized Ct'!G129)</f>
        <v>No sample</v>
      </c>
      <c r="H129" s="45" t="str">
        <f>IFERROR(VLOOKUP($B129,'RNA Spike-in Normalized Ct'!$B$3:$O$178,7,FALSE)-'RNA Spike-in Normalized Ct'!W$5,'RNA Spike-in Normalized Ct'!H129)</f>
        <v>No sample</v>
      </c>
      <c r="I129" s="45" t="str">
        <f>IFERROR(VLOOKUP($B129,'RNA Spike-in Normalized Ct'!$B$3:$O$178,8,FALSE)-'RNA Spike-in Normalized Ct'!X$5,'RNA Spike-in Normalized Ct'!I129)</f>
        <v>No sample</v>
      </c>
      <c r="J129" s="45">
        <f>IFERROR(VLOOKUP($B129,'RNA Spike-in Normalized Ct'!$B$3:$O$178,9,FALSE)-'RNA Spike-in Normalized Ct'!Y$5,'RNA Spike-in Normalized Ct'!J129)</f>
        <v>27.76918376068377</v>
      </c>
      <c r="K129" s="45" t="str">
        <f>IFERROR(VLOOKUP($B129,'RNA Spike-in Normalized Ct'!$B$3:$O$178,9,FALSE)-'RNA Spike-in Normalized Ct'!Z$5,'RNA Spike-in Normalized Ct'!K129)</f>
        <v>No sample</v>
      </c>
      <c r="L129" s="45" t="str">
        <f>IFERROR(VLOOKUP($B129,'RNA Spike-in Normalized Ct'!$B$3:$O$178,10,FALSE)-'RNA Spike-in Normalized Ct'!AA$5,'RNA Spike-in Normalized Ct'!L129)</f>
        <v>No sample</v>
      </c>
      <c r="M129" s="45" t="str">
        <f>IFERROR(VLOOKUP($B129,'RNA Spike-in Normalized Ct'!$B$3:$O$178,11,FALSE)-'RNA Spike-in Normalized Ct'!AB$5,'RNA Spike-in Normalized Ct'!M129)</f>
        <v>No sample</v>
      </c>
      <c r="N129" s="45" t="str">
        <f>IFERROR(VLOOKUP($B129,'RNA Spike-in Normalized Ct'!$B$3:$O$178,12,FALSE)-'RNA Spike-in Normalized Ct'!AC$5,'RNA Spike-in Normalized Ct'!N129)</f>
        <v>No sample</v>
      </c>
      <c r="O129" s="45" t="str">
        <f>IFERROR(VLOOKUP($B129,'RNA Spike-in Normalized Ct'!$B$3:$O$178,13,FALSE)-'RNA Spike-in Normalized Ct'!AD$5,'RNA Spike-in Normalized Ct'!O129)</f>
        <v>No sample</v>
      </c>
    </row>
    <row r="130" spans="1:15" x14ac:dyDescent="0.25">
      <c r="A130" s="170"/>
      <c r="B130" s="13" t="s">
        <v>2421</v>
      </c>
      <c r="C130" s="6" t="str">
        <f>VLOOKUP($B130,'Thresholded Ct'!$B$3:$C$194,2,FALSE)</f>
        <v>hsa-miR-149-5p</v>
      </c>
      <c r="D130" s="45">
        <f>IFERROR(VLOOKUP($B130,'RNA Spike-in Normalized Ct'!$B$3:$O$178,3,FALSE)-'RNA Spike-in Normalized Ct'!S$5,'RNA Spike-in Normalized Ct'!D130)</f>
        <v>30.028816239316228</v>
      </c>
      <c r="E130" s="45" t="str">
        <f>IFERROR(VLOOKUP($B130,'RNA Spike-in Normalized Ct'!$B$3:$O$178,4,FALSE)-'RNA Spike-in Normalized Ct'!T$5,'RNA Spike-in Normalized Ct'!E130)</f>
        <v>No sample</v>
      </c>
      <c r="F130" s="45" t="str">
        <f>IFERROR(VLOOKUP($B130,'RNA Spike-in Normalized Ct'!$B$3:$O$178,5,FALSE)-'RNA Spike-in Normalized Ct'!U$5,'RNA Spike-in Normalized Ct'!F130)</f>
        <v>No sample</v>
      </c>
      <c r="G130" s="45" t="str">
        <f>IFERROR(VLOOKUP($B130,'RNA Spike-in Normalized Ct'!$B$3:$O$178,6,FALSE)-'RNA Spike-in Normalized Ct'!V$5,'RNA Spike-in Normalized Ct'!G130)</f>
        <v>No sample</v>
      </c>
      <c r="H130" s="45" t="str">
        <f>IFERROR(VLOOKUP($B130,'RNA Spike-in Normalized Ct'!$B$3:$O$178,7,FALSE)-'RNA Spike-in Normalized Ct'!W$5,'RNA Spike-in Normalized Ct'!H130)</f>
        <v>No sample</v>
      </c>
      <c r="I130" s="45" t="str">
        <f>IFERROR(VLOOKUP($B130,'RNA Spike-in Normalized Ct'!$B$3:$O$178,8,FALSE)-'RNA Spike-in Normalized Ct'!X$5,'RNA Spike-in Normalized Ct'!I130)</f>
        <v>No sample</v>
      </c>
      <c r="J130" s="45">
        <f>IFERROR(VLOOKUP($B130,'RNA Spike-in Normalized Ct'!$B$3:$O$178,9,FALSE)-'RNA Spike-in Normalized Ct'!Y$5,'RNA Spike-in Normalized Ct'!J130)</f>
        <v>30.116183760683771</v>
      </c>
      <c r="K130" s="45" t="str">
        <f>IFERROR(VLOOKUP($B130,'RNA Spike-in Normalized Ct'!$B$3:$O$178,9,FALSE)-'RNA Spike-in Normalized Ct'!Z$5,'RNA Spike-in Normalized Ct'!K130)</f>
        <v>No sample</v>
      </c>
      <c r="L130" s="45" t="str">
        <f>IFERROR(VLOOKUP($B130,'RNA Spike-in Normalized Ct'!$B$3:$O$178,10,FALSE)-'RNA Spike-in Normalized Ct'!AA$5,'RNA Spike-in Normalized Ct'!L130)</f>
        <v>No sample</v>
      </c>
      <c r="M130" s="45" t="str">
        <f>IFERROR(VLOOKUP($B130,'RNA Spike-in Normalized Ct'!$B$3:$O$178,11,FALSE)-'RNA Spike-in Normalized Ct'!AB$5,'RNA Spike-in Normalized Ct'!M130)</f>
        <v>No sample</v>
      </c>
      <c r="N130" s="45" t="str">
        <f>IFERROR(VLOOKUP($B130,'RNA Spike-in Normalized Ct'!$B$3:$O$178,12,FALSE)-'RNA Spike-in Normalized Ct'!AC$5,'RNA Spike-in Normalized Ct'!N130)</f>
        <v>No sample</v>
      </c>
      <c r="O130" s="45" t="str">
        <f>IFERROR(VLOOKUP($B130,'RNA Spike-in Normalized Ct'!$B$3:$O$178,13,FALSE)-'RNA Spike-in Normalized Ct'!AD$5,'RNA Spike-in Normalized Ct'!O130)</f>
        <v>No sample</v>
      </c>
    </row>
    <row r="131" spans="1:15" x14ac:dyDescent="0.25">
      <c r="A131" s="170"/>
      <c r="B131" s="13" t="s">
        <v>2422</v>
      </c>
      <c r="C131" s="6" t="str">
        <f>VLOOKUP($B131,'Thresholded Ct'!$B$3:$C$194,2,FALSE)</f>
        <v>hsa-miR-301a-3p</v>
      </c>
      <c r="D131" s="45" t="str">
        <f>IFERROR(VLOOKUP($B131,'RNA Spike-in Normalized Ct'!$B$3:$O$178,3,FALSE)-'RNA Spike-in Normalized Ct'!S$5,'RNA Spike-in Normalized Ct'!D131)</f>
        <v>Excluded</v>
      </c>
      <c r="E131" s="45" t="str">
        <f>IFERROR(VLOOKUP($B131,'RNA Spike-in Normalized Ct'!$B$3:$O$178,4,FALSE)-'RNA Spike-in Normalized Ct'!T$5,'RNA Spike-in Normalized Ct'!E131)</f>
        <v>No sample</v>
      </c>
      <c r="F131" s="45" t="str">
        <f>IFERROR(VLOOKUP($B131,'RNA Spike-in Normalized Ct'!$B$3:$O$178,5,FALSE)-'RNA Spike-in Normalized Ct'!U$5,'RNA Spike-in Normalized Ct'!F131)</f>
        <v>No sample</v>
      </c>
      <c r="G131" s="45" t="str">
        <f>IFERROR(VLOOKUP($B131,'RNA Spike-in Normalized Ct'!$B$3:$O$178,6,FALSE)-'RNA Spike-in Normalized Ct'!V$5,'RNA Spike-in Normalized Ct'!G131)</f>
        <v>No sample</v>
      </c>
      <c r="H131" s="45" t="str">
        <f>IFERROR(VLOOKUP($B131,'RNA Spike-in Normalized Ct'!$B$3:$O$178,7,FALSE)-'RNA Spike-in Normalized Ct'!W$5,'RNA Spike-in Normalized Ct'!H131)</f>
        <v>No sample</v>
      </c>
      <c r="I131" s="45" t="str">
        <f>IFERROR(VLOOKUP($B131,'RNA Spike-in Normalized Ct'!$B$3:$O$178,8,FALSE)-'RNA Spike-in Normalized Ct'!X$5,'RNA Spike-in Normalized Ct'!I131)</f>
        <v>No sample</v>
      </c>
      <c r="J131" s="45" t="str">
        <f>IFERROR(VLOOKUP($B131,'RNA Spike-in Normalized Ct'!$B$3:$O$178,9,FALSE)-'RNA Spike-in Normalized Ct'!Y$5,'RNA Spike-in Normalized Ct'!J131)</f>
        <v>Excluded</v>
      </c>
      <c r="K131" s="45" t="str">
        <f>IFERROR(VLOOKUP($B131,'RNA Spike-in Normalized Ct'!$B$3:$O$178,9,FALSE)-'RNA Spike-in Normalized Ct'!Z$5,'RNA Spike-in Normalized Ct'!K131)</f>
        <v>No sample</v>
      </c>
      <c r="L131" s="45" t="str">
        <f>IFERROR(VLOOKUP($B131,'RNA Spike-in Normalized Ct'!$B$3:$O$178,10,FALSE)-'RNA Spike-in Normalized Ct'!AA$5,'RNA Spike-in Normalized Ct'!L131)</f>
        <v>No sample</v>
      </c>
      <c r="M131" s="45" t="str">
        <f>IFERROR(VLOOKUP($B131,'RNA Spike-in Normalized Ct'!$B$3:$O$178,11,FALSE)-'RNA Spike-in Normalized Ct'!AB$5,'RNA Spike-in Normalized Ct'!M131)</f>
        <v>No sample</v>
      </c>
      <c r="N131" s="45" t="str">
        <f>IFERROR(VLOOKUP($B131,'RNA Spike-in Normalized Ct'!$B$3:$O$178,12,FALSE)-'RNA Spike-in Normalized Ct'!AC$5,'RNA Spike-in Normalized Ct'!N131)</f>
        <v>No sample</v>
      </c>
      <c r="O131" s="45" t="str">
        <f>IFERROR(VLOOKUP($B131,'RNA Spike-in Normalized Ct'!$B$3:$O$178,13,FALSE)-'RNA Spike-in Normalized Ct'!AD$5,'RNA Spike-in Normalized Ct'!O131)</f>
        <v>No sample</v>
      </c>
    </row>
    <row r="132" spans="1:15" x14ac:dyDescent="0.25">
      <c r="A132" s="170"/>
      <c r="B132" s="13" t="s">
        <v>2423</v>
      </c>
      <c r="C132" s="6" t="str">
        <f>VLOOKUP($B132,'Thresholded Ct'!$B$3:$C$194,2,FALSE)</f>
        <v>hsa-miR-340-3p</v>
      </c>
      <c r="D132" s="45">
        <f>IFERROR(VLOOKUP($B132,'RNA Spike-in Normalized Ct'!$B$3:$O$178,3,FALSE)-'RNA Spike-in Normalized Ct'!S$5,'RNA Spike-in Normalized Ct'!D132)</f>
        <v>31.990816239316228</v>
      </c>
      <c r="E132" s="45" t="str">
        <f>IFERROR(VLOOKUP($B132,'RNA Spike-in Normalized Ct'!$B$3:$O$178,4,FALSE)-'RNA Spike-in Normalized Ct'!T$5,'RNA Spike-in Normalized Ct'!E132)</f>
        <v>No sample</v>
      </c>
      <c r="F132" s="45" t="str">
        <f>IFERROR(VLOOKUP($B132,'RNA Spike-in Normalized Ct'!$B$3:$O$178,5,FALSE)-'RNA Spike-in Normalized Ct'!U$5,'RNA Spike-in Normalized Ct'!F132)</f>
        <v>No sample</v>
      </c>
      <c r="G132" s="45" t="str">
        <f>IFERROR(VLOOKUP($B132,'RNA Spike-in Normalized Ct'!$B$3:$O$178,6,FALSE)-'RNA Spike-in Normalized Ct'!V$5,'RNA Spike-in Normalized Ct'!G132)</f>
        <v>No sample</v>
      </c>
      <c r="H132" s="45" t="str">
        <f>IFERROR(VLOOKUP($B132,'RNA Spike-in Normalized Ct'!$B$3:$O$178,7,FALSE)-'RNA Spike-in Normalized Ct'!W$5,'RNA Spike-in Normalized Ct'!H132)</f>
        <v>No sample</v>
      </c>
      <c r="I132" s="45" t="str">
        <f>IFERROR(VLOOKUP($B132,'RNA Spike-in Normalized Ct'!$B$3:$O$178,8,FALSE)-'RNA Spike-in Normalized Ct'!X$5,'RNA Spike-in Normalized Ct'!I132)</f>
        <v>No sample</v>
      </c>
      <c r="J132" s="45">
        <f>IFERROR(VLOOKUP($B132,'RNA Spike-in Normalized Ct'!$B$3:$O$178,9,FALSE)-'RNA Spike-in Normalized Ct'!Y$5,'RNA Spike-in Normalized Ct'!J132)</f>
        <v>30.035183760683772</v>
      </c>
      <c r="K132" s="45" t="str">
        <f>IFERROR(VLOOKUP($B132,'RNA Spike-in Normalized Ct'!$B$3:$O$178,9,FALSE)-'RNA Spike-in Normalized Ct'!Z$5,'RNA Spike-in Normalized Ct'!K132)</f>
        <v>No sample</v>
      </c>
      <c r="L132" s="45" t="str">
        <f>IFERROR(VLOOKUP($B132,'RNA Spike-in Normalized Ct'!$B$3:$O$178,10,FALSE)-'RNA Spike-in Normalized Ct'!AA$5,'RNA Spike-in Normalized Ct'!L132)</f>
        <v>No sample</v>
      </c>
      <c r="M132" s="45" t="str">
        <f>IFERROR(VLOOKUP($B132,'RNA Spike-in Normalized Ct'!$B$3:$O$178,11,FALSE)-'RNA Spike-in Normalized Ct'!AB$5,'RNA Spike-in Normalized Ct'!M132)</f>
        <v>No sample</v>
      </c>
      <c r="N132" s="45" t="str">
        <f>IFERROR(VLOOKUP($B132,'RNA Spike-in Normalized Ct'!$B$3:$O$178,12,FALSE)-'RNA Spike-in Normalized Ct'!AC$5,'RNA Spike-in Normalized Ct'!N132)</f>
        <v>No sample</v>
      </c>
      <c r="O132" s="45" t="str">
        <f>IFERROR(VLOOKUP($B132,'RNA Spike-in Normalized Ct'!$B$3:$O$178,13,FALSE)-'RNA Spike-in Normalized Ct'!AD$5,'RNA Spike-in Normalized Ct'!O132)</f>
        <v>No sample</v>
      </c>
    </row>
    <row r="133" spans="1:15" x14ac:dyDescent="0.25">
      <c r="A133" s="170"/>
      <c r="B133" s="13" t="s">
        <v>2424</v>
      </c>
      <c r="C133" s="6" t="str">
        <f>VLOOKUP($B133,'Thresholded Ct'!$B$3:$C$194,2,FALSE)</f>
        <v>hsa-miR-429</v>
      </c>
      <c r="D133" s="45" t="str">
        <f>IFERROR(VLOOKUP($B133,'RNA Spike-in Normalized Ct'!$B$3:$O$178,3,FALSE)-'RNA Spike-in Normalized Ct'!S$5,'RNA Spike-in Normalized Ct'!D133)</f>
        <v>Excluded</v>
      </c>
      <c r="E133" s="45" t="str">
        <f>IFERROR(VLOOKUP($B133,'RNA Spike-in Normalized Ct'!$B$3:$O$178,4,FALSE)-'RNA Spike-in Normalized Ct'!T$5,'RNA Spike-in Normalized Ct'!E133)</f>
        <v>No sample</v>
      </c>
      <c r="F133" s="45" t="str">
        <f>IFERROR(VLOOKUP($B133,'RNA Spike-in Normalized Ct'!$B$3:$O$178,5,FALSE)-'RNA Spike-in Normalized Ct'!U$5,'RNA Spike-in Normalized Ct'!F133)</f>
        <v>No sample</v>
      </c>
      <c r="G133" s="45" t="str">
        <f>IFERROR(VLOOKUP($B133,'RNA Spike-in Normalized Ct'!$B$3:$O$178,6,FALSE)-'RNA Spike-in Normalized Ct'!V$5,'RNA Spike-in Normalized Ct'!G133)</f>
        <v>No sample</v>
      </c>
      <c r="H133" s="45" t="str">
        <f>IFERROR(VLOOKUP($B133,'RNA Spike-in Normalized Ct'!$B$3:$O$178,7,FALSE)-'RNA Spike-in Normalized Ct'!W$5,'RNA Spike-in Normalized Ct'!H133)</f>
        <v>No sample</v>
      </c>
      <c r="I133" s="45" t="str">
        <f>IFERROR(VLOOKUP($B133,'RNA Spike-in Normalized Ct'!$B$3:$O$178,8,FALSE)-'RNA Spike-in Normalized Ct'!X$5,'RNA Spike-in Normalized Ct'!I133)</f>
        <v>No sample</v>
      </c>
      <c r="J133" s="45" t="str">
        <f>IFERROR(VLOOKUP($B133,'RNA Spike-in Normalized Ct'!$B$3:$O$178,9,FALSE)-'RNA Spike-in Normalized Ct'!Y$5,'RNA Spike-in Normalized Ct'!J133)</f>
        <v>Excluded</v>
      </c>
      <c r="K133" s="45" t="str">
        <f>IFERROR(VLOOKUP($B133,'RNA Spike-in Normalized Ct'!$B$3:$O$178,9,FALSE)-'RNA Spike-in Normalized Ct'!Z$5,'RNA Spike-in Normalized Ct'!K133)</f>
        <v>No sample</v>
      </c>
      <c r="L133" s="45" t="str">
        <f>IFERROR(VLOOKUP($B133,'RNA Spike-in Normalized Ct'!$B$3:$O$178,10,FALSE)-'RNA Spike-in Normalized Ct'!AA$5,'RNA Spike-in Normalized Ct'!L133)</f>
        <v>No sample</v>
      </c>
      <c r="M133" s="45" t="str">
        <f>IFERROR(VLOOKUP($B133,'RNA Spike-in Normalized Ct'!$B$3:$O$178,11,FALSE)-'RNA Spike-in Normalized Ct'!AB$5,'RNA Spike-in Normalized Ct'!M133)</f>
        <v>No sample</v>
      </c>
      <c r="N133" s="45" t="str">
        <f>IFERROR(VLOOKUP($B133,'RNA Spike-in Normalized Ct'!$B$3:$O$178,12,FALSE)-'RNA Spike-in Normalized Ct'!AC$5,'RNA Spike-in Normalized Ct'!N133)</f>
        <v>No sample</v>
      </c>
      <c r="O133" s="45" t="str">
        <f>IFERROR(VLOOKUP($B133,'RNA Spike-in Normalized Ct'!$B$3:$O$178,13,FALSE)-'RNA Spike-in Normalized Ct'!AD$5,'RNA Spike-in Normalized Ct'!O133)</f>
        <v>No sample</v>
      </c>
    </row>
    <row r="134" spans="1:15" x14ac:dyDescent="0.25">
      <c r="A134" s="170"/>
      <c r="B134" s="13" t="s">
        <v>2425</v>
      </c>
      <c r="C134" s="6" t="str">
        <f>VLOOKUP($B134,'Thresholded Ct'!$B$3:$C$194,2,FALSE)</f>
        <v>hsa-miR-582-5p</v>
      </c>
      <c r="D134" s="45">
        <f>IFERROR(VLOOKUP($B134,'RNA Spike-in Normalized Ct'!$B$3:$O$178,3,FALSE)-'RNA Spike-in Normalized Ct'!S$5,'RNA Spike-in Normalized Ct'!D134)</f>
        <v>24.915816239316229</v>
      </c>
      <c r="E134" s="45" t="str">
        <f>IFERROR(VLOOKUP($B134,'RNA Spike-in Normalized Ct'!$B$3:$O$178,4,FALSE)-'RNA Spike-in Normalized Ct'!T$5,'RNA Spike-in Normalized Ct'!E134)</f>
        <v>No sample</v>
      </c>
      <c r="F134" s="45" t="str">
        <f>IFERROR(VLOOKUP($B134,'RNA Spike-in Normalized Ct'!$B$3:$O$178,5,FALSE)-'RNA Spike-in Normalized Ct'!U$5,'RNA Spike-in Normalized Ct'!F134)</f>
        <v>No sample</v>
      </c>
      <c r="G134" s="45" t="str">
        <f>IFERROR(VLOOKUP($B134,'RNA Spike-in Normalized Ct'!$B$3:$O$178,6,FALSE)-'RNA Spike-in Normalized Ct'!V$5,'RNA Spike-in Normalized Ct'!G134)</f>
        <v>No sample</v>
      </c>
      <c r="H134" s="45" t="str">
        <f>IFERROR(VLOOKUP($B134,'RNA Spike-in Normalized Ct'!$B$3:$O$178,7,FALSE)-'RNA Spike-in Normalized Ct'!W$5,'RNA Spike-in Normalized Ct'!H134)</f>
        <v>No sample</v>
      </c>
      <c r="I134" s="45" t="str">
        <f>IFERROR(VLOOKUP($B134,'RNA Spike-in Normalized Ct'!$B$3:$O$178,8,FALSE)-'RNA Spike-in Normalized Ct'!X$5,'RNA Spike-in Normalized Ct'!I134)</f>
        <v>No sample</v>
      </c>
      <c r="J134" s="45">
        <f>IFERROR(VLOOKUP($B134,'RNA Spike-in Normalized Ct'!$B$3:$O$178,9,FALSE)-'RNA Spike-in Normalized Ct'!Y$5,'RNA Spike-in Normalized Ct'!J134)</f>
        <v>25.14718376068377</v>
      </c>
      <c r="K134" s="45" t="str">
        <f>IFERROR(VLOOKUP($B134,'RNA Spike-in Normalized Ct'!$B$3:$O$178,9,FALSE)-'RNA Spike-in Normalized Ct'!Z$5,'RNA Spike-in Normalized Ct'!K134)</f>
        <v>No sample</v>
      </c>
      <c r="L134" s="45" t="str">
        <f>IFERROR(VLOOKUP($B134,'RNA Spike-in Normalized Ct'!$B$3:$O$178,10,FALSE)-'RNA Spike-in Normalized Ct'!AA$5,'RNA Spike-in Normalized Ct'!L134)</f>
        <v>No sample</v>
      </c>
      <c r="M134" s="45" t="str">
        <f>IFERROR(VLOOKUP($B134,'RNA Spike-in Normalized Ct'!$B$3:$O$178,11,FALSE)-'RNA Spike-in Normalized Ct'!AB$5,'RNA Spike-in Normalized Ct'!M134)</f>
        <v>No sample</v>
      </c>
      <c r="N134" s="45" t="str">
        <f>IFERROR(VLOOKUP($B134,'RNA Spike-in Normalized Ct'!$B$3:$O$178,12,FALSE)-'RNA Spike-in Normalized Ct'!AC$5,'RNA Spike-in Normalized Ct'!N134)</f>
        <v>No sample</v>
      </c>
      <c r="O134" s="45" t="str">
        <f>IFERROR(VLOOKUP($B134,'RNA Spike-in Normalized Ct'!$B$3:$O$178,13,FALSE)-'RNA Spike-in Normalized Ct'!AD$5,'RNA Spike-in Normalized Ct'!O134)</f>
        <v>No sample</v>
      </c>
    </row>
    <row r="135" spans="1:15" x14ac:dyDescent="0.25">
      <c r="A135" s="170"/>
      <c r="B135" s="13" t="s">
        <v>2427</v>
      </c>
      <c r="C135" s="6" t="str">
        <f>VLOOKUP($B135,'Thresholded Ct'!$B$3:$C$194,2,FALSE)</f>
        <v>hsa-miR-22-3p</v>
      </c>
      <c r="D135" s="45">
        <f>IFERROR(VLOOKUP($B135,'RNA Spike-in Normalized Ct'!$B$3:$O$178,3,FALSE)-'RNA Spike-in Normalized Ct'!S$5,'RNA Spike-in Normalized Ct'!D135)</f>
        <v>25.200816239316229</v>
      </c>
      <c r="E135" s="45" t="str">
        <f>IFERROR(VLOOKUP($B135,'RNA Spike-in Normalized Ct'!$B$3:$O$178,4,FALSE)-'RNA Spike-in Normalized Ct'!T$5,'RNA Spike-in Normalized Ct'!E135)</f>
        <v>No sample</v>
      </c>
      <c r="F135" s="45" t="str">
        <f>IFERROR(VLOOKUP($B135,'RNA Spike-in Normalized Ct'!$B$3:$O$178,5,FALSE)-'RNA Spike-in Normalized Ct'!U$5,'RNA Spike-in Normalized Ct'!F135)</f>
        <v>No sample</v>
      </c>
      <c r="G135" s="45" t="str">
        <f>IFERROR(VLOOKUP($B135,'RNA Spike-in Normalized Ct'!$B$3:$O$178,6,FALSE)-'RNA Spike-in Normalized Ct'!V$5,'RNA Spike-in Normalized Ct'!G135)</f>
        <v>No sample</v>
      </c>
      <c r="H135" s="45" t="str">
        <f>IFERROR(VLOOKUP($B135,'RNA Spike-in Normalized Ct'!$B$3:$O$178,7,FALSE)-'RNA Spike-in Normalized Ct'!W$5,'RNA Spike-in Normalized Ct'!H135)</f>
        <v>No sample</v>
      </c>
      <c r="I135" s="45" t="str">
        <f>IFERROR(VLOOKUP($B135,'RNA Spike-in Normalized Ct'!$B$3:$O$178,8,FALSE)-'RNA Spike-in Normalized Ct'!X$5,'RNA Spike-in Normalized Ct'!I135)</f>
        <v>No sample</v>
      </c>
      <c r="J135" s="45">
        <f>IFERROR(VLOOKUP($B135,'RNA Spike-in Normalized Ct'!$B$3:$O$178,9,FALSE)-'RNA Spike-in Normalized Ct'!Y$5,'RNA Spike-in Normalized Ct'!J135)</f>
        <v>27.063183760683771</v>
      </c>
      <c r="K135" s="45" t="str">
        <f>IFERROR(VLOOKUP($B135,'RNA Spike-in Normalized Ct'!$B$3:$O$178,9,FALSE)-'RNA Spike-in Normalized Ct'!Z$5,'RNA Spike-in Normalized Ct'!K135)</f>
        <v>No sample</v>
      </c>
      <c r="L135" s="45" t="str">
        <f>IFERROR(VLOOKUP($B135,'RNA Spike-in Normalized Ct'!$B$3:$O$178,10,FALSE)-'RNA Spike-in Normalized Ct'!AA$5,'RNA Spike-in Normalized Ct'!L135)</f>
        <v>No sample</v>
      </c>
      <c r="M135" s="45" t="str">
        <f>IFERROR(VLOOKUP($B135,'RNA Spike-in Normalized Ct'!$B$3:$O$178,11,FALSE)-'RNA Spike-in Normalized Ct'!AB$5,'RNA Spike-in Normalized Ct'!M135)</f>
        <v>No sample</v>
      </c>
      <c r="N135" s="45" t="str">
        <f>IFERROR(VLOOKUP($B135,'RNA Spike-in Normalized Ct'!$B$3:$O$178,12,FALSE)-'RNA Spike-in Normalized Ct'!AC$5,'RNA Spike-in Normalized Ct'!N135)</f>
        <v>No sample</v>
      </c>
      <c r="O135" s="45" t="str">
        <f>IFERROR(VLOOKUP($B135,'RNA Spike-in Normalized Ct'!$B$3:$O$178,13,FALSE)-'RNA Spike-in Normalized Ct'!AD$5,'RNA Spike-in Normalized Ct'!O135)</f>
        <v>No sample</v>
      </c>
    </row>
    <row r="136" spans="1:15" x14ac:dyDescent="0.25">
      <c r="A136" s="170"/>
      <c r="B136" s="13" t="s">
        <v>2428</v>
      </c>
      <c r="C136" s="6" t="str">
        <f>VLOOKUP($B136,'Thresholded Ct'!$B$3:$C$194,2,FALSE)</f>
        <v>hsa-miR-148a-3p</v>
      </c>
      <c r="D136" s="45">
        <f>IFERROR(VLOOKUP($B136,'RNA Spike-in Normalized Ct'!$B$3:$O$178,3,FALSE)-'RNA Spike-in Normalized Ct'!S$5,'RNA Spike-in Normalized Ct'!D136)</f>
        <v>31.816816239316228</v>
      </c>
      <c r="E136" s="45" t="str">
        <f>IFERROR(VLOOKUP($B136,'RNA Spike-in Normalized Ct'!$B$3:$O$178,4,FALSE)-'RNA Spike-in Normalized Ct'!T$5,'RNA Spike-in Normalized Ct'!E136)</f>
        <v>No sample</v>
      </c>
      <c r="F136" s="45" t="str">
        <f>IFERROR(VLOOKUP($B136,'RNA Spike-in Normalized Ct'!$B$3:$O$178,5,FALSE)-'RNA Spike-in Normalized Ct'!U$5,'RNA Spike-in Normalized Ct'!F136)</f>
        <v>No sample</v>
      </c>
      <c r="G136" s="45" t="str">
        <f>IFERROR(VLOOKUP($B136,'RNA Spike-in Normalized Ct'!$B$3:$O$178,6,FALSE)-'RNA Spike-in Normalized Ct'!V$5,'RNA Spike-in Normalized Ct'!G136)</f>
        <v>No sample</v>
      </c>
      <c r="H136" s="45" t="str">
        <f>IFERROR(VLOOKUP($B136,'RNA Spike-in Normalized Ct'!$B$3:$O$178,7,FALSE)-'RNA Spike-in Normalized Ct'!W$5,'RNA Spike-in Normalized Ct'!H136)</f>
        <v>No sample</v>
      </c>
      <c r="I136" s="45" t="str">
        <f>IFERROR(VLOOKUP($B136,'RNA Spike-in Normalized Ct'!$B$3:$O$178,8,FALSE)-'RNA Spike-in Normalized Ct'!X$5,'RNA Spike-in Normalized Ct'!I136)</f>
        <v>No sample</v>
      </c>
      <c r="J136" s="45">
        <f>IFERROR(VLOOKUP($B136,'RNA Spike-in Normalized Ct'!$B$3:$O$178,9,FALSE)-'RNA Spike-in Normalized Ct'!Y$5,'RNA Spike-in Normalized Ct'!J136)</f>
        <v>26.02218376068377</v>
      </c>
      <c r="K136" s="45" t="str">
        <f>IFERROR(VLOOKUP($B136,'RNA Spike-in Normalized Ct'!$B$3:$O$178,9,FALSE)-'RNA Spike-in Normalized Ct'!Z$5,'RNA Spike-in Normalized Ct'!K136)</f>
        <v>No sample</v>
      </c>
      <c r="L136" s="45" t="str">
        <f>IFERROR(VLOOKUP($B136,'RNA Spike-in Normalized Ct'!$B$3:$O$178,10,FALSE)-'RNA Spike-in Normalized Ct'!AA$5,'RNA Spike-in Normalized Ct'!L136)</f>
        <v>No sample</v>
      </c>
      <c r="M136" s="45" t="str">
        <f>IFERROR(VLOOKUP($B136,'RNA Spike-in Normalized Ct'!$B$3:$O$178,11,FALSE)-'RNA Spike-in Normalized Ct'!AB$5,'RNA Spike-in Normalized Ct'!M136)</f>
        <v>No sample</v>
      </c>
      <c r="N136" s="45" t="str">
        <f>IFERROR(VLOOKUP($B136,'RNA Spike-in Normalized Ct'!$B$3:$O$178,12,FALSE)-'RNA Spike-in Normalized Ct'!AC$5,'RNA Spike-in Normalized Ct'!N136)</f>
        <v>No sample</v>
      </c>
      <c r="O136" s="45" t="str">
        <f>IFERROR(VLOOKUP($B136,'RNA Spike-in Normalized Ct'!$B$3:$O$178,13,FALSE)-'RNA Spike-in Normalized Ct'!AD$5,'RNA Spike-in Normalized Ct'!O136)</f>
        <v>No sample</v>
      </c>
    </row>
    <row r="137" spans="1:15" x14ac:dyDescent="0.25">
      <c r="A137" s="170"/>
      <c r="B137" s="13" t="s">
        <v>2429</v>
      </c>
      <c r="C137" s="6" t="str">
        <f>VLOOKUP($B137,'Thresholded Ct'!$B$3:$C$194,2,FALSE)</f>
        <v>hsa-miR-183-5p</v>
      </c>
      <c r="D137" s="45">
        <f>IFERROR(VLOOKUP($B137,'RNA Spike-in Normalized Ct'!$B$3:$O$178,3,FALSE)-'RNA Spike-in Normalized Ct'!S$5,'RNA Spike-in Normalized Ct'!D137)</f>
        <v>22.488816239316229</v>
      </c>
      <c r="E137" s="45" t="str">
        <f>IFERROR(VLOOKUP($B137,'RNA Spike-in Normalized Ct'!$B$3:$O$178,4,FALSE)-'RNA Spike-in Normalized Ct'!T$5,'RNA Spike-in Normalized Ct'!E137)</f>
        <v>No sample</v>
      </c>
      <c r="F137" s="45" t="str">
        <f>IFERROR(VLOOKUP($B137,'RNA Spike-in Normalized Ct'!$B$3:$O$178,5,FALSE)-'RNA Spike-in Normalized Ct'!U$5,'RNA Spike-in Normalized Ct'!F137)</f>
        <v>No sample</v>
      </c>
      <c r="G137" s="45" t="str">
        <f>IFERROR(VLOOKUP($B137,'RNA Spike-in Normalized Ct'!$B$3:$O$178,6,FALSE)-'RNA Spike-in Normalized Ct'!V$5,'RNA Spike-in Normalized Ct'!G137)</f>
        <v>No sample</v>
      </c>
      <c r="H137" s="45" t="str">
        <f>IFERROR(VLOOKUP($B137,'RNA Spike-in Normalized Ct'!$B$3:$O$178,7,FALSE)-'RNA Spike-in Normalized Ct'!W$5,'RNA Spike-in Normalized Ct'!H137)</f>
        <v>No sample</v>
      </c>
      <c r="I137" s="45" t="str">
        <f>IFERROR(VLOOKUP($B137,'RNA Spike-in Normalized Ct'!$B$3:$O$178,8,FALSE)-'RNA Spike-in Normalized Ct'!X$5,'RNA Spike-in Normalized Ct'!I137)</f>
        <v>No sample</v>
      </c>
      <c r="J137" s="45">
        <f>IFERROR(VLOOKUP($B137,'RNA Spike-in Normalized Ct'!$B$3:$O$178,9,FALSE)-'RNA Spike-in Normalized Ct'!Y$5,'RNA Spike-in Normalized Ct'!J137)</f>
        <v>22.91418376068377</v>
      </c>
      <c r="K137" s="45" t="str">
        <f>IFERROR(VLOOKUP($B137,'RNA Spike-in Normalized Ct'!$B$3:$O$178,9,FALSE)-'RNA Spike-in Normalized Ct'!Z$5,'RNA Spike-in Normalized Ct'!K137)</f>
        <v>No sample</v>
      </c>
      <c r="L137" s="45" t="str">
        <f>IFERROR(VLOOKUP($B137,'RNA Spike-in Normalized Ct'!$B$3:$O$178,10,FALSE)-'RNA Spike-in Normalized Ct'!AA$5,'RNA Spike-in Normalized Ct'!L137)</f>
        <v>No sample</v>
      </c>
      <c r="M137" s="45" t="str">
        <f>IFERROR(VLOOKUP($B137,'RNA Spike-in Normalized Ct'!$B$3:$O$178,11,FALSE)-'RNA Spike-in Normalized Ct'!AB$5,'RNA Spike-in Normalized Ct'!M137)</f>
        <v>No sample</v>
      </c>
      <c r="N137" s="45" t="str">
        <f>IFERROR(VLOOKUP($B137,'RNA Spike-in Normalized Ct'!$B$3:$O$178,12,FALSE)-'RNA Spike-in Normalized Ct'!AC$5,'RNA Spike-in Normalized Ct'!N137)</f>
        <v>No sample</v>
      </c>
      <c r="O137" s="45" t="str">
        <f>IFERROR(VLOOKUP($B137,'RNA Spike-in Normalized Ct'!$B$3:$O$178,13,FALSE)-'RNA Spike-in Normalized Ct'!AD$5,'RNA Spike-in Normalized Ct'!O137)</f>
        <v>No sample</v>
      </c>
    </row>
    <row r="138" spans="1:15" x14ac:dyDescent="0.25">
      <c r="A138" s="170"/>
      <c r="B138" s="13" t="s">
        <v>2430</v>
      </c>
      <c r="C138" s="6" t="str">
        <f>VLOOKUP($B138,'Thresholded Ct'!$B$3:$C$194,2,FALSE)</f>
        <v>hsa-miR-219a-5p</v>
      </c>
      <c r="D138" s="45">
        <f>IFERROR(VLOOKUP($B138,'RNA Spike-in Normalized Ct'!$B$3:$O$178,3,FALSE)-'RNA Spike-in Normalized Ct'!S$5,'RNA Spike-in Normalized Ct'!D138)</f>
        <v>23.129816239316227</v>
      </c>
      <c r="E138" s="45" t="str">
        <f>IFERROR(VLOOKUP($B138,'RNA Spike-in Normalized Ct'!$B$3:$O$178,4,FALSE)-'RNA Spike-in Normalized Ct'!T$5,'RNA Spike-in Normalized Ct'!E138)</f>
        <v>No sample</v>
      </c>
      <c r="F138" s="45" t="str">
        <f>IFERROR(VLOOKUP($B138,'RNA Spike-in Normalized Ct'!$B$3:$O$178,5,FALSE)-'RNA Spike-in Normalized Ct'!U$5,'RNA Spike-in Normalized Ct'!F138)</f>
        <v>No sample</v>
      </c>
      <c r="G138" s="45" t="str">
        <f>IFERROR(VLOOKUP($B138,'RNA Spike-in Normalized Ct'!$B$3:$O$178,6,FALSE)-'RNA Spike-in Normalized Ct'!V$5,'RNA Spike-in Normalized Ct'!G138)</f>
        <v>No sample</v>
      </c>
      <c r="H138" s="45" t="str">
        <f>IFERROR(VLOOKUP($B138,'RNA Spike-in Normalized Ct'!$B$3:$O$178,7,FALSE)-'RNA Spike-in Normalized Ct'!W$5,'RNA Spike-in Normalized Ct'!H138)</f>
        <v>No sample</v>
      </c>
      <c r="I138" s="45" t="str">
        <f>IFERROR(VLOOKUP($B138,'RNA Spike-in Normalized Ct'!$B$3:$O$178,8,FALSE)-'RNA Spike-in Normalized Ct'!X$5,'RNA Spike-in Normalized Ct'!I138)</f>
        <v>No sample</v>
      </c>
      <c r="J138" s="45">
        <f>IFERROR(VLOOKUP($B138,'RNA Spike-in Normalized Ct'!$B$3:$O$178,9,FALSE)-'RNA Spike-in Normalized Ct'!Y$5,'RNA Spike-in Normalized Ct'!J138)</f>
        <v>22.786183760683773</v>
      </c>
      <c r="K138" s="45" t="str">
        <f>IFERROR(VLOOKUP($B138,'RNA Spike-in Normalized Ct'!$B$3:$O$178,9,FALSE)-'RNA Spike-in Normalized Ct'!Z$5,'RNA Spike-in Normalized Ct'!K138)</f>
        <v>No sample</v>
      </c>
      <c r="L138" s="45" t="str">
        <f>IFERROR(VLOOKUP($B138,'RNA Spike-in Normalized Ct'!$B$3:$O$178,10,FALSE)-'RNA Spike-in Normalized Ct'!AA$5,'RNA Spike-in Normalized Ct'!L138)</f>
        <v>No sample</v>
      </c>
      <c r="M138" s="45" t="str">
        <f>IFERROR(VLOOKUP($B138,'RNA Spike-in Normalized Ct'!$B$3:$O$178,11,FALSE)-'RNA Spike-in Normalized Ct'!AB$5,'RNA Spike-in Normalized Ct'!M138)</f>
        <v>No sample</v>
      </c>
      <c r="N138" s="45" t="str">
        <f>IFERROR(VLOOKUP($B138,'RNA Spike-in Normalized Ct'!$B$3:$O$178,12,FALSE)-'RNA Spike-in Normalized Ct'!AC$5,'RNA Spike-in Normalized Ct'!N138)</f>
        <v>No sample</v>
      </c>
      <c r="O138" s="45" t="str">
        <f>IFERROR(VLOOKUP($B138,'RNA Spike-in Normalized Ct'!$B$3:$O$178,13,FALSE)-'RNA Spike-in Normalized Ct'!AD$5,'RNA Spike-in Normalized Ct'!O138)</f>
        <v>No sample</v>
      </c>
    </row>
    <row r="139" spans="1:15" x14ac:dyDescent="0.25">
      <c r="A139" s="170"/>
      <c r="B139" s="13" t="s">
        <v>2431</v>
      </c>
      <c r="C139" s="6" t="str">
        <f>VLOOKUP($B139,'Thresholded Ct'!$B$3:$C$194,2,FALSE)</f>
        <v>hsa-miR-124-3p</v>
      </c>
      <c r="D139" s="45">
        <f>IFERROR(VLOOKUP($B139,'RNA Spike-in Normalized Ct'!$B$3:$O$178,3,FALSE)-'RNA Spike-in Normalized Ct'!S$5,'RNA Spike-in Normalized Ct'!D139)</f>
        <v>24.94581623931623</v>
      </c>
      <c r="E139" s="45" t="str">
        <f>IFERROR(VLOOKUP($B139,'RNA Spike-in Normalized Ct'!$B$3:$O$178,4,FALSE)-'RNA Spike-in Normalized Ct'!T$5,'RNA Spike-in Normalized Ct'!E139)</f>
        <v>No sample</v>
      </c>
      <c r="F139" s="45" t="str">
        <f>IFERROR(VLOOKUP($B139,'RNA Spike-in Normalized Ct'!$B$3:$O$178,5,FALSE)-'RNA Spike-in Normalized Ct'!U$5,'RNA Spike-in Normalized Ct'!F139)</f>
        <v>No sample</v>
      </c>
      <c r="G139" s="45" t="str">
        <f>IFERROR(VLOOKUP($B139,'RNA Spike-in Normalized Ct'!$B$3:$O$178,6,FALSE)-'RNA Spike-in Normalized Ct'!V$5,'RNA Spike-in Normalized Ct'!G139)</f>
        <v>No sample</v>
      </c>
      <c r="H139" s="45" t="str">
        <f>IFERROR(VLOOKUP($B139,'RNA Spike-in Normalized Ct'!$B$3:$O$178,7,FALSE)-'RNA Spike-in Normalized Ct'!W$5,'RNA Spike-in Normalized Ct'!H139)</f>
        <v>No sample</v>
      </c>
      <c r="I139" s="45" t="str">
        <f>IFERROR(VLOOKUP($B139,'RNA Spike-in Normalized Ct'!$B$3:$O$178,8,FALSE)-'RNA Spike-in Normalized Ct'!X$5,'RNA Spike-in Normalized Ct'!I139)</f>
        <v>No sample</v>
      </c>
      <c r="J139" s="45">
        <f>IFERROR(VLOOKUP($B139,'RNA Spike-in Normalized Ct'!$B$3:$O$178,9,FALSE)-'RNA Spike-in Normalized Ct'!Y$5,'RNA Spike-in Normalized Ct'!J139)</f>
        <v>23.559183760683773</v>
      </c>
      <c r="K139" s="45" t="str">
        <f>IFERROR(VLOOKUP($B139,'RNA Spike-in Normalized Ct'!$B$3:$O$178,9,FALSE)-'RNA Spike-in Normalized Ct'!Z$5,'RNA Spike-in Normalized Ct'!K139)</f>
        <v>No sample</v>
      </c>
      <c r="L139" s="45" t="str">
        <f>IFERROR(VLOOKUP($B139,'RNA Spike-in Normalized Ct'!$B$3:$O$178,10,FALSE)-'RNA Spike-in Normalized Ct'!AA$5,'RNA Spike-in Normalized Ct'!L139)</f>
        <v>No sample</v>
      </c>
      <c r="M139" s="45" t="str">
        <f>IFERROR(VLOOKUP($B139,'RNA Spike-in Normalized Ct'!$B$3:$O$178,11,FALSE)-'RNA Spike-in Normalized Ct'!AB$5,'RNA Spike-in Normalized Ct'!M139)</f>
        <v>No sample</v>
      </c>
      <c r="N139" s="45" t="str">
        <f>IFERROR(VLOOKUP($B139,'RNA Spike-in Normalized Ct'!$B$3:$O$178,12,FALSE)-'RNA Spike-in Normalized Ct'!AC$5,'RNA Spike-in Normalized Ct'!N139)</f>
        <v>No sample</v>
      </c>
      <c r="O139" s="45" t="str">
        <f>IFERROR(VLOOKUP($B139,'RNA Spike-in Normalized Ct'!$B$3:$O$178,13,FALSE)-'RNA Spike-in Normalized Ct'!AD$5,'RNA Spike-in Normalized Ct'!O139)</f>
        <v>No sample</v>
      </c>
    </row>
    <row r="140" spans="1:15" x14ac:dyDescent="0.25">
      <c r="A140" s="170"/>
      <c r="B140" s="13" t="s">
        <v>2432</v>
      </c>
      <c r="C140" s="6" t="str">
        <f>VLOOKUP($B140,'Thresholded Ct'!$B$3:$C$194,2,FALSE)</f>
        <v>hsa-miR-191-5p</v>
      </c>
      <c r="D140" s="45">
        <f>IFERROR(VLOOKUP($B140,'RNA Spike-in Normalized Ct'!$B$3:$O$178,3,FALSE)-'RNA Spike-in Normalized Ct'!S$5,'RNA Spike-in Normalized Ct'!D140)</f>
        <v>26.341816239316227</v>
      </c>
      <c r="E140" s="45" t="str">
        <f>IFERROR(VLOOKUP($B140,'RNA Spike-in Normalized Ct'!$B$3:$O$178,4,FALSE)-'RNA Spike-in Normalized Ct'!T$5,'RNA Spike-in Normalized Ct'!E140)</f>
        <v>No sample</v>
      </c>
      <c r="F140" s="45" t="str">
        <f>IFERROR(VLOOKUP($B140,'RNA Spike-in Normalized Ct'!$B$3:$O$178,5,FALSE)-'RNA Spike-in Normalized Ct'!U$5,'RNA Spike-in Normalized Ct'!F140)</f>
        <v>No sample</v>
      </c>
      <c r="G140" s="45" t="str">
        <f>IFERROR(VLOOKUP($B140,'RNA Spike-in Normalized Ct'!$B$3:$O$178,6,FALSE)-'RNA Spike-in Normalized Ct'!V$5,'RNA Spike-in Normalized Ct'!G140)</f>
        <v>No sample</v>
      </c>
      <c r="H140" s="45" t="str">
        <f>IFERROR(VLOOKUP($B140,'RNA Spike-in Normalized Ct'!$B$3:$O$178,7,FALSE)-'RNA Spike-in Normalized Ct'!W$5,'RNA Spike-in Normalized Ct'!H140)</f>
        <v>No sample</v>
      </c>
      <c r="I140" s="45" t="str">
        <f>IFERROR(VLOOKUP($B140,'RNA Spike-in Normalized Ct'!$B$3:$O$178,8,FALSE)-'RNA Spike-in Normalized Ct'!X$5,'RNA Spike-in Normalized Ct'!I140)</f>
        <v>No sample</v>
      </c>
      <c r="J140" s="45">
        <f>IFERROR(VLOOKUP($B140,'RNA Spike-in Normalized Ct'!$B$3:$O$178,9,FALSE)-'RNA Spike-in Normalized Ct'!Y$5,'RNA Spike-in Normalized Ct'!J140)</f>
        <v>25.826183760683772</v>
      </c>
      <c r="K140" s="45" t="str">
        <f>IFERROR(VLOOKUP($B140,'RNA Spike-in Normalized Ct'!$B$3:$O$178,9,FALSE)-'RNA Spike-in Normalized Ct'!Z$5,'RNA Spike-in Normalized Ct'!K140)</f>
        <v>No sample</v>
      </c>
      <c r="L140" s="45" t="str">
        <f>IFERROR(VLOOKUP($B140,'RNA Spike-in Normalized Ct'!$B$3:$O$178,10,FALSE)-'RNA Spike-in Normalized Ct'!AA$5,'RNA Spike-in Normalized Ct'!L140)</f>
        <v>No sample</v>
      </c>
      <c r="M140" s="45" t="str">
        <f>IFERROR(VLOOKUP($B140,'RNA Spike-in Normalized Ct'!$B$3:$O$178,11,FALSE)-'RNA Spike-in Normalized Ct'!AB$5,'RNA Spike-in Normalized Ct'!M140)</f>
        <v>No sample</v>
      </c>
      <c r="N140" s="45" t="str">
        <f>IFERROR(VLOOKUP($B140,'RNA Spike-in Normalized Ct'!$B$3:$O$178,12,FALSE)-'RNA Spike-in Normalized Ct'!AC$5,'RNA Spike-in Normalized Ct'!N140)</f>
        <v>No sample</v>
      </c>
      <c r="O140" s="45" t="str">
        <f>IFERROR(VLOOKUP($B140,'RNA Spike-in Normalized Ct'!$B$3:$O$178,13,FALSE)-'RNA Spike-in Normalized Ct'!AD$5,'RNA Spike-in Normalized Ct'!O140)</f>
        <v>No sample</v>
      </c>
    </row>
    <row r="141" spans="1:15" x14ac:dyDescent="0.25">
      <c r="A141" s="170"/>
      <c r="B141" s="13" t="s">
        <v>2433</v>
      </c>
      <c r="C141" s="6" t="str">
        <f>VLOOKUP($B141,'Thresholded Ct'!$B$3:$C$194,2,FALSE)</f>
        <v>hsa-miR-185-5p</v>
      </c>
      <c r="D141" s="45">
        <f>IFERROR(VLOOKUP($B141,'RNA Spike-in Normalized Ct'!$B$3:$O$178,3,FALSE)-'RNA Spike-in Normalized Ct'!S$5,'RNA Spike-in Normalized Ct'!D141)</f>
        <v>29.501816239316227</v>
      </c>
      <c r="E141" s="45" t="str">
        <f>IFERROR(VLOOKUP($B141,'RNA Spike-in Normalized Ct'!$B$3:$O$178,4,FALSE)-'RNA Spike-in Normalized Ct'!T$5,'RNA Spike-in Normalized Ct'!E141)</f>
        <v>No sample</v>
      </c>
      <c r="F141" s="45" t="str">
        <f>IFERROR(VLOOKUP($B141,'RNA Spike-in Normalized Ct'!$B$3:$O$178,5,FALSE)-'RNA Spike-in Normalized Ct'!U$5,'RNA Spike-in Normalized Ct'!F141)</f>
        <v>No sample</v>
      </c>
      <c r="G141" s="45" t="str">
        <f>IFERROR(VLOOKUP($B141,'RNA Spike-in Normalized Ct'!$B$3:$O$178,6,FALSE)-'RNA Spike-in Normalized Ct'!V$5,'RNA Spike-in Normalized Ct'!G141)</f>
        <v>No sample</v>
      </c>
      <c r="H141" s="45" t="str">
        <f>IFERROR(VLOOKUP($B141,'RNA Spike-in Normalized Ct'!$B$3:$O$178,7,FALSE)-'RNA Spike-in Normalized Ct'!W$5,'RNA Spike-in Normalized Ct'!H141)</f>
        <v>No sample</v>
      </c>
      <c r="I141" s="45" t="str">
        <f>IFERROR(VLOOKUP($B141,'RNA Spike-in Normalized Ct'!$B$3:$O$178,8,FALSE)-'RNA Spike-in Normalized Ct'!X$5,'RNA Spike-in Normalized Ct'!I141)</f>
        <v>No sample</v>
      </c>
      <c r="J141" s="45">
        <f>IFERROR(VLOOKUP($B141,'RNA Spike-in Normalized Ct'!$B$3:$O$178,9,FALSE)-'RNA Spike-in Normalized Ct'!Y$5,'RNA Spike-in Normalized Ct'!J141)</f>
        <v>28.89418376068377</v>
      </c>
      <c r="K141" s="45" t="str">
        <f>IFERROR(VLOOKUP($B141,'RNA Spike-in Normalized Ct'!$B$3:$O$178,9,FALSE)-'RNA Spike-in Normalized Ct'!Z$5,'RNA Spike-in Normalized Ct'!K141)</f>
        <v>No sample</v>
      </c>
      <c r="L141" s="45" t="str">
        <f>IFERROR(VLOOKUP($B141,'RNA Spike-in Normalized Ct'!$B$3:$O$178,10,FALSE)-'RNA Spike-in Normalized Ct'!AA$5,'RNA Spike-in Normalized Ct'!L141)</f>
        <v>No sample</v>
      </c>
      <c r="M141" s="45" t="str">
        <f>IFERROR(VLOOKUP($B141,'RNA Spike-in Normalized Ct'!$B$3:$O$178,11,FALSE)-'RNA Spike-in Normalized Ct'!AB$5,'RNA Spike-in Normalized Ct'!M141)</f>
        <v>No sample</v>
      </c>
      <c r="N141" s="45" t="str">
        <f>IFERROR(VLOOKUP($B141,'RNA Spike-in Normalized Ct'!$B$3:$O$178,12,FALSE)-'RNA Spike-in Normalized Ct'!AC$5,'RNA Spike-in Normalized Ct'!N141)</f>
        <v>No sample</v>
      </c>
      <c r="O141" s="45" t="str">
        <f>IFERROR(VLOOKUP($B141,'RNA Spike-in Normalized Ct'!$B$3:$O$178,13,FALSE)-'RNA Spike-in Normalized Ct'!AD$5,'RNA Spike-in Normalized Ct'!O141)</f>
        <v>No sample</v>
      </c>
    </row>
    <row r="142" spans="1:15" x14ac:dyDescent="0.25">
      <c r="A142" s="170"/>
      <c r="B142" s="13" t="s">
        <v>2434</v>
      </c>
      <c r="C142" s="6" t="str">
        <f>VLOOKUP($B142,'Thresholded Ct'!$B$3:$C$194,2,FALSE)</f>
        <v>hsa-miR-99b-5p</v>
      </c>
      <c r="D142" s="45" t="str">
        <f>IFERROR(VLOOKUP($B142,'RNA Spike-in Normalized Ct'!$B$3:$O$178,3,FALSE)-'RNA Spike-in Normalized Ct'!S$5,'RNA Spike-in Normalized Ct'!D142)</f>
        <v>Excluded</v>
      </c>
      <c r="E142" s="45" t="str">
        <f>IFERROR(VLOOKUP($B142,'RNA Spike-in Normalized Ct'!$B$3:$O$178,4,FALSE)-'RNA Spike-in Normalized Ct'!T$5,'RNA Spike-in Normalized Ct'!E142)</f>
        <v>No sample</v>
      </c>
      <c r="F142" s="45" t="str">
        <f>IFERROR(VLOOKUP($B142,'RNA Spike-in Normalized Ct'!$B$3:$O$178,5,FALSE)-'RNA Spike-in Normalized Ct'!U$5,'RNA Spike-in Normalized Ct'!F142)</f>
        <v>No sample</v>
      </c>
      <c r="G142" s="45" t="str">
        <f>IFERROR(VLOOKUP($B142,'RNA Spike-in Normalized Ct'!$B$3:$O$178,6,FALSE)-'RNA Spike-in Normalized Ct'!V$5,'RNA Spike-in Normalized Ct'!G142)</f>
        <v>No sample</v>
      </c>
      <c r="H142" s="45" t="str">
        <f>IFERROR(VLOOKUP($B142,'RNA Spike-in Normalized Ct'!$B$3:$O$178,7,FALSE)-'RNA Spike-in Normalized Ct'!W$5,'RNA Spike-in Normalized Ct'!H142)</f>
        <v>No sample</v>
      </c>
      <c r="I142" s="45" t="str">
        <f>IFERROR(VLOOKUP($B142,'RNA Spike-in Normalized Ct'!$B$3:$O$178,8,FALSE)-'RNA Spike-in Normalized Ct'!X$5,'RNA Spike-in Normalized Ct'!I142)</f>
        <v>No sample</v>
      </c>
      <c r="J142" s="45" t="str">
        <f>IFERROR(VLOOKUP($B142,'RNA Spike-in Normalized Ct'!$B$3:$O$178,9,FALSE)-'RNA Spike-in Normalized Ct'!Y$5,'RNA Spike-in Normalized Ct'!J142)</f>
        <v>Excluded</v>
      </c>
      <c r="K142" s="45" t="str">
        <f>IFERROR(VLOOKUP($B142,'RNA Spike-in Normalized Ct'!$B$3:$O$178,9,FALSE)-'RNA Spike-in Normalized Ct'!Z$5,'RNA Spike-in Normalized Ct'!K142)</f>
        <v>No sample</v>
      </c>
      <c r="L142" s="45" t="str">
        <f>IFERROR(VLOOKUP($B142,'RNA Spike-in Normalized Ct'!$B$3:$O$178,10,FALSE)-'RNA Spike-in Normalized Ct'!AA$5,'RNA Spike-in Normalized Ct'!L142)</f>
        <v>No sample</v>
      </c>
      <c r="M142" s="45" t="str">
        <f>IFERROR(VLOOKUP($B142,'RNA Spike-in Normalized Ct'!$B$3:$O$178,11,FALSE)-'RNA Spike-in Normalized Ct'!AB$5,'RNA Spike-in Normalized Ct'!M142)</f>
        <v>No sample</v>
      </c>
      <c r="N142" s="45" t="str">
        <f>IFERROR(VLOOKUP($B142,'RNA Spike-in Normalized Ct'!$B$3:$O$178,12,FALSE)-'RNA Spike-in Normalized Ct'!AC$5,'RNA Spike-in Normalized Ct'!N142)</f>
        <v>No sample</v>
      </c>
      <c r="O142" s="45" t="str">
        <f>IFERROR(VLOOKUP($B142,'RNA Spike-in Normalized Ct'!$B$3:$O$178,13,FALSE)-'RNA Spike-in Normalized Ct'!AD$5,'RNA Spike-in Normalized Ct'!O142)</f>
        <v>No sample</v>
      </c>
    </row>
    <row r="143" spans="1:15" x14ac:dyDescent="0.25">
      <c r="A143" s="170"/>
      <c r="B143" s="13" t="s">
        <v>2435</v>
      </c>
      <c r="C143" s="6" t="str">
        <f>VLOOKUP($B143,'Thresholded Ct'!$B$3:$C$194,2,FALSE)</f>
        <v>hsa-miR-151a-3p</v>
      </c>
      <c r="D143" s="45">
        <f>IFERROR(VLOOKUP($B143,'RNA Spike-in Normalized Ct'!$B$3:$O$178,3,FALSE)-'RNA Spike-in Normalized Ct'!S$5,'RNA Spike-in Normalized Ct'!D143)</f>
        <v>31.990816239316228</v>
      </c>
      <c r="E143" s="45" t="str">
        <f>IFERROR(VLOOKUP($B143,'RNA Spike-in Normalized Ct'!$B$3:$O$178,4,FALSE)-'RNA Spike-in Normalized Ct'!T$5,'RNA Spike-in Normalized Ct'!E143)</f>
        <v>No sample</v>
      </c>
      <c r="F143" s="45" t="str">
        <f>IFERROR(VLOOKUP($B143,'RNA Spike-in Normalized Ct'!$B$3:$O$178,5,FALSE)-'RNA Spike-in Normalized Ct'!U$5,'RNA Spike-in Normalized Ct'!F143)</f>
        <v>No sample</v>
      </c>
      <c r="G143" s="45" t="str">
        <f>IFERROR(VLOOKUP($B143,'RNA Spike-in Normalized Ct'!$B$3:$O$178,6,FALSE)-'RNA Spike-in Normalized Ct'!V$5,'RNA Spike-in Normalized Ct'!G143)</f>
        <v>No sample</v>
      </c>
      <c r="H143" s="45" t="str">
        <f>IFERROR(VLOOKUP($B143,'RNA Spike-in Normalized Ct'!$B$3:$O$178,7,FALSE)-'RNA Spike-in Normalized Ct'!W$5,'RNA Spike-in Normalized Ct'!H143)</f>
        <v>No sample</v>
      </c>
      <c r="I143" s="45" t="str">
        <f>IFERROR(VLOOKUP($B143,'RNA Spike-in Normalized Ct'!$B$3:$O$178,8,FALSE)-'RNA Spike-in Normalized Ct'!X$5,'RNA Spike-in Normalized Ct'!I143)</f>
        <v>No sample</v>
      </c>
      <c r="J143" s="45">
        <f>IFERROR(VLOOKUP($B143,'RNA Spike-in Normalized Ct'!$B$3:$O$178,9,FALSE)-'RNA Spike-in Normalized Ct'!Y$5,'RNA Spike-in Normalized Ct'!J143)</f>
        <v>30.035183760683772</v>
      </c>
      <c r="K143" s="45" t="str">
        <f>IFERROR(VLOOKUP($B143,'RNA Spike-in Normalized Ct'!$B$3:$O$178,9,FALSE)-'RNA Spike-in Normalized Ct'!Z$5,'RNA Spike-in Normalized Ct'!K143)</f>
        <v>No sample</v>
      </c>
      <c r="L143" s="45" t="str">
        <f>IFERROR(VLOOKUP($B143,'RNA Spike-in Normalized Ct'!$B$3:$O$178,10,FALSE)-'RNA Spike-in Normalized Ct'!AA$5,'RNA Spike-in Normalized Ct'!L143)</f>
        <v>No sample</v>
      </c>
      <c r="M143" s="45" t="str">
        <f>IFERROR(VLOOKUP($B143,'RNA Spike-in Normalized Ct'!$B$3:$O$178,11,FALSE)-'RNA Spike-in Normalized Ct'!AB$5,'RNA Spike-in Normalized Ct'!M143)</f>
        <v>No sample</v>
      </c>
      <c r="N143" s="45" t="str">
        <f>IFERROR(VLOOKUP($B143,'RNA Spike-in Normalized Ct'!$B$3:$O$178,12,FALSE)-'RNA Spike-in Normalized Ct'!AC$5,'RNA Spike-in Normalized Ct'!N143)</f>
        <v>No sample</v>
      </c>
      <c r="O143" s="45" t="str">
        <f>IFERROR(VLOOKUP($B143,'RNA Spike-in Normalized Ct'!$B$3:$O$178,13,FALSE)-'RNA Spike-in Normalized Ct'!AD$5,'RNA Spike-in Normalized Ct'!O143)</f>
        <v>No sample</v>
      </c>
    </row>
    <row r="144" spans="1:15" x14ac:dyDescent="0.25">
      <c r="A144" s="170"/>
      <c r="B144" s="13" t="s">
        <v>2436</v>
      </c>
      <c r="C144" s="6" t="str">
        <f>VLOOKUP($B144,'Thresholded Ct'!$B$3:$C$194,2,FALSE)</f>
        <v>hsa-miR-449a</v>
      </c>
      <c r="D144" s="45">
        <f>IFERROR(VLOOKUP($B144,'RNA Spike-in Normalized Ct'!$B$3:$O$178,3,FALSE)-'RNA Spike-in Normalized Ct'!S$5,'RNA Spike-in Normalized Ct'!D144)</f>
        <v>28.775816239316228</v>
      </c>
      <c r="E144" s="45" t="str">
        <f>IFERROR(VLOOKUP($B144,'RNA Spike-in Normalized Ct'!$B$3:$O$178,4,FALSE)-'RNA Spike-in Normalized Ct'!T$5,'RNA Spike-in Normalized Ct'!E144)</f>
        <v>No sample</v>
      </c>
      <c r="F144" s="45" t="str">
        <f>IFERROR(VLOOKUP($B144,'RNA Spike-in Normalized Ct'!$B$3:$O$178,5,FALSE)-'RNA Spike-in Normalized Ct'!U$5,'RNA Spike-in Normalized Ct'!F144)</f>
        <v>No sample</v>
      </c>
      <c r="G144" s="45" t="str">
        <f>IFERROR(VLOOKUP($B144,'RNA Spike-in Normalized Ct'!$B$3:$O$178,6,FALSE)-'RNA Spike-in Normalized Ct'!V$5,'RNA Spike-in Normalized Ct'!G144)</f>
        <v>No sample</v>
      </c>
      <c r="H144" s="45" t="str">
        <f>IFERROR(VLOOKUP($B144,'RNA Spike-in Normalized Ct'!$B$3:$O$178,7,FALSE)-'RNA Spike-in Normalized Ct'!W$5,'RNA Spike-in Normalized Ct'!H144)</f>
        <v>No sample</v>
      </c>
      <c r="I144" s="45" t="str">
        <f>IFERROR(VLOOKUP($B144,'RNA Spike-in Normalized Ct'!$B$3:$O$178,8,FALSE)-'RNA Spike-in Normalized Ct'!X$5,'RNA Spike-in Normalized Ct'!I144)</f>
        <v>No sample</v>
      </c>
      <c r="J144" s="45">
        <f>IFERROR(VLOOKUP($B144,'RNA Spike-in Normalized Ct'!$B$3:$O$178,9,FALSE)-'RNA Spike-in Normalized Ct'!Y$5,'RNA Spike-in Normalized Ct'!J144)</f>
        <v>28.598183760683771</v>
      </c>
      <c r="K144" s="45" t="str">
        <f>IFERROR(VLOOKUP($B144,'RNA Spike-in Normalized Ct'!$B$3:$O$178,9,FALSE)-'RNA Spike-in Normalized Ct'!Z$5,'RNA Spike-in Normalized Ct'!K144)</f>
        <v>No sample</v>
      </c>
      <c r="L144" s="45" t="str">
        <f>IFERROR(VLOOKUP($B144,'RNA Spike-in Normalized Ct'!$B$3:$O$178,10,FALSE)-'RNA Spike-in Normalized Ct'!AA$5,'RNA Spike-in Normalized Ct'!L144)</f>
        <v>No sample</v>
      </c>
      <c r="M144" s="45" t="str">
        <f>IFERROR(VLOOKUP($B144,'RNA Spike-in Normalized Ct'!$B$3:$O$178,11,FALSE)-'RNA Spike-in Normalized Ct'!AB$5,'RNA Spike-in Normalized Ct'!M144)</f>
        <v>No sample</v>
      </c>
      <c r="N144" s="45" t="str">
        <f>IFERROR(VLOOKUP($B144,'RNA Spike-in Normalized Ct'!$B$3:$O$178,12,FALSE)-'RNA Spike-in Normalized Ct'!AC$5,'RNA Spike-in Normalized Ct'!N144)</f>
        <v>No sample</v>
      </c>
      <c r="O144" s="45" t="str">
        <f>IFERROR(VLOOKUP($B144,'RNA Spike-in Normalized Ct'!$B$3:$O$178,13,FALSE)-'RNA Spike-in Normalized Ct'!AD$5,'RNA Spike-in Normalized Ct'!O144)</f>
        <v>No sample</v>
      </c>
    </row>
    <row r="145" spans="1:15" x14ac:dyDescent="0.25">
      <c r="A145" s="170"/>
      <c r="B145" s="13" t="s">
        <v>2437</v>
      </c>
      <c r="C145" s="6" t="str">
        <f>VLOOKUP($B145,'Thresholded Ct'!$B$3:$C$194,2,FALSE)</f>
        <v>hsa-miR-150-5p</v>
      </c>
      <c r="D145" s="45">
        <f>IFERROR(VLOOKUP($B145,'RNA Spike-in Normalized Ct'!$B$3:$O$178,3,FALSE)-'RNA Spike-in Normalized Ct'!S$5,'RNA Spike-in Normalized Ct'!D145)</f>
        <v>31.365816239316228</v>
      </c>
      <c r="E145" s="45" t="str">
        <f>IFERROR(VLOOKUP($B145,'RNA Spike-in Normalized Ct'!$B$3:$O$178,4,FALSE)-'RNA Spike-in Normalized Ct'!T$5,'RNA Spike-in Normalized Ct'!E145)</f>
        <v>No sample</v>
      </c>
      <c r="F145" s="45" t="str">
        <f>IFERROR(VLOOKUP($B145,'RNA Spike-in Normalized Ct'!$B$3:$O$178,5,FALSE)-'RNA Spike-in Normalized Ct'!U$5,'RNA Spike-in Normalized Ct'!F145)</f>
        <v>No sample</v>
      </c>
      <c r="G145" s="45" t="str">
        <f>IFERROR(VLOOKUP($B145,'RNA Spike-in Normalized Ct'!$B$3:$O$178,6,FALSE)-'RNA Spike-in Normalized Ct'!V$5,'RNA Spike-in Normalized Ct'!G145)</f>
        <v>No sample</v>
      </c>
      <c r="H145" s="45" t="str">
        <f>IFERROR(VLOOKUP($B145,'RNA Spike-in Normalized Ct'!$B$3:$O$178,7,FALSE)-'RNA Spike-in Normalized Ct'!W$5,'RNA Spike-in Normalized Ct'!H145)</f>
        <v>No sample</v>
      </c>
      <c r="I145" s="45" t="str">
        <f>IFERROR(VLOOKUP($B145,'RNA Spike-in Normalized Ct'!$B$3:$O$178,8,FALSE)-'RNA Spike-in Normalized Ct'!X$5,'RNA Spike-in Normalized Ct'!I145)</f>
        <v>No sample</v>
      </c>
      <c r="J145" s="45">
        <f>IFERROR(VLOOKUP($B145,'RNA Spike-in Normalized Ct'!$B$3:$O$178,9,FALSE)-'RNA Spike-in Normalized Ct'!Y$5,'RNA Spike-in Normalized Ct'!J145)</f>
        <v>25.14718376068377</v>
      </c>
      <c r="K145" s="45" t="str">
        <f>IFERROR(VLOOKUP($B145,'RNA Spike-in Normalized Ct'!$B$3:$O$178,9,FALSE)-'RNA Spike-in Normalized Ct'!Z$5,'RNA Spike-in Normalized Ct'!K145)</f>
        <v>No sample</v>
      </c>
      <c r="L145" s="45" t="str">
        <f>IFERROR(VLOOKUP($B145,'RNA Spike-in Normalized Ct'!$B$3:$O$178,10,FALSE)-'RNA Spike-in Normalized Ct'!AA$5,'RNA Spike-in Normalized Ct'!L145)</f>
        <v>No sample</v>
      </c>
      <c r="M145" s="45" t="str">
        <f>IFERROR(VLOOKUP($B145,'RNA Spike-in Normalized Ct'!$B$3:$O$178,11,FALSE)-'RNA Spike-in Normalized Ct'!AB$5,'RNA Spike-in Normalized Ct'!M145)</f>
        <v>No sample</v>
      </c>
      <c r="N145" s="45" t="str">
        <f>IFERROR(VLOOKUP($B145,'RNA Spike-in Normalized Ct'!$B$3:$O$178,12,FALSE)-'RNA Spike-in Normalized Ct'!AC$5,'RNA Spike-in Normalized Ct'!N145)</f>
        <v>No sample</v>
      </c>
      <c r="O145" s="45" t="str">
        <f>IFERROR(VLOOKUP($B145,'RNA Spike-in Normalized Ct'!$B$3:$O$178,13,FALSE)-'RNA Spike-in Normalized Ct'!AD$5,'RNA Spike-in Normalized Ct'!O145)</f>
        <v>No sample</v>
      </c>
    </row>
    <row r="146" spans="1:15" x14ac:dyDescent="0.25">
      <c r="A146" s="170"/>
      <c r="B146" s="13" t="s">
        <v>2439</v>
      </c>
      <c r="C146" s="6" t="str">
        <f>VLOOKUP($B146,'Thresholded Ct'!$B$3:$C$194,2,FALSE)</f>
        <v>hsa-miR-26a-5p</v>
      </c>
      <c r="D146" s="45">
        <f>IFERROR(VLOOKUP($B146,'RNA Spike-in Normalized Ct'!$B$3:$O$178,3,FALSE)-'RNA Spike-in Normalized Ct'!S$5,'RNA Spike-in Normalized Ct'!D146)</f>
        <v>28.98681623931623</v>
      </c>
      <c r="E146" s="45" t="str">
        <f>IFERROR(VLOOKUP($B146,'RNA Spike-in Normalized Ct'!$B$3:$O$178,4,FALSE)-'RNA Spike-in Normalized Ct'!T$5,'RNA Spike-in Normalized Ct'!E146)</f>
        <v>No sample</v>
      </c>
      <c r="F146" s="45" t="str">
        <f>IFERROR(VLOOKUP($B146,'RNA Spike-in Normalized Ct'!$B$3:$O$178,5,FALSE)-'RNA Spike-in Normalized Ct'!U$5,'RNA Spike-in Normalized Ct'!F146)</f>
        <v>No sample</v>
      </c>
      <c r="G146" s="45" t="str">
        <f>IFERROR(VLOOKUP($B146,'RNA Spike-in Normalized Ct'!$B$3:$O$178,6,FALSE)-'RNA Spike-in Normalized Ct'!V$5,'RNA Spike-in Normalized Ct'!G146)</f>
        <v>No sample</v>
      </c>
      <c r="H146" s="45" t="str">
        <f>IFERROR(VLOOKUP($B146,'RNA Spike-in Normalized Ct'!$B$3:$O$178,7,FALSE)-'RNA Spike-in Normalized Ct'!W$5,'RNA Spike-in Normalized Ct'!H146)</f>
        <v>No sample</v>
      </c>
      <c r="I146" s="45" t="str">
        <f>IFERROR(VLOOKUP($B146,'RNA Spike-in Normalized Ct'!$B$3:$O$178,8,FALSE)-'RNA Spike-in Normalized Ct'!X$5,'RNA Spike-in Normalized Ct'!I146)</f>
        <v>No sample</v>
      </c>
      <c r="J146" s="45">
        <f>IFERROR(VLOOKUP($B146,'RNA Spike-in Normalized Ct'!$B$3:$O$178,9,FALSE)-'RNA Spike-in Normalized Ct'!Y$5,'RNA Spike-in Normalized Ct'!J146)</f>
        <v>20.611183760683772</v>
      </c>
      <c r="K146" s="45" t="str">
        <f>IFERROR(VLOOKUP($B146,'RNA Spike-in Normalized Ct'!$B$3:$O$178,9,FALSE)-'RNA Spike-in Normalized Ct'!Z$5,'RNA Spike-in Normalized Ct'!K146)</f>
        <v>No sample</v>
      </c>
      <c r="L146" s="45" t="str">
        <f>IFERROR(VLOOKUP($B146,'RNA Spike-in Normalized Ct'!$B$3:$O$178,10,FALSE)-'RNA Spike-in Normalized Ct'!AA$5,'RNA Spike-in Normalized Ct'!L146)</f>
        <v>No sample</v>
      </c>
      <c r="M146" s="45" t="str">
        <f>IFERROR(VLOOKUP($B146,'RNA Spike-in Normalized Ct'!$B$3:$O$178,11,FALSE)-'RNA Spike-in Normalized Ct'!AB$5,'RNA Spike-in Normalized Ct'!M146)</f>
        <v>No sample</v>
      </c>
      <c r="N146" s="45" t="str">
        <f>IFERROR(VLOOKUP($B146,'RNA Spike-in Normalized Ct'!$B$3:$O$178,12,FALSE)-'RNA Spike-in Normalized Ct'!AC$5,'RNA Spike-in Normalized Ct'!N146)</f>
        <v>No sample</v>
      </c>
      <c r="O146" s="45" t="str">
        <f>IFERROR(VLOOKUP($B146,'RNA Spike-in Normalized Ct'!$B$3:$O$178,13,FALSE)-'RNA Spike-in Normalized Ct'!AD$5,'RNA Spike-in Normalized Ct'!O146)</f>
        <v>No sample</v>
      </c>
    </row>
    <row r="147" spans="1:15" x14ac:dyDescent="0.25">
      <c r="A147" s="170"/>
      <c r="B147" s="13" t="s">
        <v>2440</v>
      </c>
      <c r="C147" s="6" t="str">
        <f>VLOOKUP($B147,'Thresholded Ct'!$B$3:$C$194,2,FALSE)</f>
        <v>hsa-miR-30c-5p</v>
      </c>
      <c r="D147" s="45">
        <f>IFERROR(VLOOKUP($B147,'RNA Spike-in Normalized Ct'!$B$3:$O$178,3,FALSE)-'RNA Spike-in Normalized Ct'!S$5,'RNA Spike-in Normalized Ct'!D147)</f>
        <v>27.908816239316227</v>
      </c>
      <c r="E147" s="45" t="str">
        <f>IFERROR(VLOOKUP($B147,'RNA Spike-in Normalized Ct'!$B$3:$O$178,4,FALSE)-'RNA Spike-in Normalized Ct'!T$5,'RNA Spike-in Normalized Ct'!E147)</f>
        <v>No sample</v>
      </c>
      <c r="F147" s="45" t="str">
        <f>IFERROR(VLOOKUP($B147,'RNA Spike-in Normalized Ct'!$B$3:$O$178,5,FALSE)-'RNA Spike-in Normalized Ct'!U$5,'RNA Spike-in Normalized Ct'!F147)</f>
        <v>No sample</v>
      </c>
      <c r="G147" s="45" t="str">
        <f>IFERROR(VLOOKUP($B147,'RNA Spike-in Normalized Ct'!$B$3:$O$178,6,FALSE)-'RNA Spike-in Normalized Ct'!V$5,'RNA Spike-in Normalized Ct'!G147)</f>
        <v>No sample</v>
      </c>
      <c r="H147" s="45" t="str">
        <f>IFERROR(VLOOKUP($B147,'RNA Spike-in Normalized Ct'!$B$3:$O$178,7,FALSE)-'RNA Spike-in Normalized Ct'!W$5,'RNA Spike-in Normalized Ct'!H147)</f>
        <v>No sample</v>
      </c>
      <c r="I147" s="45" t="str">
        <f>IFERROR(VLOOKUP($B147,'RNA Spike-in Normalized Ct'!$B$3:$O$178,8,FALSE)-'RNA Spike-in Normalized Ct'!X$5,'RNA Spike-in Normalized Ct'!I147)</f>
        <v>No sample</v>
      </c>
      <c r="J147" s="45">
        <f>IFERROR(VLOOKUP($B147,'RNA Spike-in Normalized Ct'!$B$3:$O$178,9,FALSE)-'RNA Spike-in Normalized Ct'!Y$5,'RNA Spike-in Normalized Ct'!J147)</f>
        <v>27.063183760683771</v>
      </c>
      <c r="K147" s="45" t="str">
        <f>IFERROR(VLOOKUP($B147,'RNA Spike-in Normalized Ct'!$B$3:$O$178,9,FALSE)-'RNA Spike-in Normalized Ct'!Z$5,'RNA Spike-in Normalized Ct'!K147)</f>
        <v>No sample</v>
      </c>
      <c r="L147" s="45" t="str">
        <f>IFERROR(VLOOKUP($B147,'RNA Spike-in Normalized Ct'!$B$3:$O$178,10,FALSE)-'RNA Spike-in Normalized Ct'!AA$5,'RNA Spike-in Normalized Ct'!L147)</f>
        <v>No sample</v>
      </c>
      <c r="M147" s="45" t="str">
        <f>IFERROR(VLOOKUP($B147,'RNA Spike-in Normalized Ct'!$B$3:$O$178,11,FALSE)-'RNA Spike-in Normalized Ct'!AB$5,'RNA Spike-in Normalized Ct'!M147)</f>
        <v>No sample</v>
      </c>
      <c r="N147" s="45" t="str">
        <f>IFERROR(VLOOKUP($B147,'RNA Spike-in Normalized Ct'!$B$3:$O$178,12,FALSE)-'RNA Spike-in Normalized Ct'!AC$5,'RNA Spike-in Normalized Ct'!N147)</f>
        <v>No sample</v>
      </c>
      <c r="O147" s="45" t="str">
        <f>IFERROR(VLOOKUP($B147,'RNA Spike-in Normalized Ct'!$B$3:$O$178,13,FALSE)-'RNA Spike-in Normalized Ct'!AD$5,'RNA Spike-in Normalized Ct'!O147)</f>
        <v>No sample</v>
      </c>
    </row>
    <row r="148" spans="1:15" x14ac:dyDescent="0.25">
      <c r="A148" s="170"/>
      <c r="B148" s="13" t="s">
        <v>2441</v>
      </c>
      <c r="C148" s="6" t="str">
        <f>VLOOKUP($B148,'Thresholded Ct'!$B$3:$C$194,2,FALSE)</f>
        <v>hsa-miR-199b-5p</v>
      </c>
      <c r="D148" s="45">
        <f>IFERROR(VLOOKUP($B148,'RNA Spike-in Normalized Ct'!$B$3:$O$178,3,FALSE)-'RNA Spike-in Normalized Ct'!S$5,'RNA Spike-in Normalized Ct'!D148)</f>
        <v>28.507816239316227</v>
      </c>
      <c r="E148" s="45" t="str">
        <f>IFERROR(VLOOKUP($B148,'RNA Spike-in Normalized Ct'!$B$3:$O$178,4,FALSE)-'RNA Spike-in Normalized Ct'!T$5,'RNA Spike-in Normalized Ct'!E148)</f>
        <v>No sample</v>
      </c>
      <c r="F148" s="45" t="str">
        <f>IFERROR(VLOOKUP($B148,'RNA Spike-in Normalized Ct'!$B$3:$O$178,5,FALSE)-'RNA Spike-in Normalized Ct'!U$5,'RNA Spike-in Normalized Ct'!F148)</f>
        <v>No sample</v>
      </c>
      <c r="G148" s="45" t="str">
        <f>IFERROR(VLOOKUP($B148,'RNA Spike-in Normalized Ct'!$B$3:$O$178,6,FALSE)-'RNA Spike-in Normalized Ct'!V$5,'RNA Spike-in Normalized Ct'!G148)</f>
        <v>No sample</v>
      </c>
      <c r="H148" s="45" t="str">
        <f>IFERROR(VLOOKUP($B148,'RNA Spike-in Normalized Ct'!$B$3:$O$178,7,FALSE)-'RNA Spike-in Normalized Ct'!W$5,'RNA Spike-in Normalized Ct'!H148)</f>
        <v>No sample</v>
      </c>
      <c r="I148" s="45" t="str">
        <f>IFERROR(VLOOKUP($B148,'RNA Spike-in Normalized Ct'!$B$3:$O$178,8,FALSE)-'RNA Spike-in Normalized Ct'!X$5,'RNA Spike-in Normalized Ct'!I148)</f>
        <v>No sample</v>
      </c>
      <c r="J148" s="45">
        <f>IFERROR(VLOOKUP($B148,'RNA Spike-in Normalized Ct'!$B$3:$O$178,9,FALSE)-'RNA Spike-in Normalized Ct'!Y$5,'RNA Spike-in Normalized Ct'!J148)</f>
        <v>30.884183760683772</v>
      </c>
      <c r="K148" s="45" t="str">
        <f>IFERROR(VLOOKUP($B148,'RNA Spike-in Normalized Ct'!$B$3:$O$178,9,FALSE)-'RNA Spike-in Normalized Ct'!Z$5,'RNA Spike-in Normalized Ct'!K148)</f>
        <v>No sample</v>
      </c>
      <c r="L148" s="45" t="str">
        <f>IFERROR(VLOOKUP($B148,'RNA Spike-in Normalized Ct'!$B$3:$O$178,10,FALSE)-'RNA Spike-in Normalized Ct'!AA$5,'RNA Spike-in Normalized Ct'!L148)</f>
        <v>No sample</v>
      </c>
      <c r="M148" s="45" t="str">
        <f>IFERROR(VLOOKUP($B148,'RNA Spike-in Normalized Ct'!$B$3:$O$178,11,FALSE)-'RNA Spike-in Normalized Ct'!AB$5,'RNA Spike-in Normalized Ct'!M148)</f>
        <v>No sample</v>
      </c>
      <c r="N148" s="45" t="str">
        <f>IFERROR(VLOOKUP($B148,'RNA Spike-in Normalized Ct'!$B$3:$O$178,12,FALSE)-'RNA Spike-in Normalized Ct'!AC$5,'RNA Spike-in Normalized Ct'!N148)</f>
        <v>No sample</v>
      </c>
      <c r="O148" s="45" t="str">
        <f>IFERROR(VLOOKUP($B148,'RNA Spike-in Normalized Ct'!$B$3:$O$178,13,FALSE)-'RNA Spike-in Normalized Ct'!AD$5,'RNA Spike-in Normalized Ct'!O148)</f>
        <v>No sample</v>
      </c>
    </row>
    <row r="149" spans="1:15" x14ac:dyDescent="0.25">
      <c r="A149" s="170"/>
      <c r="B149" s="13" t="s">
        <v>2442</v>
      </c>
      <c r="C149" s="6" t="str">
        <f>VLOOKUP($B149,'Thresholded Ct'!$B$3:$C$194,2,FALSE)</f>
        <v>hsa-miR-21-5p</v>
      </c>
      <c r="D149" s="45">
        <f>IFERROR(VLOOKUP($B149,'RNA Spike-in Normalized Ct'!$B$3:$O$178,3,FALSE)-'RNA Spike-in Normalized Ct'!S$5,'RNA Spike-in Normalized Ct'!D149)</f>
        <v>22.95781623931623</v>
      </c>
      <c r="E149" s="45" t="str">
        <f>IFERROR(VLOOKUP($B149,'RNA Spike-in Normalized Ct'!$B$3:$O$178,4,FALSE)-'RNA Spike-in Normalized Ct'!T$5,'RNA Spike-in Normalized Ct'!E149)</f>
        <v>No sample</v>
      </c>
      <c r="F149" s="45" t="str">
        <f>IFERROR(VLOOKUP($B149,'RNA Spike-in Normalized Ct'!$B$3:$O$178,5,FALSE)-'RNA Spike-in Normalized Ct'!U$5,'RNA Spike-in Normalized Ct'!F149)</f>
        <v>No sample</v>
      </c>
      <c r="G149" s="45" t="str">
        <f>IFERROR(VLOOKUP($B149,'RNA Spike-in Normalized Ct'!$B$3:$O$178,6,FALSE)-'RNA Spike-in Normalized Ct'!V$5,'RNA Spike-in Normalized Ct'!G149)</f>
        <v>No sample</v>
      </c>
      <c r="H149" s="45" t="str">
        <f>IFERROR(VLOOKUP($B149,'RNA Spike-in Normalized Ct'!$B$3:$O$178,7,FALSE)-'RNA Spike-in Normalized Ct'!W$5,'RNA Spike-in Normalized Ct'!H149)</f>
        <v>No sample</v>
      </c>
      <c r="I149" s="45" t="str">
        <f>IFERROR(VLOOKUP($B149,'RNA Spike-in Normalized Ct'!$B$3:$O$178,8,FALSE)-'RNA Spike-in Normalized Ct'!X$5,'RNA Spike-in Normalized Ct'!I149)</f>
        <v>No sample</v>
      </c>
      <c r="J149" s="45">
        <f>IFERROR(VLOOKUP($B149,'RNA Spike-in Normalized Ct'!$B$3:$O$178,9,FALSE)-'RNA Spike-in Normalized Ct'!Y$5,'RNA Spike-in Normalized Ct'!J149)</f>
        <v>24.44918376068377</v>
      </c>
      <c r="K149" s="45" t="str">
        <f>IFERROR(VLOOKUP($B149,'RNA Spike-in Normalized Ct'!$B$3:$O$178,9,FALSE)-'RNA Spike-in Normalized Ct'!Z$5,'RNA Spike-in Normalized Ct'!K149)</f>
        <v>No sample</v>
      </c>
      <c r="L149" s="45" t="str">
        <f>IFERROR(VLOOKUP($B149,'RNA Spike-in Normalized Ct'!$B$3:$O$178,10,FALSE)-'RNA Spike-in Normalized Ct'!AA$5,'RNA Spike-in Normalized Ct'!L149)</f>
        <v>No sample</v>
      </c>
      <c r="M149" s="45" t="str">
        <f>IFERROR(VLOOKUP($B149,'RNA Spike-in Normalized Ct'!$B$3:$O$178,11,FALSE)-'RNA Spike-in Normalized Ct'!AB$5,'RNA Spike-in Normalized Ct'!M149)</f>
        <v>No sample</v>
      </c>
      <c r="N149" s="45" t="str">
        <f>IFERROR(VLOOKUP($B149,'RNA Spike-in Normalized Ct'!$B$3:$O$178,12,FALSE)-'RNA Spike-in Normalized Ct'!AC$5,'RNA Spike-in Normalized Ct'!N149)</f>
        <v>No sample</v>
      </c>
      <c r="O149" s="45" t="str">
        <f>IFERROR(VLOOKUP($B149,'RNA Spike-in Normalized Ct'!$B$3:$O$178,13,FALSE)-'RNA Spike-in Normalized Ct'!AD$5,'RNA Spike-in Normalized Ct'!O149)</f>
        <v>No sample</v>
      </c>
    </row>
    <row r="150" spans="1:15" x14ac:dyDescent="0.25">
      <c r="A150" s="170"/>
      <c r="B150" s="13" t="s">
        <v>2443</v>
      </c>
      <c r="C150" s="6" t="str">
        <f>VLOOKUP($B150,'Thresholded Ct'!$B$3:$C$194,2,FALSE)</f>
        <v>hsa-miR-128-3p</v>
      </c>
      <c r="D150" s="45">
        <f>IFERROR(VLOOKUP($B150,'RNA Spike-in Normalized Ct'!$B$3:$O$178,3,FALSE)-'RNA Spike-in Normalized Ct'!S$5,'RNA Spike-in Normalized Ct'!D150)</f>
        <v>23.129816239316227</v>
      </c>
      <c r="E150" s="45" t="str">
        <f>IFERROR(VLOOKUP($B150,'RNA Spike-in Normalized Ct'!$B$3:$O$178,4,FALSE)-'RNA Spike-in Normalized Ct'!T$5,'RNA Spike-in Normalized Ct'!E150)</f>
        <v>No sample</v>
      </c>
      <c r="F150" s="45" t="str">
        <f>IFERROR(VLOOKUP($B150,'RNA Spike-in Normalized Ct'!$B$3:$O$178,5,FALSE)-'RNA Spike-in Normalized Ct'!U$5,'RNA Spike-in Normalized Ct'!F150)</f>
        <v>No sample</v>
      </c>
      <c r="G150" s="45" t="str">
        <f>IFERROR(VLOOKUP($B150,'RNA Spike-in Normalized Ct'!$B$3:$O$178,6,FALSE)-'RNA Spike-in Normalized Ct'!V$5,'RNA Spike-in Normalized Ct'!G150)</f>
        <v>No sample</v>
      </c>
      <c r="H150" s="45" t="str">
        <f>IFERROR(VLOOKUP($B150,'RNA Spike-in Normalized Ct'!$B$3:$O$178,7,FALSE)-'RNA Spike-in Normalized Ct'!W$5,'RNA Spike-in Normalized Ct'!H150)</f>
        <v>No sample</v>
      </c>
      <c r="I150" s="45" t="str">
        <f>IFERROR(VLOOKUP($B150,'RNA Spike-in Normalized Ct'!$B$3:$O$178,8,FALSE)-'RNA Spike-in Normalized Ct'!X$5,'RNA Spike-in Normalized Ct'!I150)</f>
        <v>No sample</v>
      </c>
      <c r="J150" s="45">
        <f>IFERROR(VLOOKUP($B150,'RNA Spike-in Normalized Ct'!$B$3:$O$178,9,FALSE)-'RNA Spike-in Normalized Ct'!Y$5,'RNA Spike-in Normalized Ct'!J150)</f>
        <v>22.786183760683773</v>
      </c>
      <c r="K150" s="45" t="str">
        <f>IFERROR(VLOOKUP($B150,'RNA Spike-in Normalized Ct'!$B$3:$O$178,9,FALSE)-'RNA Spike-in Normalized Ct'!Z$5,'RNA Spike-in Normalized Ct'!K150)</f>
        <v>No sample</v>
      </c>
      <c r="L150" s="45" t="str">
        <f>IFERROR(VLOOKUP($B150,'RNA Spike-in Normalized Ct'!$B$3:$O$178,10,FALSE)-'RNA Spike-in Normalized Ct'!AA$5,'RNA Spike-in Normalized Ct'!L150)</f>
        <v>No sample</v>
      </c>
      <c r="M150" s="45" t="str">
        <f>IFERROR(VLOOKUP($B150,'RNA Spike-in Normalized Ct'!$B$3:$O$178,11,FALSE)-'RNA Spike-in Normalized Ct'!AB$5,'RNA Spike-in Normalized Ct'!M150)</f>
        <v>No sample</v>
      </c>
      <c r="N150" s="45" t="str">
        <f>IFERROR(VLOOKUP($B150,'RNA Spike-in Normalized Ct'!$B$3:$O$178,12,FALSE)-'RNA Spike-in Normalized Ct'!AC$5,'RNA Spike-in Normalized Ct'!N150)</f>
        <v>No sample</v>
      </c>
      <c r="O150" s="45" t="str">
        <f>IFERROR(VLOOKUP($B150,'RNA Spike-in Normalized Ct'!$B$3:$O$178,13,FALSE)-'RNA Spike-in Normalized Ct'!AD$5,'RNA Spike-in Normalized Ct'!O150)</f>
        <v>No sample</v>
      </c>
    </row>
    <row r="151" spans="1:15" x14ac:dyDescent="0.25">
      <c r="A151" s="170"/>
      <c r="B151" s="13" t="s">
        <v>2444</v>
      </c>
      <c r="C151" s="6" t="str">
        <f>VLOOKUP($B151,'Thresholded Ct'!$B$3:$C$194,2,FALSE)</f>
        <v>hsa-miR-23a-3p</v>
      </c>
      <c r="D151" s="45">
        <f>IFERROR(VLOOKUP($B151,'RNA Spike-in Normalized Ct'!$B$3:$O$178,3,FALSE)-'RNA Spike-in Normalized Ct'!S$5,'RNA Spike-in Normalized Ct'!D151)</f>
        <v>24.94581623931623</v>
      </c>
      <c r="E151" s="45" t="str">
        <f>IFERROR(VLOOKUP($B151,'RNA Spike-in Normalized Ct'!$B$3:$O$178,4,FALSE)-'RNA Spike-in Normalized Ct'!T$5,'RNA Spike-in Normalized Ct'!E151)</f>
        <v>No sample</v>
      </c>
      <c r="F151" s="45" t="str">
        <f>IFERROR(VLOOKUP($B151,'RNA Spike-in Normalized Ct'!$B$3:$O$178,5,FALSE)-'RNA Spike-in Normalized Ct'!U$5,'RNA Spike-in Normalized Ct'!F151)</f>
        <v>No sample</v>
      </c>
      <c r="G151" s="45" t="str">
        <f>IFERROR(VLOOKUP($B151,'RNA Spike-in Normalized Ct'!$B$3:$O$178,6,FALSE)-'RNA Spike-in Normalized Ct'!V$5,'RNA Spike-in Normalized Ct'!G151)</f>
        <v>No sample</v>
      </c>
      <c r="H151" s="45" t="str">
        <f>IFERROR(VLOOKUP($B151,'RNA Spike-in Normalized Ct'!$B$3:$O$178,7,FALSE)-'RNA Spike-in Normalized Ct'!W$5,'RNA Spike-in Normalized Ct'!H151)</f>
        <v>No sample</v>
      </c>
      <c r="I151" s="45" t="str">
        <f>IFERROR(VLOOKUP($B151,'RNA Spike-in Normalized Ct'!$B$3:$O$178,8,FALSE)-'RNA Spike-in Normalized Ct'!X$5,'RNA Spike-in Normalized Ct'!I151)</f>
        <v>No sample</v>
      </c>
      <c r="J151" s="45">
        <f>IFERROR(VLOOKUP($B151,'RNA Spike-in Normalized Ct'!$B$3:$O$178,9,FALSE)-'RNA Spike-in Normalized Ct'!Y$5,'RNA Spike-in Normalized Ct'!J151)</f>
        <v>23.559183760683773</v>
      </c>
      <c r="K151" s="45" t="str">
        <f>IFERROR(VLOOKUP($B151,'RNA Spike-in Normalized Ct'!$B$3:$O$178,9,FALSE)-'RNA Spike-in Normalized Ct'!Z$5,'RNA Spike-in Normalized Ct'!K151)</f>
        <v>No sample</v>
      </c>
      <c r="L151" s="45" t="str">
        <f>IFERROR(VLOOKUP($B151,'RNA Spike-in Normalized Ct'!$B$3:$O$178,10,FALSE)-'RNA Spike-in Normalized Ct'!AA$5,'RNA Spike-in Normalized Ct'!L151)</f>
        <v>No sample</v>
      </c>
      <c r="M151" s="45" t="str">
        <f>IFERROR(VLOOKUP($B151,'RNA Spike-in Normalized Ct'!$B$3:$O$178,11,FALSE)-'RNA Spike-in Normalized Ct'!AB$5,'RNA Spike-in Normalized Ct'!M151)</f>
        <v>No sample</v>
      </c>
      <c r="N151" s="45" t="str">
        <f>IFERROR(VLOOKUP($B151,'RNA Spike-in Normalized Ct'!$B$3:$O$178,12,FALSE)-'RNA Spike-in Normalized Ct'!AC$5,'RNA Spike-in Normalized Ct'!N151)</f>
        <v>No sample</v>
      </c>
      <c r="O151" s="45" t="str">
        <f>IFERROR(VLOOKUP($B151,'RNA Spike-in Normalized Ct'!$B$3:$O$178,13,FALSE)-'RNA Spike-in Normalized Ct'!AD$5,'RNA Spike-in Normalized Ct'!O151)</f>
        <v>No sample</v>
      </c>
    </row>
    <row r="152" spans="1:15" x14ac:dyDescent="0.25">
      <c r="A152" s="170"/>
      <c r="B152" s="13" t="s">
        <v>2445</v>
      </c>
      <c r="C152" s="6" t="str">
        <f>VLOOKUP($B152,'Thresholded Ct'!$B$3:$C$194,2,FALSE)</f>
        <v>hsa-miR-186-5p</v>
      </c>
      <c r="D152" s="45">
        <f>IFERROR(VLOOKUP($B152,'RNA Spike-in Normalized Ct'!$B$3:$O$178,3,FALSE)-'RNA Spike-in Normalized Ct'!S$5,'RNA Spike-in Normalized Ct'!D152)</f>
        <v>26.341816239316227</v>
      </c>
      <c r="E152" s="45" t="str">
        <f>IFERROR(VLOOKUP($B152,'RNA Spike-in Normalized Ct'!$B$3:$O$178,4,FALSE)-'RNA Spike-in Normalized Ct'!T$5,'RNA Spike-in Normalized Ct'!E152)</f>
        <v>No sample</v>
      </c>
      <c r="F152" s="45" t="str">
        <f>IFERROR(VLOOKUP($B152,'RNA Spike-in Normalized Ct'!$B$3:$O$178,5,FALSE)-'RNA Spike-in Normalized Ct'!U$5,'RNA Spike-in Normalized Ct'!F152)</f>
        <v>No sample</v>
      </c>
      <c r="G152" s="45" t="str">
        <f>IFERROR(VLOOKUP($B152,'RNA Spike-in Normalized Ct'!$B$3:$O$178,6,FALSE)-'RNA Spike-in Normalized Ct'!V$5,'RNA Spike-in Normalized Ct'!G152)</f>
        <v>No sample</v>
      </c>
      <c r="H152" s="45" t="str">
        <f>IFERROR(VLOOKUP($B152,'RNA Spike-in Normalized Ct'!$B$3:$O$178,7,FALSE)-'RNA Spike-in Normalized Ct'!W$5,'RNA Spike-in Normalized Ct'!H152)</f>
        <v>No sample</v>
      </c>
      <c r="I152" s="45" t="str">
        <f>IFERROR(VLOOKUP($B152,'RNA Spike-in Normalized Ct'!$B$3:$O$178,8,FALSE)-'RNA Spike-in Normalized Ct'!X$5,'RNA Spike-in Normalized Ct'!I152)</f>
        <v>No sample</v>
      </c>
      <c r="J152" s="45">
        <f>IFERROR(VLOOKUP($B152,'RNA Spike-in Normalized Ct'!$B$3:$O$178,9,FALSE)-'RNA Spike-in Normalized Ct'!Y$5,'RNA Spike-in Normalized Ct'!J152)</f>
        <v>25.826183760683772</v>
      </c>
      <c r="K152" s="45" t="str">
        <f>IFERROR(VLOOKUP($B152,'RNA Spike-in Normalized Ct'!$B$3:$O$178,9,FALSE)-'RNA Spike-in Normalized Ct'!Z$5,'RNA Spike-in Normalized Ct'!K152)</f>
        <v>No sample</v>
      </c>
      <c r="L152" s="45" t="str">
        <f>IFERROR(VLOOKUP($B152,'RNA Spike-in Normalized Ct'!$B$3:$O$178,10,FALSE)-'RNA Spike-in Normalized Ct'!AA$5,'RNA Spike-in Normalized Ct'!L152)</f>
        <v>No sample</v>
      </c>
      <c r="M152" s="45" t="str">
        <f>IFERROR(VLOOKUP($B152,'RNA Spike-in Normalized Ct'!$B$3:$O$178,11,FALSE)-'RNA Spike-in Normalized Ct'!AB$5,'RNA Spike-in Normalized Ct'!M152)</f>
        <v>No sample</v>
      </c>
      <c r="N152" s="45" t="str">
        <f>IFERROR(VLOOKUP($B152,'RNA Spike-in Normalized Ct'!$B$3:$O$178,12,FALSE)-'RNA Spike-in Normalized Ct'!AC$5,'RNA Spike-in Normalized Ct'!N152)</f>
        <v>No sample</v>
      </c>
      <c r="O152" s="45" t="str">
        <f>IFERROR(VLOOKUP($B152,'RNA Spike-in Normalized Ct'!$B$3:$O$178,13,FALSE)-'RNA Spike-in Normalized Ct'!AD$5,'RNA Spike-in Normalized Ct'!O152)</f>
        <v>No sample</v>
      </c>
    </row>
    <row r="153" spans="1:15" x14ac:dyDescent="0.25">
      <c r="A153" s="170"/>
      <c r="B153" s="13" t="s">
        <v>2446</v>
      </c>
      <c r="C153" s="6" t="str">
        <f>VLOOKUP($B153,'Thresholded Ct'!$B$3:$C$194,2,FALSE)</f>
        <v>hsa-miR-296-5p</v>
      </c>
      <c r="D153" s="45">
        <f>IFERROR(VLOOKUP($B153,'RNA Spike-in Normalized Ct'!$B$3:$O$178,3,FALSE)-'RNA Spike-in Normalized Ct'!S$5,'RNA Spike-in Normalized Ct'!D153)</f>
        <v>26.257816239316227</v>
      </c>
      <c r="E153" s="45" t="str">
        <f>IFERROR(VLOOKUP($B153,'RNA Spike-in Normalized Ct'!$B$3:$O$178,4,FALSE)-'RNA Spike-in Normalized Ct'!T$5,'RNA Spike-in Normalized Ct'!E153)</f>
        <v>No sample</v>
      </c>
      <c r="F153" s="45" t="str">
        <f>IFERROR(VLOOKUP($B153,'RNA Spike-in Normalized Ct'!$B$3:$O$178,5,FALSE)-'RNA Spike-in Normalized Ct'!U$5,'RNA Spike-in Normalized Ct'!F153)</f>
        <v>No sample</v>
      </c>
      <c r="G153" s="45" t="str">
        <f>IFERROR(VLOOKUP($B153,'RNA Spike-in Normalized Ct'!$B$3:$O$178,6,FALSE)-'RNA Spike-in Normalized Ct'!V$5,'RNA Spike-in Normalized Ct'!G153)</f>
        <v>No sample</v>
      </c>
      <c r="H153" s="45" t="str">
        <f>IFERROR(VLOOKUP($B153,'RNA Spike-in Normalized Ct'!$B$3:$O$178,7,FALSE)-'RNA Spike-in Normalized Ct'!W$5,'RNA Spike-in Normalized Ct'!H153)</f>
        <v>No sample</v>
      </c>
      <c r="I153" s="45" t="str">
        <f>IFERROR(VLOOKUP($B153,'RNA Spike-in Normalized Ct'!$B$3:$O$178,8,FALSE)-'RNA Spike-in Normalized Ct'!X$5,'RNA Spike-in Normalized Ct'!I153)</f>
        <v>No sample</v>
      </c>
      <c r="J153" s="45">
        <f>IFERROR(VLOOKUP($B153,'RNA Spike-in Normalized Ct'!$B$3:$O$178,9,FALSE)-'RNA Spike-in Normalized Ct'!Y$5,'RNA Spike-in Normalized Ct'!J153)</f>
        <v>25.901183760683772</v>
      </c>
      <c r="K153" s="45" t="str">
        <f>IFERROR(VLOOKUP($B153,'RNA Spike-in Normalized Ct'!$B$3:$O$178,9,FALSE)-'RNA Spike-in Normalized Ct'!Z$5,'RNA Spike-in Normalized Ct'!K153)</f>
        <v>No sample</v>
      </c>
      <c r="L153" s="45" t="str">
        <f>IFERROR(VLOOKUP($B153,'RNA Spike-in Normalized Ct'!$B$3:$O$178,10,FALSE)-'RNA Spike-in Normalized Ct'!AA$5,'RNA Spike-in Normalized Ct'!L153)</f>
        <v>No sample</v>
      </c>
      <c r="M153" s="45" t="str">
        <f>IFERROR(VLOOKUP($B153,'RNA Spike-in Normalized Ct'!$B$3:$O$178,11,FALSE)-'RNA Spike-in Normalized Ct'!AB$5,'RNA Spike-in Normalized Ct'!M153)</f>
        <v>No sample</v>
      </c>
      <c r="N153" s="45" t="str">
        <f>IFERROR(VLOOKUP($B153,'RNA Spike-in Normalized Ct'!$B$3:$O$178,12,FALSE)-'RNA Spike-in Normalized Ct'!AC$5,'RNA Spike-in Normalized Ct'!N153)</f>
        <v>No sample</v>
      </c>
      <c r="O153" s="45" t="str">
        <f>IFERROR(VLOOKUP($B153,'RNA Spike-in Normalized Ct'!$B$3:$O$178,13,FALSE)-'RNA Spike-in Normalized Ct'!AD$5,'RNA Spike-in Normalized Ct'!O153)</f>
        <v>No sample</v>
      </c>
    </row>
    <row r="154" spans="1:15" x14ac:dyDescent="0.25">
      <c r="A154" s="170"/>
      <c r="B154" s="13" t="s">
        <v>2447</v>
      </c>
      <c r="C154" s="6" t="str">
        <f>VLOOKUP($B154,'Thresholded Ct'!$B$3:$C$194,2,FALSE)</f>
        <v>hsa-miR-339-5p</v>
      </c>
      <c r="D154" s="45">
        <f>IFERROR(VLOOKUP($B154,'RNA Spike-in Normalized Ct'!$B$3:$O$178,3,FALSE)-'RNA Spike-in Normalized Ct'!S$5,'RNA Spike-in Normalized Ct'!D154)</f>
        <v>26.920816239316228</v>
      </c>
      <c r="E154" s="45" t="str">
        <f>IFERROR(VLOOKUP($B154,'RNA Spike-in Normalized Ct'!$B$3:$O$178,4,FALSE)-'RNA Spike-in Normalized Ct'!T$5,'RNA Spike-in Normalized Ct'!E154)</f>
        <v>No sample</v>
      </c>
      <c r="F154" s="45" t="str">
        <f>IFERROR(VLOOKUP($B154,'RNA Spike-in Normalized Ct'!$B$3:$O$178,5,FALSE)-'RNA Spike-in Normalized Ct'!U$5,'RNA Spike-in Normalized Ct'!F154)</f>
        <v>No sample</v>
      </c>
      <c r="G154" s="45" t="str">
        <f>IFERROR(VLOOKUP($B154,'RNA Spike-in Normalized Ct'!$B$3:$O$178,6,FALSE)-'RNA Spike-in Normalized Ct'!V$5,'RNA Spike-in Normalized Ct'!G154)</f>
        <v>No sample</v>
      </c>
      <c r="H154" s="45" t="str">
        <f>IFERROR(VLOOKUP($B154,'RNA Spike-in Normalized Ct'!$B$3:$O$178,7,FALSE)-'RNA Spike-in Normalized Ct'!W$5,'RNA Spike-in Normalized Ct'!H154)</f>
        <v>No sample</v>
      </c>
      <c r="I154" s="45" t="str">
        <f>IFERROR(VLOOKUP($B154,'RNA Spike-in Normalized Ct'!$B$3:$O$178,8,FALSE)-'RNA Spike-in Normalized Ct'!X$5,'RNA Spike-in Normalized Ct'!I154)</f>
        <v>No sample</v>
      </c>
      <c r="J154" s="45" t="str">
        <f>IFERROR(VLOOKUP($B154,'RNA Spike-in Normalized Ct'!$B$3:$O$178,9,FALSE)-'RNA Spike-in Normalized Ct'!Y$5,'RNA Spike-in Normalized Ct'!J154)</f>
        <v>Excluded</v>
      </c>
      <c r="K154" s="45" t="str">
        <f>IFERROR(VLOOKUP($B154,'RNA Spike-in Normalized Ct'!$B$3:$O$178,9,FALSE)-'RNA Spike-in Normalized Ct'!Z$5,'RNA Spike-in Normalized Ct'!K154)</f>
        <v>No sample</v>
      </c>
      <c r="L154" s="45" t="str">
        <f>IFERROR(VLOOKUP($B154,'RNA Spike-in Normalized Ct'!$B$3:$O$178,10,FALSE)-'RNA Spike-in Normalized Ct'!AA$5,'RNA Spike-in Normalized Ct'!L154)</f>
        <v>No sample</v>
      </c>
      <c r="M154" s="45" t="str">
        <f>IFERROR(VLOOKUP($B154,'RNA Spike-in Normalized Ct'!$B$3:$O$178,11,FALSE)-'RNA Spike-in Normalized Ct'!AB$5,'RNA Spike-in Normalized Ct'!M154)</f>
        <v>No sample</v>
      </c>
      <c r="N154" s="45" t="str">
        <f>IFERROR(VLOOKUP($B154,'RNA Spike-in Normalized Ct'!$B$3:$O$178,12,FALSE)-'RNA Spike-in Normalized Ct'!AC$5,'RNA Spike-in Normalized Ct'!N154)</f>
        <v>No sample</v>
      </c>
      <c r="O154" s="45" t="str">
        <f>IFERROR(VLOOKUP($B154,'RNA Spike-in Normalized Ct'!$B$3:$O$178,13,FALSE)-'RNA Spike-in Normalized Ct'!AD$5,'RNA Spike-in Normalized Ct'!O154)</f>
        <v>No sample</v>
      </c>
    </row>
    <row r="155" spans="1:15" x14ac:dyDescent="0.25">
      <c r="A155" s="170"/>
      <c r="B155" s="13" t="s">
        <v>2448</v>
      </c>
      <c r="C155" s="6" t="str">
        <f>VLOOKUP($B155,'Thresholded Ct'!$B$3:$C$194,2,FALSE)</f>
        <v>hsa-miR-451a</v>
      </c>
      <c r="D155" s="45" t="str">
        <f>IFERROR(VLOOKUP($B155,'RNA Spike-in Normalized Ct'!$B$3:$O$178,3,FALSE)-'RNA Spike-in Normalized Ct'!S$5,'RNA Spike-in Normalized Ct'!D155)</f>
        <v>Excluded</v>
      </c>
      <c r="E155" s="45" t="str">
        <f>IFERROR(VLOOKUP($B155,'RNA Spike-in Normalized Ct'!$B$3:$O$178,4,FALSE)-'RNA Spike-in Normalized Ct'!T$5,'RNA Spike-in Normalized Ct'!E155)</f>
        <v>No sample</v>
      </c>
      <c r="F155" s="45" t="str">
        <f>IFERROR(VLOOKUP($B155,'RNA Spike-in Normalized Ct'!$B$3:$O$178,5,FALSE)-'RNA Spike-in Normalized Ct'!U$5,'RNA Spike-in Normalized Ct'!F155)</f>
        <v>No sample</v>
      </c>
      <c r="G155" s="45" t="str">
        <f>IFERROR(VLOOKUP($B155,'RNA Spike-in Normalized Ct'!$B$3:$O$178,6,FALSE)-'RNA Spike-in Normalized Ct'!V$5,'RNA Spike-in Normalized Ct'!G155)</f>
        <v>No sample</v>
      </c>
      <c r="H155" s="45" t="str">
        <f>IFERROR(VLOOKUP($B155,'RNA Spike-in Normalized Ct'!$B$3:$O$178,7,FALSE)-'RNA Spike-in Normalized Ct'!W$5,'RNA Spike-in Normalized Ct'!H155)</f>
        <v>No sample</v>
      </c>
      <c r="I155" s="45" t="str">
        <f>IFERROR(VLOOKUP($B155,'RNA Spike-in Normalized Ct'!$B$3:$O$178,8,FALSE)-'RNA Spike-in Normalized Ct'!X$5,'RNA Spike-in Normalized Ct'!I155)</f>
        <v>No sample</v>
      </c>
      <c r="J155" s="45" t="str">
        <f>IFERROR(VLOOKUP($B155,'RNA Spike-in Normalized Ct'!$B$3:$O$178,9,FALSE)-'RNA Spike-in Normalized Ct'!Y$5,'RNA Spike-in Normalized Ct'!J155)</f>
        <v>Excluded</v>
      </c>
      <c r="K155" s="45" t="str">
        <f>IFERROR(VLOOKUP($B155,'RNA Spike-in Normalized Ct'!$B$3:$O$178,9,FALSE)-'RNA Spike-in Normalized Ct'!Z$5,'RNA Spike-in Normalized Ct'!K155)</f>
        <v>No sample</v>
      </c>
      <c r="L155" s="45" t="str">
        <f>IFERROR(VLOOKUP($B155,'RNA Spike-in Normalized Ct'!$B$3:$O$178,10,FALSE)-'RNA Spike-in Normalized Ct'!AA$5,'RNA Spike-in Normalized Ct'!L155)</f>
        <v>No sample</v>
      </c>
      <c r="M155" s="45" t="str">
        <f>IFERROR(VLOOKUP($B155,'RNA Spike-in Normalized Ct'!$B$3:$O$178,11,FALSE)-'RNA Spike-in Normalized Ct'!AB$5,'RNA Spike-in Normalized Ct'!M155)</f>
        <v>No sample</v>
      </c>
      <c r="N155" s="45" t="str">
        <f>IFERROR(VLOOKUP($B155,'RNA Spike-in Normalized Ct'!$B$3:$O$178,12,FALSE)-'RNA Spike-in Normalized Ct'!AC$5,'RNA Spike-in Normalized Ct'!N155)</f>
        <v>No sample</v>
      </c>
      <c r="O155" s="45" t="str">
        <f>IFERROR(VLOOKUP($B155,'RNA Spike-in Normalized Ct'!$B$3:$O$178,13,FALSE)-'RNA Spike-in Normalized Ct'!AD$5,'RNA Spike-in Normalized Ct'!O155)</f>
        <v>No sample</v>
      </c>
    </row>
    <row r="156" spans="1:15" x14ac:dyDescent="0.25">
      <c r="A156" s="170"/>
      <c r="B156" s="13" t="s">
        <v>2449</v>
      </c>
      <c r="C156" s="6" t="str">
        <f>VLOOKUP($B156,'Thresholded Ct'!$B$3:$C$194,2,FALSE)</f>
        <v>hsa-miR-28-3p</v>
      </c>
      <c r="D156" s="45">
        <f>IFERROR(VLOOKUP($B156,'RNA Spike-in Normalized Ct'!$B$3:$O$178,3,FALSE)-'RNA Spike-in Normalized Ct'!S$5,'RNA Spike-in Normalized Ct'!D156)</f>
        <v>28.059816239316227</v>
      </c>
      <c r="E156" s="45" t="str">
        <f>IFERROR(VLOOKUP($B156,'RNA Spike-in Normalized Ct'!$B$3:$O$178,4,FALSE)-'RNA Spike-in Normalized Ct'!T$5,'RNA Spike-in Normalized Ct'!E156)</f>
        <v>No sample</v>
      </c>
      <c r="F156" s="45" t="str">
        <f>IFERROR(VLOOKUP($B156,'RNA Spike-in Normalized Ct'!$B$3:$O$178,5,FALSE)-'RNA Spike-in Normalized Ct'!U$5,'RNA Spike-in Normalized Ct'!F156)</f>
        <v>No sample</v>
      </c>
      <c r="G156" s="45" t="str">
        <f>IFERROR(VLOOKUP($B156,'RNA Spike-in Normalized Ct'!$B$3:$O$178,6,FALSE)-'RNA Spike-in Normalized Ct'!V$5,'RNA Spike-in Normalized Ct'!G156)</f>
        <v>No sample</v>
      </c>
      <c r="H156" s="45" t="str">
        <f>IFERROR(VLOOKUP($B156,'RNA Spike-in Normalized Ct'!$B$3:$O$178,7,FALSE)-'RNA Spike-in Normalized Ct'!W$5,'RNA Spike-in Normalized Ct'!H156)</f>
        <v>No sample</v>
      </c>
      <c r="I156" s="45" t="str">
        <f>IFERROR(VLOOKUP($B156,'RNA Spike-in Normalized Ct'!$B$3:$O$178,8,FALSE)-'RNA Spike-in Normalized Ct'!X$5,'RNA Spike-in Normalized Ct'!I156)</f>
        <v>No sample</v>
      </c>
      <c r="J156" s="45">
        <f>IFERROR(VLOOKUP($B156,'RNA Spike-in Normalized Ct'!$B$3:$O$178,9,FALSE)-'RNA Spike-in Normalized Ct'!Y$5,'RNA Spike-in Normalized Ct'!J156)</f>
        <v>29.80418376068377</v>
      </c>
      <c r="K156" s="45" t="str">
        <f>IFERROR(VLOOKUP($B156,'RNA Spike-in Normalized Ct'!$B$3:$O$178,9,FALSE)-'RNA Spike-in Normalized Ct'!Z$5,'RNA Spike-in Normalized Ct'!K156)</f>
        <v>No sample</v>
      </c>
      <c r="L156" s="45" t="str">
        <f>IFERROR(VLOOKUP($B156,'RNA Spike-in Normalized Ct'!$B$3:$O$178,10,FALSE)-'RNA Spike-in Normalized Ct'!AA$5,'RNA Spike-in Normalized Ct'!L156)</f>
        <v>No sample</v>
      </c>
      <c r="M156" s="45" t="str">
        <f>IFERROR(VLOOKUP($B156,'RNA Spike-in Normalized Ct'!$B$3:$O$178,11,FALSE)-'RNA Spike-in Normalized Ct'!AB$5,'RNA Spike-in Normalized Ct'!M156)</f>
        <v>No sample</v>
      </c>
      <c r="N156" s="45" t="str">
        <f>IFERROR(VLOOKUP($B156,'RNA Spike-in Normalized Ct'!$B$3:$O$178,12,FALSE)-'RNA Spike-in Normalized Ct'!AC$5,'RNA Spike-in Normalized Ct'!N156)</f>
        <v>No sample</v>
      </c>
      <c r="O156" s="45" t="str">
        <f>IFERROR(VLOOKUP($B156,'RNA Spike-in Normalized Ct'!$B$3:$O$178,13,FALSE)-'RNA Spike-in Normalized Ct'!AD$5,'RNA Spike-in Normalized Ct'!O156)</f>
        <v>No sample</v>
      </c>
    </row>
    <row r="157" spans="1:15" x14ac:dyDescent="0.25">
      <c r="A157" s="170"/>
      <c r="B157" s="13" t="s">
        <v>2451</v>
      </c>
      <c r="C157" s="6" t="str">
        <f>VLOOKUP($B157,'Thresholded Ct'!$B$3:$C$194,2,FALSE)</f>
        <v>hsa-miR-30a-3p</v>
      </c>
      <c r="D157" s="45">
        <f>IFERROR(VLOOKUP($B157,'RNA Spike-in Normalized Ct'!$B$3:$O$178,3,FALSE)-'RNA Spike-in Normalized Ct'!S$5,'RNA Spike-in Normalized Ct'!D157)</f>
        <v>21.717816239316228</v>
      </c>
      <c r="E157" s="45" t="str">
        <f>IFERROR(VLOOKUP($B157,'RNA Spike-in Normalized Ct'!$B$3:$O$178,4,FALSE)-'RNA Spike-in Normalized Ct'!T$5,'RNA Spike-in Normalized Ct'!E157)</f>
        <v>No sample</v>
      </c>
      <c r="F157" s="45" t="str">
        <f>IFERROR(VLOOKUP($B157,'RNA Spike-in Normalized Ct'!$B$3:$O$178,5,FALSE)-'RNA Spike-in Normalized Ct'!U$5,'RNA Spike-in Normalized Ct'!F157)</f>
        <v>No sample</v>
      </c>
      <c r="G157" s="45" t="str">
        <f>IFERROR(VLOOKUP($B157,'RNA Spike-in Normalized Ct'!$B$3:$O$178,6,FALSE)-'RNA Spike-in Normalized Ct'!V$5,'RNA Spike-in Normalized Ct'!G157)</f>
        <v>No sample</v>
      </c>
      <c r="H157" s="45" t="str">
        <f>IFERROR(VLOOKUP($B157,'RNA Spike-in Normalized Ct'!$B$3:$O$178,7,FALSE)-'RNA Spike-in Normalized Ct'!W$5,'RNA Spike-in Normalized Ct'!H157)</f>
        <v>No sample</v>
      </c>
      <c r="I157" s="45" t="str">
        <f>IFERROR(VLOOKUP($B157,'RNA Spike-in Normalized Ct'!$B$3:$O$178,8,FALSE)-'RNA Spike-in Normalized Ct'!X$5,'RNA Spike-in Normalized Ct'!I157)</f>
        <v>No sample</v>
      </c>
      <c r="J157" s="45">
        <f>IFERROR(VLOOKUP($B157,'RNA Spike-in Normalized Ct'!$B$3:$O$178,9,FALSE)-'RNA Spike-in Normalized Ct'!Y$5,'RNA Spike-in Normalized Ct'!J157)</f>
        <v>23.207183760683773</v>
      </c>
      <c r="K157" s="45" t="str">
        <f>IFERROR(VLOOKUP($B157,'RNA Spike-in Normalized Ct'!$B$3:$O$178,9,FALSE)-'RNA Spike-in Normalized Ct'!Z$5,'RNA Spike-in Normalized Ct'!K157)</f>
        <v>No sample</v>
      </c>
      <c r="L157" s="45" t="str">
        <f>IFERROR(VLOOKUP($B157,'RNA Spike-in Normalized Ct'!$B$3:$O$178,10,FALSE)-'RNA Spike-in Normalized Ct'!AA$5,'RNA Spike-in Normalized Ct'!L157)</f>
        <v>No sample</v>
      </c>
      <c r="M157" s="45" t="str">
        <f>IFERROR(VLOOKUP($B157,'RNA Spike-in Normalized Ct'!$B$3:$O$178,11,FALSE)-'RNA Spike-in Normalized Ct'!AB$5,'RNA Spike-in Normalized Ct'!M157)</f>
        <v>No sample</v>
      </c>
      <c r="N157" s="45" t="str">
        <f>IFERROR(VLOOKUP($B157,'RNA Spike-in Normalized Ct'!$B$3:$O$178,12,FALSE)-'RNA Spike-in Normalized Ct'!AC$5,'RNA Spike-in Normalized Ct'!N157)</f>
        <v>No sample</v>
      </c>
      <c r="O157" s="45" t="str">
        <f>IFERROR(VLOOKUP($B157,'RNA Spike-in Normalized Ct'!$B$3:$O$178,13,FALSE)-'RNA Spike-in Normalized Ct'!AD$5,'RNA Spike-in Normalized Ct'!O157)</f>
        <v>No sample</v>
      </c>
    </row>
    <row r="158" spans="1:15" x14ac:dyDescent="0.25">
      <c r="A158" s="170"/>
      <c r="B158" s="13" t="s">
        <v>2452</v>
      </c>
      <c r="C158" s="6" t="str">
        <f>VLOOKUP($B158,'Thresholded Ct'!$B$3:$C$194,2,FALSE)</f>
        <v>hsa-miR-30d-5p</v>
      </c>
      <c r="D158" s="45">
        <f>IFERROR(VLOOKUP($B158,'RNA Spike-in Normalized Ct'!$B$3:$O$178,3,FALSE)-'RNA Spike-in Normalized Ct'!S$5,'RNA Spike-in Normalized Ct'!D158)</f>
        <v>25.31781623931623</v>
      </c>
      <c r="E158" s="45" t="str">
        <f>IFERROR(VLOOKUP($B158,'RNA Spike-in Normalized Ct'!$B$3:$O$178,4,FALSE)-'RNA Spike-in Normalized Ct'!T$5,'RNA Spike-in Normalized Ct'!E158)</f>
        <v>No sample</v>
      </c>
      <c r="F158" s="45" t="str">
        <f>IFERROR(VLOOKUP($B158,'RNA Spike-in Normalized Ct'!$B$3:$O$178,5,FALSE)-'RNA Spike-in Normalized Ct'!U$5,'RNA Spike-in Normalized Ct'!F158)</f>
        <v>No sample</v>
      </c>
      <c r="G158" s="45" t="str">
        <f>IFERROR(VLOOKUP($B158,'RNA Spike-in Normalized Ct'!$B$3:$O$178,6,FALSE)-'RNA Spike-in Normalized Ct'!V$5,'RNA Spike-in Normalized Ct'!G158)</f>
        <v>No sample</v>
      </c>
      <c r="H158" s="45" t="str">
        <f>IFERROR(VLOOKUP($B158,'RNA Spike-in Normalized Ct'!$B$3:$O$178,7,FALSE)-'RNA Spike-in Normalized Ct'!W$5,'RNA Spike-in Normalized Ct'!H158)</f>
        <v>No sample</v>
      </c>
      <c r="I158" s="45" t="str">
        <f>IFERROR(VLOOKUP($B158,'RNA Spike-in Normalized Ct'!$B$3:$O$178,8,FALSE)-'RNA Spike-in Normalized Ct'!X$5,'RNA Spike-in Normalized Ct'!I158)</f>
        <v>No sample</v>
      </c>
      <c r="J158" s="45">
        <f>IFERROR(VLOOKUP($B158,'RNA Spike-in Normalized Ct'!$B$3:$O$178,9,FALSE)-'RNA Spike-in Normalized Ct'!Y$5,'RNA Spike-in Normalized Ct'!J158)</f>
        <v>23.852183760683772</v>
      </c>
      <c r="K158" s="45" t="str">
        <f>IFERROR(VLOOKUP($B158,'RNA Spike-in Normalized Ct'!$B$3:$O$178,9,FALSE)-'RNA Spike-in Normalized Ct'!Z$5,'RNA Spike-in Normalized Ct'!K158)</f>
        <v>No sample</v>
      </c>
      <c r="L158" s="45" t="str">
        <f>IFERROR(VLOOKUP($B158,'RNA Spike-in Normalized Ct'!$B$3:$O$178,10,FALSE)-'RNA Spike-in Normalized Ct'!AA$5,'RNA Spike-in Normalized Ct'!L158)</f>
        <v>No sample</v>
      </c>
      <c r="M158" s="45" t="str">
        <f>IFERROR(VLOOKUP($B158,'RNA Spike-in Normalized Ct'!$B$3:$O$178,11,FALSE)-'RNA Spike-in Normalized Ct'!AB$5,'RNA Spike-in Normalized Ct'!M158)</f>
        <v>No sample</v>
      </c>
      <c r="N158" s="45" t="str">
        <f>IFERROR(VLOOKUP($B158,'RNA Spike-in Normalized Ct'!$B$3:$O$178,12,FALSE)-'RNA Spike-in Normalized Ct'!AC$5,'RNA Spike-in Normalized Ct'!N158)</f>
        <v>No sample</v>
      </c>
      <c r="O158" s="45" t="str">
        <f>IFERROR(VLOOKUP($B158,'RNA Spike-in Normalized Ct'!$B$3:$O$178,13,FALSE)-'RNA Spike-in Normalized Ct'!AD$5,'RNA Spike-in Normalized Ct'!O158)</f>
        <v>No sample</v>
      </c>
    </row>
    <row r="159" spans="1:15" x14ac:dyDescent="0.25">
      <c r="A159" s="170"/>
      <c r="B159" s="13" t="s">
        <v>2453</v>
      </c>
      <c r="C159" s="6" t="str">
        <f>VLOOKUP($B159,'Thresholded Ct'!$B$3:$C$194,2,FALSE)</f>
        <v>hsa-miR-204-5p</v>
      </c>
      <c r="D159" s="45">
        <f>IFERROR(VLOOKUP($B159,'RNA Spike-in Normalized Ct'!$B$3:$O$178,3,FALSE)-'RNA Spike-in Normalized Ct'!S$5,'RNA Spike-in Normalized Ct'!D159)</f>
        <v>23.607816239316229</v>
      </c>
      <c r="E159" s="45" t="str">
        <f>IFERROR(VLOOKUP($B159,'RNA Spike-in Normalized Ct'!$B$3:$O$178,4,FALSE)-'RNA Spike-in Normalized Ct'!T$5,'RNA Spike-in Normalized Ct'!E159)</f>
        <v>No sample</v>
      </c>
      <c r="F159" s="45" t="str">
        <f>IFERROR(VLOOKUP($B159,'RNA Spike-in Normalized Ct'!$B$3:$O$178,5,FALSE)-'RNA Spike-in Normalized Ct'!U$5,'RNA Spike-in Normalized Ct'!F159)</f>
        <v>No sample</v>
      </c>
      <c r="G159" s="45" t="str">
        <f>IFERROR(VLOOKUP($B159,'RNA Spike-in Normalized Ct'!$B$3:$O$178,6,FALSE)-'RNA Spike-in Normalized Ct'!V$5,'RNA Spike-in Normalized Ct'!G159)</f>
        <v>No sample</v>
      </c>
      <c r="H159" s="45" t="str">
        <f>IFERROR(VLOOKUP($B159,'RNA Spike-in Normalized Ct'!$B$3:$O$178,7,FALSE)-'RNA Spike-in Normalized Ct'!W$5,'RNA Spike-in Normalized Ct'!H159)</f>
        <v>No sample</v>
      </c>
      <c r="I159" s="45" t="str">
        <f>IFERROR(VLOOKUP($B159,'RNA Spike-in Normalized Ct'!$B$3:$O$178,8,FALSE)-'RNA Spike-in Normalized Ct'!X$5,'RNA Spike-in Normalized Ct'!I159)</f>
        <v>No sample</v>
      </c>
      <c r="J159" s="45">
        <f>IFERROR(VLOOKUP($B159,'RNA Spike-in Normalized Ct'!$B$3:$O$178,9,FALSE)-'RNA Spike-in Normalized Ct'!Y$5,'RNA Spike-in Normalized Ct'!J159)</f>
        <v>23.39118376068377</v>
      </c>
      <c r="K159" s="45" t="str">
        <f>IFERROR(VLOOKUP($B159,'RNA Spike-in Normalized Ct'!$B$3:$O$178,9,FALSE)-'RNA Spike-in Normalized Ct'!Z$5,'RNA Spike-in Normalized Ct'!K159)</f>
        <v>No sample</v>
      </c>
      <c r="L159" s="45" t="str">
        <f>IFERROR(VLOOKUP($B159,'RNA Spike-in Normalized Ct'!$B$3:$O$178,10,FALSE)-'RNA Spike-in Normalized Ct'!AA$5,'RNA Spike-in Normalized Ct'!L159)</f>
        <v>No sample</v>
      </c>
      <c r="M159" s="45" t="str">
        <f>IFERROR(VLOOKUP($B159,'RNA Spike-in Normalized Ct'!$B$3:$O$178,11,FALSE)-'RNA Spike-in Normalized Ct'!AB$5,'RNA Spike-in Normalized Ct'!M159)</f>
        <v>No sample</v>
      </c>
      <c r="N159" s="45" t="str">
        <f>IFERROR(VLOOKUP($B159,'RNA Spike-in Normalized Ct'!$B$3:$O$178,12,FALSE)-'RNA Spike-in Normalized Ct'!AC$5,'RNA Spike-in Normalized Ct'!N159)</f>
        <v>No sample</v>
      </c>
      <c r="O159" s="45" t="str">
        <f>IFERROR(VLOOKUP($B159,'RNA Spike-in Normalized Ct'!$B$3:$O$178,13,FALSE)-'RNA Spike-in Normalized Ct'!AD$5,'RNA Spike-in Normalized Ct'!O159)</f>
        <v>No sample</v>
      </c>
    </row>
    <row r="160" spans="1:15" x14ac:dyDescent="0.25">
      <c r="A160" s="170"/>
      <c r="B160" s="13" t="s">
        <v>2454</v>
      </c>
      <c r="C160" s="6" t="str">
        <f>VLOOKUP($B160,'Thresholded Ct'!$B$3:$C$194,2,FALSE)</f>
        <v>hsa-miR-222-3p</v>
      </c>
      <c r="D160" s="45">
        <f>IFERROR(VLOOKUP($B160,'RNA Spike-in Normalized Ct'!$B$3:$O$178,3,FALSE)-'RNA Spike-in Normalized Ct'!S$5,'RNA Spike-in Normalized Ct'!D160)</f>
        <v>31.825816239316229</v>
      </c>
      <c r="E160" s="45" t="str">
        <f>IFERROR(VLOOKUP($B160,'RNA Spike-in Normalized Ct'!$B$3:$O$178,4,FALSE)-'RNA Spike-in Normalized Ct'!T$5,'RNA Spike-in Normalized Ct'!E160)</f>
        <v>No sample</v>
      </c>
      <c r="F160" s="45" t="str">
        <f>IFERROR(VLOOKUP($B160,'RNA Spike-in Normalized Ct'!$B$3:$O$178,5,FALSE)-'RNA Spike-in Normalized Ct'!U$5,'RNA Spike-in Normalized Ct'!F160)</f>
        <v>No sample</v>
      </c>
      <c r="G160" s="45" t="str">
        <f>IFERROR(VLOOKUP($B160,'RNA Spike-in Normalized Ct'!$B$3:$O$178,6,FALSE)-'RNA Spike-in Normalized Ct'!V$5,'RNA Spike-in Normalized Ct'!G160)</f>
        <v>No sample</v>
      </c>
      <c r="H160" s="45" t="str">
        <f>IFERROR(VLOOKUP($B160,'RNA Spike-in Normalized Ct'!$B$3:$O$178,7,FALSE)-'RNA Spike-in Normalized Ct'!W$5,'RNA Spike-in Normalized Ct'!H160)</f>
        <v>No sample</v>
      </c>
      <c r="I160" s="45" t="str">
        <f>IFERROR(VLOOKUP($B160,'RNA Spike-in Normalized Ct'!$B$3:$O$178,8,FALSE)-'RNA Spike-in Normalized Ct'!X$5,'RNA Spike-in Normalized Ct'!I160)</f>
        <v>No sample</v>
      </c>
      <c r="J160" s="45">
        <f>IFERROR(VLOOKUP($B160,'RNA Spike-in Normalized Ct'!$B$3:$O$178,9,FALSE)-'RNA Spike-in Normalized Ct'!Y$5,'RNA Spike-in Normalized Ct'!J160)</f>
        <v>31.387183760683772</v>
      </c>
      <c r="K160" s="45" t="str">
        <f>IFERROR(VLOOKUP($B160,'RNA Spike-in Normalized Ct'!$B$3:$O$178,9,FALSE)-'RNA Spike-in Normalized Ct'!Z$5,'RNA Spike-in Normalized Ct'!K160)</f>
        <v>No sample</v>
      </c>
      <c r="L160" s="45" t="str">
        <f>IFERROR(VLOOKUP($B160,'RNA Spike-in Normalized Ct'!$B$3:$O$178,10,FALSE)-'RNA Spike-in Normalized Ct'!AA$5,'RNA Spike-in Normalized Ct'!L160)</f>
        <v>No sample</v>
      </c>
      <c r="M160" s="45" t="str">
        <f>IFERROR(VLOOKUP($B160,'RNA Spike-in Normalized Ct'!$B$3:$O$178,11,FALSE)-'RNA Spike-in Normalized Ct'!AB$5,'RNA Spike-in Normalized Ct'!M160)</f>
        <v>No sample</v>
      </c>
      <c r="N160" s="45" t="str">
        <f>IFERROR(VLOOKUP($B160,'RNA Spike-in Normalized Ct'!$B$3:$O$178,12,FALSE)-'RNA Spike-in Normalized Ct'!AC$5,'RNA Spike-in Normalized Ct'!N160)</f>
        <v>No sample</v>
      </c>
      <c r="O160" s="45" t="str">
        <f>IFERROR(VLOOKUP($B160,'RNA Spike-in Normalized Ct'!$B$3:$O$178,13,FALSE)-'RNA Spike-in Normalized Ct'!AD$5,'RNA Spike-in Normalized Ct'!O160)</f>
        <v>No sample</v>
      </c>
    </row>
    <row r="161" spans="1:15" x14ac:dyDescent="0.25">
      <c r="A161" s="170"/>
      <c r="B161" s="13" t="s">
        <v>2455</v>
      </c>
      <c r="C161" s="6" t="str">
        <f>VLOOKUP($B161,'Thresholded Ct'!$B$3:$C$194,2,FALSE)</f>
        <v>hsa-miR-135a-5p</v>
      </c>
      <c r="D161" s="45">
        <f>IFERROR(VLOOKUP($B161,'RNA Spike-in Normalized Ct'!$B$3:$O$178,3,FALSE)-'RNA Spike-in Normalized Ct'!S$5,'RNA Spike-in Normalized Ct'!D161)</f>
        <v>26.209816239316229</v>
      </c>
      <c r="E161" s="45" t="str">
        <f>IFERROR(VLOOKUP($B161,'RNA Spike-in Normalized Ct'!$B$3:$O$178,4,FALSE)-'RNA Spike-in Normalized Ct'!T$5,'RNA Spike-in Normalized Ct'!E161)</f>
        <v>No sample</v>
      </c>
      <c r="F161" s="45" t="str">
        <f>IFERROR(VLOOKUP($B161,'RNA Spike-in Normalized Ct'!$B$3:$O$178,5,FALSE)-'RNA Spike-in Normalized Ct'!U$5,'RNA Spike-in Normalized Ct'!F161)</f>
        <v>No sample</v>
      </c>
      <c r="G161" s="45" t="str">
        <f>IFERROR(VLOOKUP($B161,'RNA Spike-in Normalized Ct'!$B$3:$O$178,6,FALSE)-'RNA Spike-in Normalized Ct'!V$5,'RNA Spike-in Normalized Ct'!G161)</f>
        <v>No sample</v>
      </c>
      <c r="H161" s="45" t="str">
        <f>IFERROR(VLOOKUP($B161,'RNA Spike-in Normalized Ct'!$B$3:$O$178,7,FALSE)-'RNA Spike-in Normalized Ct'!W$5,'RNA Spike-in Normalized Ct'!H161)</f>
        <v>No sample</v>
      </c>
      <c r="I161" s="45" t="str">
        <f>IFERROR(VLOOKUP($B161,'RNA Spike-in Normalized Ct'!$B$3:$O$178,8,FALSE)-'RNA Spike-in Normalized Ct'!X$5,'RNA Spike-in Normalized Ct'!I161)</f>
        <v>No sample</v>
      </c>
      <c r="J161" s="45">
        <f>IFERROR(VLOOKUP($B161,'RNA Spike-in Normalized Ct'!$B$3:$O$178,9,FALSE)-'RNA Spike-in Normalized Ct'!Y$5,'RNA Spike-in Normalized Ct'!J161)</f>
        <v>28.174183760683771</v>
      </c>
      <c r="K161" s="45" t="str">
        <f>IFERROR(VLOOKUP($B161,'RNA Spike-in Normalized Ct'!$B$3:$O$178,9,FALSE)-'RNA Spike-in Normalized Ct'!Z$5,'RNA Spike-in Normalized Ct'!K161)</f>
        <v>No sample</v>
      </c>
      <c r="L161" s="45" t="str">
        <f>IFERROR(VLOOKUP($B161,'RNA Spike-in Normalized Ct'!$B$3:$O$178,10,FALSE)-'RNA Spike-in Normalized Ct'!AA$5,'RNA Spike-in Normalized Ct'!L161)</f>
        <v>No sample</v>
      </c>
      <c r="M161" s="45" t="str">
        <f>IFERROR(VLOOKUP($B161,'RNA Spike-in Normalized Ct'!$B$3:$O$178,11,FALSE)-'RNA Spike-in Normalized Ct'!AB$5,'RNA Spike-in Normalized Ct'!M161)</f>
        <v>No sample</v>
      </c>
      <c r="N161" s="45" t="str">
        <f>IFERROR(VLOOKUP($B161,'RNA Spike-in Normalized Ct'!$B$3:$O$178,12,FALSE)-'RNA Spike-in Normalized Ct'!AC$5,'RNA Spike-in Normalized Ct'!N161)</f>
        <v>No sample</v>
      </c>
      <c r="O161" s="45" t="str">
        <f>IFERROR(VLOOKUP($B161,'RNA Spike-in Normalized Ct'!$B$3:$O$178,13,FALSE)-'RNA Spike-in Normalized Ct'!AD$5,'RNA Spike-in Normalized Ct'!O161)</f>
        <v>No sample</v>
      </c>
    </row>
    <row r="162" spans="1:15" x14ac:dyDescent="0.25">
      <c r="A162" s="170"/>
      <c r="B162" s="13" t="s">
        <v>2456</v>
      </c>
      <c r="C162" s="6" t="str">
        <f>VLOOKUP($B162,'Thresholded Ct'!$B$3:$C$194,2,FALSE)</f>
        <v>hsa-miR-9-3p</v>
      </c>
      <c r="D162" s="45">
        <f>IFERROR(VLOOKUP($B162,'RNA Spike-in Normalized Ct'!$B$3:$O$178,3,FALSE)-'RNA Spike-in Normalized Ct'!S$5,'RNA Spike-in Normalized Ct'!D162)</f>
        <v>24.280816239316227</v>
      </c>
      <c r="E162" s="45" t="str">
        <f>IFERROR(VLOOKUP($B162,'RNA Spike-in Normalized Ct'!$B$3:$O$178,4,FALSE)-'RNA Spike-in Normalized Ct'!T$5,'RNA Spike-in Normalized Ct'!E162)</f>
        <v>No sample</v>
      </c>
      <c r="F162" s="45" t="str">
        <f>IFERROR(VLOOKUP($B162,'RNA Spike-in Normalized Ct'!$B$3:$O$178,5,FALSE)-'RNA Spike-in Normalized Ct'!U$5,'RNA Spike-in Normalized Ct'!F162)</f>
        <v>No sample</v>
      </c>
      <c r="G162" s="45" t="str">
        <f>IFERROR(VLOOKUP($B162,'RNA Spike-in Normalized Ct'!$B$3:$O$178,6,FALSE)-'RNA Spike-in Normalized Ct'!V$5,'RNA Spike-in Normalized Ct'!G162)</f>
        <v>No sample</v>
      </c>
      <c r="H162" s="45" t="str">
        <f>IFERROR(VLOOKUP($B162,'RNA Spike-in Normalized Ct'!$B$3:$O$178,7,FALSE)-'RNA Spike-in Normalized Ct'!W$5,'RNA Spike-in Normalized Ct'!H162)</f>
        <v>No sample</v>
      </c>
      <c r="I162" s="45" t="str">
        <f>IFERROR(VLOOKUP($B162,'RNA Spike-in Normalized Ct'!$B$3:$O$178,8,FALSE)-'RNA Spike-in Normalized Ct'!X$5,'RNA Spike-in Normalized Ct'!I162)</f>
        <v>No sample</v>
      </c>
      <c r="J162" s="45">
        <f>IFERROR(VLOOKUP($B162,'RNA Spike-in Normalized Ct'!$B$3:$O$178,9,FALSE)-'RNA Spike-in Normalized Ct'!Y$5,'RNA Spike-in Normalized Ct'!J162)</f>
        <v>23.43218376068377</v>
      </c>
      <c r="K162" s="45" t="str">
        <f>IFERROR(VLOOKUP($B162,'RNA Spike-in Normalized Ct'!$B$3:$O$178,9,FALSE)-'RNA Spike-in Normalized Ct'!Z$5,'RNA Spike-in Normalized Ct'!K162)</f>
        <v>No sample</v>
      </c>
      <c r="L162" s="45" t="str">
        <f>IFERROR(VLOOKUP($B162,'RNA Spike-in Normalized Ct'!$B$3:$O$178,10,FALSE)-'RNA Spike-in Normalized Ct'!AA$5,'RNA Spike-in Normalized Ct'!L162)</f>
        <v>No sample</v>
      </c>
      <c r="M162" s="45" t="str">
        <f>IFERROR(VLOOKUP($B162,'RNA Spike-in Normalized Ct'!$B$3:$O$178,11,FALSE)-'RNA Spike-in Normalized Ct'!AB$5,'RNA Spike-in Normalized Ct'!M162)</f>
        <v>No sample</v>
      </c>
      <c r="N162" s="45" t="str">
        <f>IFERROR(VLOOKUP($B162,'RNA Spike-in Normalized Ct'!$B$3:$O$178,12,FALSE)-'RNA Spike-in Normalized Ct'!AC$5,'RNA Spike-in Normalized Ct'!N162)</f>
        <v>No sample</v>
      </c>
      <c r="O162" s="45" t="str">
        <f>IFERROR(VLOOKUP($B162,'RNA Spike-in Normalized Ct'!$B$3:$O$178,13,FALSE)-'RNA Spike-in Normalized Ct'!AD$5,'RNA Spike-in Normalized Ct'!O162)</f>
        <v>No sample</v>
      </c>
    </row>
    <row r="163" spans="1:15" x14ac:dyDescent="0.25">
      <c r="A163" s="170"/>
      <c r="B163" s="13" t="s">
        <v>2457</v>
      </c>
      <c r="C163" s="6" t="str">
        <f>VLOOKUP($B163,'Thresholded Ct'!$B$3:$C$194,2,FALSE)</f>
        <v>hsa-miR-188-5p</v>
      </c>
      <c r="D163" s="45" t="str">
        <f>IFERROR(VLOOKUP($B163,'RNA Spike-in Normalized Ct'!$B$3:$O$178,3,FALSE)-'RNA Spike-in Normalized Ct'!S$5,'RNA Spike-in Normalized Ct'!D163)</f>
        <v>Excluded</v>
      </c>
      <c r="E163" s="45" t="str">
        <f>IFERROR(VLOOKUP($B163,'RNA Spike-in Normalized Ct'!$B$3:$O$178,4,FALSE)-'RNA Spike-in Normalized Ct'!T$5,'RNA Spike-in Normalized Ct'!E163)</f>
        <v>No sample</v>
      </c>
      <c r="F163" s="45" t="str">
        <f>IFERROR(VLOOKUP($B163,'RNA Spike-in Normalized Ct'!$B$3:$O$178,5,FALSE)-'RNA Spike-in Normalized Ct'!U$5,'RNA Spike-in Normalized Ct'!F163)</f>
        <v>No sample</v>
      </c>
      <c r="G163" s="45" t="str">
        <f>IFERROR(VLOOKUP($B163,'RNA Spike-in Normalized Ct'!$B$3:$O$178,6,FALSE)-'RNA Spike-in Normalized Ct'!V$5,'RNA Spike-in Normalized Ct'!G163)</f>
        <v>No sample</v>
      </c>
      <c r="H163" s="45" t="str">
        <f>IFERROR(VLOOKUP($B163,'RNA Spike-in Normalized Ct'!$B$3:$O$178,7,FALSE)-'RNA Spike-in Normalized Ct'!W$5,'RNA Spike-in Normalized Ct'!H163)</f>
        <v>No sample</v>
      </c>
      <c r="I163" s="45" t="str">
        <f>IFERROR(VLOOKUP($B163,'RNA Spike-in Normalized Ct'!$B$3:$O$178,8,FALSE)-'RNA Spike-in Normalized Ct'!X$5,'RNA Spike-in Normalized Ct'!I163)</f>
        <v>No sample</v>
      </c>
      <c r="J163" s="45" t="str">
        <f>IFERROR(VLOOKUP($B163,'RNA Spike-in Normalized Ct'!$B$3:$O$178,9,FALSE)-'RNA Spike-in Normalized Ct'!Y$5,'RNA Spike-in Normalized Ct'!J163)</f>
        <v>Excluded</v>
      </c>
      <c r="K163" s="45" t="str">
        <f>IFERROR(VLOOKUP($B163,'RNA Spike-in Normalized Ct'!$B$3:$O$178,9,FALSE)-'RNA Spike-in Normalized Ct'!Z$5,'RNA Spike-in Normalized Ct'!K163)</f>
        <v>No sample</v>
      </c>
      <c r="L163" s="45" t="str">
        <f>IFERROR(VLOOKUP($B163,'RNA Spike-in Normalized Ct'!$B$3:$O$178,10,FALSE)-'RNA Spike-in Normalized Ct'!AA$5,'RNA Spike-in Normalized Ct'!L163)</f>
        <v>No sample</v>
      </c>
      <c r="M163" s="45" t="str">
        <f>IFERROR(VLOOKUP($B163,'RNA Spike-in Normalized Ct'!$B$3:$O$178,11,FALSE)-'RNA Spike-in Normalized Ct'!AB$5,'RNA Spike-in Normalized Ct'!M163)</f>
        <v>No sample</v>
      </c>
      <c r="N163" s="45" t="str">
        <f>IFERROR(VLOOKUP($B163,'RNA Spike-in Normalized Ct'!$B$3:$O$178,12,FALSE)-'RNA Spike-in Normalized Ct'!AC$5,'RNA Spike-in Normalized Ct'!N163)</f>
        <v>No sample</v>
      </c>
      <c r="O163" s="45" t="str">
        <f>IFERROR(VLOOKUP($B163,'RNA Spike-in Normalized Ct'!$B$3:$O$178,13,FALSE)-'RNA Spike-in Normalized Ct'!AD$5,'RNA Spike-in Normalized Ct'!O163)</f>
        <v>No sample</v>
      </c>
    </row>
    <row r="164" spans="1:15" x14ac:dyDescent="0.25">
      <c r="A164" s="170"/>
      <c r="B164" s="13" t="s">
        <v>2458</v>
      </c>
      <c r="C164" s="6" t="str">
        <f>VLOOKUP($B164,'Thresholded Ct'!$B$3:$C$194,2,FALSE)</f>
        <v>hsa-miR-130b-3p</v>
      </c>
      <c r="D164" s="45" t="str">
        <f>IFERROR(VLOOKUP($B164,'RNA Spike-in Normalized Ct'!$B$3:$O$178,3,FALSE)-'RNA Spike-in Normalized Ct'!S$5,'RNA Spike-in Normalized Ct'!D164)</f>
        <v>Excluded</v>
      </c>
      <c r="E164" s="45" t="str">
        <f>IFERROR(VLOOKUP($B164,'RNA Spike-in Normalized Ct'!$B$3:$O$178,4,FALSE)-'RNA Spike-in Normalized Ct'!T$5,'RNA Spike-in Normalized Ct'!E164)</f>
        <v>No sample</v>
      </c>
      <c r="F164" s="45" t="str">
        <f>IFERROR(VLOOKUP($B164,'RNA Spike-in Normalized Ct'!$B$3:$O$178,5,FALSE)-'RNA Spike-in Normalized Ct'!U$5,'RNA Spike-in Normalized Ct'!F164)</f>
        <v>No sample</v>
      </c>
      <c r="G164" s="45" t="str">
        <f>IFERROR(VLOOKUP($B164,'RNA Spike-in Normalized Ct'!$B$3:$O$178,6,FALSE)-'RNA Spike-in Normalized Ct'!V$5,'RNA Spike-in Normalized Ct'!G164)</f>
        <v>No sample</v>
      </c>
      <c r="H164" s="45" t="str">
        <f>IFERROR(VLOOKUP($B164,'RNA Spike-in Normalized Ct'!$B$3:$O$178,7,FALSE)-'RNA Spike-in Normalized Ct'!W$5,'RNA Spike-in Normalized Ct'!H164)</f>
        <v>No sample</v>
      </c>
      <c r="I164" s="45" t="str">
        <f>IFERROR(VLOOKUP($B164,'RNA Spike-in Normalized Ct'!$B$3:$O$178,8,FALSE)-'RNA Spike-in Normalized Ct'!X$5,'RNA Spike-in Normalized Ct'!I164)</f>
        <v>No sample</v>
      </c>
      <c r="J164" s="45" t="str">
        <f>IFERROR(VLOOKUP($B164,'RNA Spike-in Normalized Ct'!$B$3:$O$178,9,FALSE)-'RNA Spike-in Normalized Ct'!Y$5,'RNA Spike-in Normalized Ct'!J164)</f>
        <v>Excluded</v>
      </c>
      <c r="K164" s="45" t="str">
        <f>IFERROR(VLOOKUP($B164,'RNA Spike-in Normalized Ct'!$B$3:$O$178,9,FALSE)-'RNA Spike-in Normalized Ct'!Z$5,'RNA Spike-in Normalized Ct'!K164)</f>
        <v>No sample</v>
      </c>
      <c r="L164" s="45" t="str">
        <f>IFERROR(VLOOKUP($B164,'RNA Spike-in Normalized Ct'!$B$3:$O$178,10,FALSE)-'RNA Spike-in Normalized Ct'!AA$5,'RNA Spike-in Normalized Ct'!L164)</f>
        <v>No sample</v>
      </c>
      <c r="M164" s="45" t="str">
        <f>IFERROR(VLOOKUP($B164,'RNA Spike-in Normalized Ct'!$B$3:$O$178,11,FALSE)-'RNA Spike-in Normalized Ct'!AB$5,'RNA Spike-in Normalized Ct'!M164)</f>
        <v>No sample</v>
      </c>
      <c r="N164" s="45" t="str">
        <f>IFERROR(VLOOKUP($B164,'RNA Spike-in Normalized Ct'!$B$3:$O$178,12,FALSE)-'RNA Spike-in Normalized Ct'!AC$5,'RNA Spike-in Normalized Ct'!N164)</f>
        <v>No sample</v>
      </c>
      <c r="O164" s="45" t="str">
        <f>IFERROR(VLOOKUP($B164,'RNA Spike-in Normalized Ct'!$B$3:$O$178,13,FALSE)-'RNA Spike-in Normalized Ct'!AD$5,'RNA Spike-in Normalized Ct'!O164)</f>
        <v>No sample</v>
      </c>
    </row>
    <row r="165" spans="1:15" x14ac:dyDescent="0.25">
      <c r="A165" s="170"/>
      <c r="B165" s="13" t="s">
        <v>2459</v>
      </c>
      <c r="C165" s="6" t="str">
        <f>VLOOKUP($B165,'Thresholded Ct'!$B$3:$C$194,2,FALSE)</f>
        <v>hsa-miR-133b</v>
      </c>
      <c r="D165" s="45">
        <f>IFERROR(VLOOKUP($B165,'RNA Spike-in Normalized Ct'!$B$3:$O$178,3,FALSE)-'RNA Spike-in Normalized Ct'!S$5,'RNA Spike-in Normalized Ct'!D165)</f>
        <v>26.799816239316229</v>
      </c>
      <c r="E165" s="45" t="str">
        <f>IFERROR(VLOOKUP($B165,'RNA Spike-in Normalized Ct'!$B$3:$O$178,4,FALSE)-'RNA Spike-in Normalized Ct'!T$5,'RNA Spike-in Normalized Ct'!E165)</f>
        <v>No sample</v>
      </c>
      <c r="F165" s="45" t="str">
        <f>IFERROR(VLOOKUP($B165,'RNA Spike-in Normalized Ct'!$B$3:$O$178,5,FALSE)-'RNA Spike-in Normalized Ct'!U$5,'RNA Spike-in Normalized Ct'!F165)</f>
        <v>No sample</v>
      </c>
      <c r="G165" s="45" t="str">
        <f>IFERROR(VLOOKUP($B165,'RNA Spike-in Normalized Ct'!$B$3:$O$178,6,FALSE)-'RNA Spike-in Normalized Ct'!V$5,'RNA Spike-in Normalized Ct'!G165)</f>
        <v>No sample</v>
      </c>
      <c r="H165" s="45" t="str">
        <f>IFERROR(VLOOKUP($B165,'RNA Spike-in Normalized Ct'!$B$3:$O$178,7,FALSE)-'RNA Spike-in Normalized Ct'!W$5,'RNA Spike-in Normalized Ct'!H165)</f>
        <v>No sample</v>
      </c>
      <c r="I165" s="45" t="str">
        <f>IFERROR(VLOOKUP($B165,'RNA Spike-in Normalized Ct'!$B$3:$O$178,8,FALSE)-'RNA Spike-in Normalized Ct'!X$5,'RNA Spike-in Normalized Ct'!I165)</f>
        <v>No sample</v>
      </c>
      <c r="J165" s="45">
        <f>IFERROR(VLOOKUP($B165,'RNA Spike-in Normalized Ct'!$B$3:$O$178,9,FALSE)-'RNA Spike-in Normalized Ct'!Y$5,'RNA Spike-in Normalized Ct'!J165)</f>
        <v>29.392183760683771</v>
      </c>
      <c r="K165" s="45" t="str">
        <f>IFERROR(VLOOKUP($B165,'RNA Spike-in Normalized Ct'!$B$3:$O$178,9,FALSE)-'RNA Spike-in Normalized Ct'!Z$5,'RNA Spike-in Normalized Ct'!K165)</f>
        <v>No sample</v>
      </c>
      <c r="L165" s="45" t="str">
        <f>IFERROR(VLOOKUP($B165,'RNA Spike-in Normalized Ct'!$B$3:$O$178,10,FALSE)-'RNA Spike-in Normalized Ct'!AA$5,'RNA Spike-in Normalized Ct'!L165)</f>
        <v>No sample</v>
      </c>
      <c r="M165" s="45" t="str">
        <f>IFERROR(VLOOKUP($B165,'RNA Spike-in Normalized Ct'!$B$3:$O$178,11,FALSE)-'RNA Spike-in Normalized Ct'!AB$5,'RNA Spike-in Normalized Ct'!M165)</f>
        <v>No sample</v>
      </c>
      <c r="N165" s="45" t="str">
        <f>IFERROR(VLOOKUP($B165,'RNA Spike-in Normalized Ct'!$B$3:$O$178,12,FALSE)-'RNA Spike-in Normalized Ct'!AC$5,'RNA Spike-in Normalized Ct'!N165)</f>
        <v>No sample</v>
      </c>
      <c r="O165" s="45" t="str">
        <f>IFERROR(VLOOKUP($B165,'RNA Spike-in Normalized Ct'!$B$3:$O$178,13,FALSE)-'RNA Spike-in Normalized Ct'!AD$5,'RNA Spike-in Normalized Ct'!O165)</f>
        <v>No sample</v>
      </c>
    </row>
    <row r="166" spans="1:15" x14ac:dyDescent="0.25">
      <c r="A166" s="170"/>
      <c r="B166" s="13" t="s">
        <v>2460</v>
      </c>
      <c r="C166" s="6" t="str">
        <f>VLOOKUP($B166,'Thresholded Ct'!$B$3:$C$194,2,FALSE)</f>
        <v>hsa-miR-410-3p</v>
      </c>
      <c r="D166" s="45">
        <f>IFERROR(VLOOKUP($B166,'RNA Spike-in Normalized Ct'!$B$3:$O$178,3,FALSE)-'RNA Spike-in Normalized Ct'!S$5,'RNA Spike-in Normalized Ct'!D166)</f>
        <v>28.249816239316228</v>
      </c>
      <c r="E166" s="45" t="str">
        <f>IFERROR(VLOOKUP($B166,'RNA Spike-in Normalized Ct'!$B$3:$O$178,4,FALSE)-'RNA Spike-in Normalized Ct'!T$5,'RNA Spike-in Normalized Ct'!E166)</f>
        <v>No sample</v>
      </c>
      <c r="F166" s="45" t="str">
        <f>IFERROR(VLOOKUP($B166,'RNA Spike-in Normalized Ct'!$B$3:$O$178,5,FALSE)-'RNA Spike-in Normalized Ct'!U$5,'RNA Spike-in Normalized Ct'!F166)</f>
        <v>No sample</v>
      </c>
      <c r="G166" s="45" t="str">
        <f>IFERROR(VLOOKUP($B166,'RNA Spike-in Normalized Ct'!$B$3:$O$178,6,FALSE)-'RNA Spike-in Normalized Ct'!V$5,'RNA Spike-in Normalized Ct'!G166)</f>
        <v>No sample</v>
      </c>
      <c r="H166" s="45" t="str">
        <f>IFERROR(VLOOKUP($B166,'RNA Spike-in Normalized Ct'!$B$3:$O$178,7,FALSE)-'RNA Spike-in Normalized Ct'!W$5,'RNA Spike-in Normalized Ct'!H166)</f>
        <v>No sample</v>
      </c>
      <c r="I166" s="45" t="str">
        <f>IFERROR(VLOOKUP($B166,'RNA Spike-in Normalized Ct'!$B$3:$O$178,8,FALSE)-'RNA Spike-in Normalized Ct'!X$5,'RNA Spike-in Normalized Ct'!I166)</f>
        <v>No sample</v>
      </c>
      <c r="J166" s="45">
        <f>IFERROR(VLOOKUP($B166,'RNA Spike-in Normalized Ct'!$B$3:$O$178,9,FALSE)-'RNA Spike-in Normalized Ct'!Y$5,'RNA Spike-in Normalized Ct'!J166)</f>
        <v>29.067183760683772</v>
      </c>
      <c r="K166" s="45" t="str">
        <f>IFERROR(VLOOKUP($B166,'RNA Spike-in Normalized Ct'!$B$3:$O$178,9,FALSE)-'RNA Spike-in Normalized Ct'!Z$5,'RNA Spike-in Normalized Ct'!K166)</f>
        <v>No sample</v>
      </c>
      <c r="L166" s="45" t="str">
        <f>IFERROR(VLOOKUP($B166,'RNA Spike-in Normalized Ct'!$B$3:$O$178,10,FALSE)-'RNA Spike-in Normalized Ct'!AA$5,'RNA Spike-in Normalized Ct'!L166)</f>
        <v>No sample</v>
      </c>
      <c r="M166" s="45" t="str">
        <f>IFERROR(VLOOKUP($B166,'RNA Spike-in Normalized Ct'!$B$3:$O$178,11,FALSE)-'RNA Spike-in Normalized Ct'!AB$5,'RNA Spike-in Normalized Ct'!M166)</f>
        <v>No sample</v>
      </c>
      <c r="N166" s="45" t="str">
        <f>IFERROR(VLOOKUP($B166,'RNA Spike-in Normalized Ct'!$B$3:$O$178,12,FALSE)-'RNA Spike-in Normalized Ct'!AC$5,'RNA Spike-in Normalized Ct'!N166)</f>
        <v>No sample</v>
      </c>
      <c r="O166" s="45" t="str">
        <f>IFERROR(VLOOKUP($B166,'RNA Spike-in Normalized Ct'!$B$3:$O$178,13,FALSE)-'RNA Spike-in Normalized Ct'!AD$5,'RNA Spike-in Normalized Ct'!O166)</f>
        <v>No sample</v>
      </c>
    </row>
    <row r="167" spans="1:15" x14ac:dyDescent="0.25">
      <c r="A167" s="170"/>
      <c r="B167" s="13" t="s">
        <v>2461</v>
      </c>
      <c r="C167" s="6" t="str">
        <f>VLOOKUP($B167,'Thresholded Ct'!$B$3:$C$194,2,FALSE)</f>
        <v>hsa-miR-367-5p</v>
      </c>
      <c r="D167" s="45">
        <f>IFERROR(VLOOKUP($B167,'RNA Spike-in Normalized Ct'!$B$3:$O$178,3,FALSE)-'RNA Spike-in Normalized Ct'!S$5,'RNA Spike-in Normalized Ct'!D167)</f>
        <v>26.920816239316228</v>
      </c>
      <c r="E167" s="45" t="str">
        <f>IFERROR(VLOOKUP($B167,'RNA Spike-in Normalized Ct'!$B$3:$O$178,4,FALSE)-'RNA Spike-in Normalized Ct'!T$5,'RNA Spike-in Normalized Ct'!E167)</f>
        <v>No sample</v>
      </c>
      <c r="F167" s="45" t="str">
        <f>IFERROR(VLOOKUP($B167,'RNA Spike-in Normalized Ct'!$B$3:$O$178,5,FALSE)-'RNA Spike-in Normalized Ct'!U$5,'RNA Spike-in Normalized Ct'!F167)</f>
        <v>No sample</v>
      </c>
      <c r="G167" s="45" t="str">
        <f>IFERROR(VLOOKUP($B167,'RNA Spike-in Normalized Ct'!$B$3:$O$178,6,FALSE)-'RNA Spike-in Normalized Ct'!V$5,'RNA Spike-in Normalized Ct'!G167)</f>
        <v>No sample</v>
      </c>
      <c r="H167" s="45" t="str">
        <f>IFERROR(VLOOKUP($B167,'RNA Spike-in Normalized Ct'!$B$3:$O$178,7,FALSE)-'RNA Spike-in Normalized Ct'!W$5,'RNA Spike-in Normalized Ct'!H167)</f>
        <v>No sample</v>
      </c>
      <c r="I167" s="45" t="str">
        <f>IFERROR(VLOOKUP($B167,'RNA Spike-in Normalized Ct'!$B$3:$O$178,8,FALSE)-'RNA Spike-in Normalized Ct'!X$5,'RNA Spike-in Normalized Ct'!I167)</f>
        <v>No sample</v>
      </c>
      <c r="J167" s="45" t="str">
        <f>IFERROR(VLOOKUP($B167,'RNA Spike-in Normalized Ct'!$B$3:$O$178,9,FALSE)-'RNA Spike-in Normalized Ct'!Y$5,'RNA Spike-in Normalized Ct'!J167)</f>
        <v>Excluded</v>
      </c>
      <c r="K167" s="45" t="str">
        <f>IFERROR(VLOOKUP($B167,'RNA Spike-in Normalized Ct'!$B$3:$O$178,9,FALSE)-'RNA Spike-in Normalized Ct'!Z$5,'RNA Spike-in Normalized Ct'!K167)</f>
        <v>No sample</v>
      </c>
      <c r="L167" s="45" t="str">
        <f>IFERROR(VLOOKUP($B167,'RNA Spike-in Normalized Ct'!$B$3:$O$178,10,FALSE)-'RNA Spike-in Normalized Ct'!AA$5,'RNA Spike-in Normalized Ct'!L167)</f>
        <v>No sample</v>
      </c>
      <c r="M167" s="45" t="str">
        <f>IFERROR(VLOOKUP($B167,'RNA Spike-in Normalized Ct'!$B$3:$O$178,11,FALSE)-'RNA Spike-in Normalized Ct'!AB$5,'RNA Spike-in Normalized Ct'!M167)</f>
        <v>No sample</v>
      </c>
      <c r="N167" s="45" t="str">
        <f>IFERROR(VLOOKUP($B167,'RNA Spike-in Normalized Ct'!$B$3:$O$178,12,FALSE)-'RNA Spike-in Normalized Ct'!AC$5,'RNA Spike-in Normalized Ct'!N167)</f>
        <v>No sample</v>
      </c>
      <c r="O167" s="45" t="str">
        <f>IFERROR(VLOOKUP($B167,'RNA Spike-in Normalized Ct'!$B$3:$O$178,13,FALSE)-'RNA Spike-in Normalized Ct'!AD$5,'RNA Spike-in Normalized Ct'!O167)</f>
        <v>No sample</v>
      </c>
    </row>
    <row r="168" spans="1:15" x14ac:dyDescent="0.25">
      <c r="A168" s="170"/>
      <c r="B168" s="13" t="s">
        <v>2463</v>
      </c>
      <c r="C168" s="6" t="str">
        <f>VLOOKUP($B168,'Thresholded Ct'!$B$3:$C$194,2,FALSE)</f>
        <v>hsa-miR-32-5p</v>
      </c>
      <c r="D168" s="45">
        <f>IFERROR(VLOOKUP($B168,'RNA Spike-in Normalized Ct'!$B$3:$O$178,3,FALSE)-'RNA Spike-in Normalized Ct'!S$5,'RNA Spike-in Normalized Ct'!D168)</f>
        <v>22.997816239316229</v>
      </c>
      <c r="E168" s="45" t="str">
        <f>IFERROR(VLOOKUP($B168,'RNA Spike-in Normalized Ct'!$B$3:$O$178,4,FALSE)-'RNA Spike-in Normalized Ct'!T$5,'RNA Spike-in Normalized Ct'!E168)</f>
        <v>No sample</v>
      </c>
      <c r="F168" s="45" t="str">
        <f>IFERROR(VLOOKUP($B168,'RNA Spike-in Normalized Ct'!$B$3:$O$178,5,FALSE)-'RNA Spike-in Normalized Ct'!U$5,'RNA Spike-in Normalized Ct'!F168)</f>
        <v>No sample</v>
      </c>
      <c r="G168" s="45" t="str">
        <f>IFERROR(VLOOKUP($B168,'RNA Spike-in Normalized Ct'!$B$3:$O$178,6,FALSE)-'RNA Spike-in Normalized Ct'!V$5,'RNA Spike-in Normalized Ct'!G168)</f>
        <v>No sample</v>
      </c>
      <c r="H168" s="45" t="str">
        <f>IFERROR(VLOOKUP($B168,'RNA Spike-in Normalized Ct'!$B$3:$O$178,7,FALSE)-'RNA Spike-in Normalized Ct'!W$5,'RNA Spike-in Normalized Ct'!H168)</f>
        <v>No sample</v>
      </c>
      <c r="I168" s="45" t="str">
        <f>IFERROR(VLOOKUP($B168,'RNA Spike-in Normalized Ct'!$B$3:$O$178,8,FALSE)-'RNA Spike-in Normalized Ct'!X$5,'RNA Spike-in Normalized Ct'!I168)</f>
        <v>No sample</v>
      </c>
      <c r="J168" s="45">
        <f>IFERROR(VLOOKUP($B168,'RNA Spike-in Normalized Ct'!$B$3:$O$178,9,FALSE)-'RNA Spike-in Normalized Ct'!Y$5,'RNA Spike-in Normalized Ct'!J168)</f>
        <v>24.373183760683773</v>
      </c>
      <c r="K168" s="45" t="str">
        <f>IFERROR(VLOOKUP($B168,'RNA Spike-in Normalized Ct'!$B$3:$O$178,9,FALSE)-'RNA Spike-in Normalized Ct'!Z$5,'RNA Spike-in Normalized Ct'!K168)</f>
        <v>No sample</v>
      </c>
      <c r="L168" s="45" t="str">
        <f>IFERROR(VLOOKUP($B168,'RNA Spike-in Normalized Ct'!$B$3:$O$178,10,FALSE)-'RNA Spike-in Normalized Ct'!AA$5,'RNA Spike-in Normalized Ct'!L168)</f>
        <v>No sample</v>
      </c>
      <c r="M168" s="45" t="str">
        <f>IFERROR(VLOOKUP($B168,'RNA Spike-in Normalized Ct'!$B$3:$O$178,11,FALSE)-'RNA Spike-in Normalized Ct'!AB$5,'RNA Spike-in Normalized Ct'!M168)</f>
        <v>No sample</v>
      </c>
      <c r="N168" s="45" t="str">
        <f>IFERROR(VLOOKUP($B168,'RNA Spike-in Normalized Ct'!$B$3:$O$178,12,FALSE)-'RNA Spike-in Normalized Ct'!AC$5,'RNA Spike-in Normalized Ct'!N168)</f>
        <v>No sample</v>
      </c>
      <c r="O168" s="45" t="str">
        <f>IFERROR(VLOOKUP($B168,'RNA Spike-in Normalized Ct'!$B$3:$O$178,13,FALSE)-'RNA Spike-in Normalized Ct'!AD$5,'RNA Spike-in Normalized Ct'!O168)</f>
        <v>No sample</v>
      </c>
    </row>
    <row r="169" spans="1:15" x14ac:dyDescent="0.25">
      <c r="A169" s="170"/>
      <c r="B169" s="13" t="s">
        <v>2464</v>
      </c>
      <c r="C169" s="6" t="str">
        <f>VLOOKUP($B169,'Thresholded Ct'!$B$3:$C$194,2,FALSE)</f>
        <v>hsa-miR-147a</v>
      </c>
      <c r="D169" s="45">
        <f>IFERROR(VLOOKUP($B169,'RNA Spike-in Normalized Ct'!$B$3:$O$178,3,FALSE)-'RNA Spike-in Normalized Ct'!S$5,'RNA Spike-in Normalized Ct'!D169)</f>
        <v>32.125816239316229</v>
      </c>
      <c r="E169" s="45" t="str">
        <f>IFERROR(VLOOKUP($B169,'RNA Spike-in Normalized Ct'!$B$3:$O$178,4,FALSE)-'RNA Spike-in Normalized Ct'!T$5,'RNA Spike-in Normalized Ct'!E169)</f>
        <v>No sample</v>
      </c>
      <c r="F169" s="45" t="str">
        <f>IFERROR(VLOOKUP($B169,'RNA Spike-in Normalized Ct'!$B$3:$O$178,5,FALSE)-'RNA Spike-in Normalized Ct'!U$5,'RNA Spike-in Normalized Ct'!F169)</f>
        <v>No sample</v>
      </c>
      <c r="G169" s="45" t="str">
        <f>IFERROR(VLOOKUP($B169,'RNA Spike-in Normalized Ct'!$B$3:$O$178,6,FALSE)-'RNA Spike-in Normalized Ct'!V$5,'RNA Spike-in Normalized Ct'!G169)</f>
        <v>No sample</v>
      </c>
      <c r="H169" s="45" t="str">
        <f>IFERROR(VLOOKUP($B169,'RNA Spike-in Normalized Ct'!$B$3:$O$178,7,FALSE)-'RNA Spike-in Normalized Ct'!W$5,'RNA Spike-in Normalized Ct'!H169)</f>
        <v>No sample</v>
      </c>
      <c r="I169" s="45" t="str">
        <f>IFERROR(VLOOKUP($B169,'RNA Spike-in Normalized Ct'!$B$3:$O$178,8,FALSE)-'RNA Spike-in Normalized Ct'!X$5,'RNA Spike-in Normalized Ct'!I169)</f>
        <v>No sample</v>
      </c>
      <c r="J169" s="45">
        <f>IFERROR(VLOOKUP($B169,'RNA Spike-in Normalized Ct'!$B$3:$O$178,9,FALSE)-'RNA Spike-in Normalized Ct'!Y$5,'RNA Spike-in Normalized Ct'!J169)</f>
        <v>29.80418376068377</v>
      </c>
      <c r="K169" s="45" t="str">
        <f>IFERROR(VLOOKUP($B169,'RNA Spike-in Normalized Ct'!$B$3:$O$178,9,FALSE)-'RNA Spike-in Normalized Ct'!Z$5,'RNA Spike-in Normalized Ct'!K169)</f>
        <v>No sample</v>
      </c>
      <c r="L169" s="45" t="str">
        <f>IFERROR(VLOOKUP($B169,'RNA Spike-in Normalized Ct'!$B$3:$O$178,10,FALSE)-'RNA Spike-in Normalized Ct'!AA$5,'RNA Spike-in Normalized Ct'!L169)</f>
        <v>No sample</v>
      </c>
      <c r="M169" s="45" t="str">
        <f>IFERROR(VLOOKUP($B169,'RNA Spike-in Normalized Ct'!$B$3:$O$178,11,FALSE)-'RNA Spike-in Normalized Ct'!AB$5,'RNA Spike-in Normalized Ct'!M169)</f>
        <v>No sample</v>
      </c>
      <c r="N169" s="45" t="str">
        <f>IFERROR(VLOOKUP($B169,'RNA Spike-in Normalized Ct'!$B$3:$O$178,12,FALSE)-'RNA Spike-in Normalized Ct'!AC$5,'RNA Spike-in Normalized Ct'!N169)</f>
        <v>No sample</v>
      </c>
      <c r="O169" s="45" t="str">
        <f>IFERROR(VLOOKUP($B169,'RNA Spike-in Normalized Ct'!$B$3:$O$178,13,FALSE)-'RNA Spike-in Normalized Ct'!AD$5,'RNA Spike-in Normalized Ct'!O169)</f>
        <v>No sample</v>
      </c>
    </row>
    <row r="170" spans="1:15" x14ac:dyDescent="0.25">
      <c r="A170" s="170"/>
      <c r="B170" s="13" t="s">
        <v>2465</v>
      </c>
      <c r="C170" s="6" t="str">
        <f>VLOOKUP($B170,'Thresholded Ct'!$B$3:$C$194,2,FALSE)</f>
        <v>hsa-miR-210-3p</v>
      </c>
      <c r="D170" s="45" t="str">
        <f>IFERROR(VLOOKUP($B170,'RNA Spike-in Normalized Ct'!$B$3:$O$178,3,FALSE)-'RNA Spike-in Normalized Ct'!S$5,'RNA Spike-in Normalized Ct'!D170)</f>
        <v>Excluded</v>
      </c>
      <c r="E170" s="45" t="str">
        <f>IFERROR(VLOOKUP($B170,'RNA Spike-in Normalized Ct'!$B$3:$O$178,4,FALSE)-'RNA Spike-in Normalized Ct'!T$5,'RNA Spike-in Normalized Ct'!E170)</f>
        <v>No sample</v>
      </c>
      <c r="F170" s="45" t="str">
        <f>IFERROR(VLOOKUP($B170,'RNA Spike-in Normalized Ct'!$B$3:$O$178,5,FALSE)-'RNA Spike-in Normalized Ct'!U$5,'RNA Spike-in Normalized Ct'!F170)</f>
        <v>No sample</v>
      </c>
      <c r="G170" s="45" t="str">
        <f>IFERROR(VLOOKUP($B170,'RNA Spike-in Normalized Ct'!$B$3:$O$178,6,FALSE)-'RNA Spike-in Normalized Ct'!V$5,'RNA Spike-in Normalized Ct'!G170)</f>
        <v>No sample</v>
      </c>
      <c r="H170" s="45" t="str">
        <f>IFERROR(VLOOKUP($B170,'RNA Spike-in Normalized Ct'!$B$3:$O$178,7,FALSE)-'RNA Spike-in Normalized Ct'!W$5,'RNA Spike-in Normalized Ct'!H170)</f>
        <v>No sample</v>
      </c>
      <c r="I170" s="45" t="str">
        <f>IFERROR(VLOOKUP($B170,'RNA Spike-in Normalized Ct'!$B$3:$O$178,8,FALSE)-'RNA Spike-in Normalized Ct'!X$5,'RNA Spike-in Normalized Ct'!I170)</f>
        <v>No sample</v>
      </c>
      <c r="J170" s="45" t="str">
        <f>IFERROR(VLOOKUP($B170,'RNA Spike-in Normalized Ct'!$B$3:$O$178,9,FALSE)-'RNA Spike-in Normalized Ct'!Y$5,'RNA Spike-in Normalized Ct'!J170)</f>
        <v>Excluded</v>
      </c>
      <c r="K170" s="45" t="str">
        <f>IFERROR(VLOOKUP($B170,'RNA Spike-in Normalized Ct'!$B$3:$O$178,9,FALSE)-'RNA Spike-in Normalized Ct'!Z$5,'RNA Spike-in Normalized Ct'!K170)</f>
        <v>No sample</v>
      </c>
      <c r="L170" s="45" t="str">
        <f>IFERROR(VLOOKUP($B170,'RNA Spike-in Normalized Ct'!$B$3:$O$178,10,FALSE)-'RNA Spike-in Normalized Ct'!AA$5,'RNA Spike-in Normalized Ct'!L170)</f>
        <v>No sample</v>
      </c>
      <c r="M170" s="45" t="str">
        <f>IFERROR(VLOOKUP($B170,'RNA Spike-in Normalized Ct'!$B$3:$O$178,11,FALSE)-'RNA Spike-in Normalized Ct'!AB$5,'RNA Spike-in Normalized Ct'!M170)</f>
        <v>No sample</v>
      </c>
      <c r="N170" s="45" t="str">
        <f>IFERROR(VLOOKUP($B170,'RNA Spike-in Normalized Ct'!$B$3:$O$178,12,FALSE)-'RNA Spike-in Normalized Ct'!AC$5,'RNA Spike-in Normalized Ct'!N170)</f>
        <v>No sample</v>
      </c>
      <c r="O170" s="45" t="str">
        <f>IFERROR(VLOOKUP($B170,'RNA Spike-in Normalized Ct'!$B$3:$O$178,13,FALSE)-'RNA Spike-in Normalized Ct'!AD$5,'RNA Spike-in Normalized Ct'!O170)</f>
        <v>No sample</v>
      </c>
    </row>
    <row r="171" spans="1:15" x14ac:dyDescent="0.25">
      <c r="A171" s="170"/>
      <c r="B171" s="13" t="s">
        <v>2466</v>
      </c>
      <c r="C171" s="6" t="str">
        <f>VLOOKUP($B171,'Thresholded Ct'!$B$3:$C$194,2,FALSE)</f>
        <v>hsa-miR-224-5p</v>
      </c>
      <c r="D171" s="45">
        <f>IFERROR(VLOOKUP($B171,'RNA Spike-in Normalized Ct'!$B$3:$O$178,3,FALSE)-'RNA Spike-in Normalized Ct'!S$5,'RNA Spike-in Normalized Ct'!D171)</f>
        <v>27.946816239316227</v>
      </c>
      <c r="E171" s="45" t="str">
        <f>IFERROR(VLOOKUP($B171,'RNA Spike-in Normalized Ct'!$B$3:$O$178,4,FALSE)-'RNA Spike-in Normalized Ct'!T$5,'RNA Spike-in Normalized Ct'!E171)</f>
        <v>No sample</v>
      </c>
      <c r="F171" s="45" t="str">
        <f>IFERROR(VLOOKUP($B171,'RNA Spike-in Normalized Ct'!$B$3:$O$178,5,FALSE)-'RNA Spike-in Normalized Ct'!U$5,'RNA Spike-in Normalized Ct'!F171)</f>
        <v>No sample</v>
      </c>
      <c r="G171" s="45" t="str">
        <f>IFERROR(VLOOKUP($B171,'RNA Spike-in Normalized Ct'!$B$3:$O$178,6,FALSE)-'RNA Spike-in Normalized Ct'!V$5,'RNA Spike-in Normalized Ct'!G171)</f>
        <v>No sample</v>
      </c>
      <c r="H171" s="45" t="str">
        <f>IFERROR(VLOOKUP($B171,'RNA Spike-in Normalized Ct'!$B$3:$O$178,7,FALSE)-'RNA Spike-in Normalized Ct'!W$5,'RNA Spike-in Normalized Ct'!H171)</f>
        <v>No sample</v>
      </c>
      <c r="I171" s="45" t="str">
        <f>IFERROR(VLOOKUP($B171,'RNA Spike-in Normalized Ct'!$B$3:$O$178,8,FALSE)-'RNA Spike-in Normalized Ct'!X$5,'RNA Spike-in Normalized Ct'!I171)</f>
        <v>No sample</v>
      </c>
      <c r="J171" s="45">
        <f>IFERROR(VLOOKUP($B171,'RNA Spike-in Normalized Ct'!$B$3:$O$178,9,FALSE)-'RNA Spike-in Normalized Ct'!Y$5,'RNA Spike-in Normalized Ct'!J171)</f>
        <v>28.753183760683772</v>
      </c>
      <c r="K171" s="45" t="str">
        <f>IFERROR(VLOOKUP($B171,'RNA Spike-in Normalized Ct'!$B$3:$O$178,9,FALSE)-'RNA Spike-in Normalized Ct'!Z$5,'RNA Spike-in Normalized Ct'!K171)</f>
        <v>No sample</v>
      </c>
      <c r="L171" s="45" t="str">
        <f>IFERROR(VLOOKUP($B171,'RNA Spike-in Normalized Ct'!$B$3:$O$178,10,FALSE)-'RNA Spike-in Normalized Ct'!AA$5,'RNA Spike-in Normalized Ct'!L171)</f>
        <v>No sample</v>
      </c>
      <c r="M171" s="45" t="str">
        <f>IFERROR(VLOOKUP($B171,'RNA Spike-in Normalized Ct'!$B$3:$O$178,11,FALSE)-'RNA Spike-in Normalized Ct'!AB$5,'RNA Spike-in Normalized Ct'!M171)</f>
        <v>No sample</v>
      </c>
      <c r="N171" s="45" t="str">
        <f>IFERROR(VLOOKUP($B171,'RNA Spike-in Normalized Ct'!$B$3:$O$178,12,FALSE)-'RNA Spike-in Normalized Ct'!AC$5,'RNA Spike-in Normalized Ct'!N171)</f>
        <v>No sample</v>
      </c>
      <c r="O171" s="45" t="str">
        <f>IFERROR(VLOOKUP($B171,'RNA Spike-in Normalized Ct'!$B$3:$O$178,13,FALSE)-'RNA Spike-in Normalized Ct'!AD$5,'RNA Spike-in Normalized Ct'!O171)</f>
        <v>No sample</v>
      </c>
    </row>
    <row r="172" spans="1:15" x14ac:dyDescent="0.25">
      <c r="A172" s="170"/>
      <c r="B172" s="13" t="s">
        <v>2467</v>
      </c>
      <c r="C172" s="6" t="str">
        <f>VLOOKUP($B172,'Thresholded Ct'!$B$3:$C$194,2,FALSE)</f>
        <v>hsa-miR-137</v>
      </c>
      <c r="D172" s="45">
        <f>IFERROR(VLOOKUP($B172,'RNA Spike-in Normalized Ct'!$B$3:$O$178,3,FALSE)-'RNA Spike-in Normalized Ct'!S$5,'RNA Spike-in Normalized Ct'!D172)</f>
        <v>25.31781623931623</v>
      </c>
      <c r="E172" s="45" t="str">
        <f>IFERROR(VLOOKUP($B172,'RNA Spike-in Normalized Ct'!$B$3:$O$178,4,FALSE)-'RNA Spike-in Normalized Ct'!T$5,'RNA Spike-in Normalized Ct'!E172)</f>
        <v>No sample</v>
      </c>
      <c r="F172" s="45" t="str">
        <f>IFERROR(VLOOKUP($B172,'RNA Spike-in Normalized Ct'!$B$3:$O$178,5,FALSE)-'RNA Spike-in Normalized Ct'!U$5,'RNA Spike-in Normalized Ct'!F172)</f>
        <v>No sample</v>
      </c>
      <c r="G172" s="45" t="str">
        <f>IFERROR(VLOOKUP($B172,'RNA Spike-in Normalized Ct'!$B$3:$O$178,6,FALSE)-'RNA Spike-in Normalized Ct'!V$5,'RNA Spike-in Normalized Ct'!G172)</f>
        <v>No sample</v>
      </c>
      <c r="H172" s="45" t="str">
        <f>IFERROR(VLOOKUP($B172,'RNA Spike-in Normalized Ct'!$B$3:$O$178,7,FALSE)-'RNA Spike-in Normalized Ct'!W$5,'RNA Spike-in Normalized Ct'!H172)</f>
        <v>No sample</v>
      </c>
      <c r="I172" s="45" t="str">
        <f>IFERROR(VLOOKUP($B172,'RNA Spike-in Normalized Ct'!$B$3:$O$178,8,FALSE)-'RNA Spike-in Normalized Ct'!X$5,'RNA Spike-in Normalized Ct'!I172)</f>
        <v>No sample</v>
      </c>
      <c r="J172" s="45">
        <f>IFERROR(VLOOKUP($B172,'RNA Spike-in Normalized Ct'!$B$3:$O$178,9,FALSE)-'RNA Spike-in Normalized Ct'!Y$5,'RNA Spike-in Normalized Ct'!J172)</f>
        <v>23.852183760683772</v>
      </c>
      <c r="K172" s="45" t="str">
        <f>IFERROR(VLOOKUP($B172,'RNA Spike-in Normalized Ct'!$B$3:$O$178,9,FALSE)-'RNA Spike-in Normalized Ct'!Z$5,'RNA Spike-in Normalized Ct'!K172)</f>
        <v>No sample</v>
      </c>
      <c r="L172" s="45" t="str">
        <f>IFERROR(VLOOKUP($B172,'RNA Spike-in Normalized Ct'!$B$3:$O$178,10,FALSE)-'RNA Spike-in Normalized Ct'!AA$5,'RNA Spike-in Normalized Ct'!L172)</f>
        <v>No sample</v>
      </c>
      <c r="M172" s="45" t="str">
        <f>IFERROR(VLOOKUP($B172,'RNA Spike-in Normalized Ct'!$B$3:$O$178,11,FALSE)-'RNA Spike-in Normalized Ct'!AB$5,'RNA Spike-in Normalized Ct'!M172)</f>
        <v>No sample</v>
      </c>
      <c r="N172" s="45" t="str">
        <f>IFERROR(VLOOKUP($B172,'RNA Spike-in Normalized Ct'!$B$3:$O$178,12,FALSE)-'RNA Spike-in Normalized Ct'!AC$5,'RNA Spike-in Normalized Ct'!N172)</f>
        <v>No sample</v>
      </c>
      <c r="O172" s="45" t="str">
        <f>IFERROR(VLOOKUP($B172,'RNA Spike-in Normalized Ct'!$B$3:$O$178,13,FALSE)-'RNA Spike-in Normalized Ct'!AD$5,'RNA Spike-in Normalized Ct'!O172)</f>
        <v>No sample</v>
      </c>
    </row>
    <row r="173" spans="1:15" x14ac:dyDescent="0.25">
      <c r="A173" s="170"/>
      <c r="B173" s="13" t="s">
        <v>2468</v>
      </c>
      <c r="C173" s="6" t="str">
        <f>VLOOKUP($B173,'Thresholded Ct'!$B$3:$C$194,2,FALSE)</f>
        <v>hsa-miR-125a-5p</v>
      </c>
      <c r="D173" s="45">
        <f>IFERROR(VLOOKUP($B173,'RNA Spike-in Normalized Ct'!$B$3:$O$178,3,FALSE)-'RNA Spike-in Normalized Ct'!S$5,'RNA Spike-in Normalized Ct'!D173)</f>
        <v>29.100816239316227</v>
      </c>
      <c r="E173" s="45" t="str">
        <f>IFERROR(VLOOKUP($B173,'RNA Spike-in Normalized Ct'!$B$3:$O$178,4,FALSE)-'RNA Spike-in Normalized Ct'!T$5,'RNA Spike-in Normalized Ct'!E173)</f>
        <v>No sample</v>
      </c>
      <c r="F173" s="45" t="str">
        <f>IFERROR(VLOOKUP($B173,'RNA Spike-in Normalized Ct'!$B$3:$O$178,5,FALSE)-'RNA Spike-in Normalized Ct'!U$5,'RNA Spike-in Normalized Ct'!F173)</f>
        <v>No sample</v>
      </c>
      <c r="G173" s="45" t="str">
        <f>IFERROR(VLOOKUP($B173,'RNA Spike-in Normalized Ct'!$B$3:$O$178,6,FALSE)-'RNA Spike-in Normalized Ct'!V$5,'RNA Spike-in Normalized Ct'!G173)</f>
        <v>No sample</v>
      </c>
      <c r="H173" s="45" t="str">
        <f>IFERROR(VLOOKUP($B173,'RNA Spike-in Normalized Ct'!$B$3:$O$178,7,FALSE)-'RNA Spike-in Normalized Ct'!W$5,'RNA Spike-in Normalized Ct'!H173)</f>
        <v>No sample</v>
      </c>
      <c r="I173" s="45" t="str">
        <f>IFERROR(VLOOKUP($B173,'RNA Spike-in Normalized Ct'!$B$3:$O$178,8,FALSE)-'RNA Spike-in Normalized Ct'!X$5,'RNA Spike-in Normalized Ct'!I173)</f>
        <v>No sample</v>
      </c>
      <c r="J173" s="45">
        <f>IFERROR(VLOOKUP($B173,'RNA Spike-in Normalized Ct'!$B$3:$O$178,9,FALSE)-'RNA Spike-in Normalized Ct'!Y$5,'RNA Spike-in Normalized Ct'!J173)</f>
        <v>28.508183760683771</v>
      </c>
      <c r="K173" s="45" t="str">
        <f>IFERROR(VLOOKUP($B173,'RNA Spike-in Normalized Ct'!$B$3:$O$178,9,FALSE)-'RNA Spike-in Normalized Ct'!Z$5,'RNA Spike-in Normalized Ct'!K173)</f>
        <v>No sample</v>
      </c>
      <c r="L173" s="45" t="str">
        <f>IFERROR(VLOOKUP($B173,'RNA Spike-in Normalized Ct'!$B$3:$O$178,10,FALSE)-'RNA Spike-in Normalized Ct'!AA$5,'RNA Spike-in Normalized Ct'!L173)</f>
        <v>No sample</v>
      </c>
      <c r="M173" s="45" t="str">
        <f>IFERROR(VLOOKUP($B173,'RNA Spike-in Normalized Ct'!$B$3:$O$178,11,FALSE)-'RNA Spike-in Normalized Ct'!AB$5,'RNA Spike-in Normalized Ct'!M173)</f>
        <v>No sample</v>
      </c>
      <c r="N173" s="45" t="str">
        <f>IFERROR(VLOOKUP($B173,'RNA Spike-in Normalized Ct'!$B$3:$O$178,12,FALSE)-'RNA Spike-in Normalized Ct'!AC$5,'RNA Spike-in Normalized Ct'!N173)</f>
        <v>No sample</v>
      </c>
      <c r="O173" s="45" t="str">
        <f>IFERROR(VLOOKUP($B173,'RNA Spike-in Normalized Ct'!$B$3:$O$178,13,FALSE)-'RNA Spike-in Normalized Ct'!AD$5,'RNA Spike-in Normalized Ct'!O173)</f>
        <v>No sample</v>
      </c>
    </row>
    <row r="174" spans="1:15" x14ac:dyDescent="0.25">
      <c r="A174" s="170"/>
      <c r="B174" s="13" t="s">
        <v>2469</v>
      </c>
      <c r="C174" s="6" t="str">
        <f>VLOOKUP($B174,'Thresholded Ct'!$B$3:$C$194,2,FALSE)</f>
        <v>hsa-miR-195-5p</v>
      </c>
      <c r="D174" s="45">
        <f>IFERROR(VLOOKUP($B174,'RNA Spike-in Normalized Ct'!$B$3:$O$178,3,FALSE)-'RNA Spike-in Normalized Ct'!S$5,'RNA Spike-in Normalized Ct'!D174)</f>
        <v>31.825816239316229</v>
      </c>
      <c r="E174" s="45" t="str">
        <f>IFERROR(VLOOKUP($B174,'RNA Spike-in Normalized Ct'!$B$3:$O$178,4,FALSE)-'RNA Spike-in Normalized Ct'!T$5,'RNA Spike-in Normalized Ct'!E174)</f>
        <v>No sample</v>
      </c>
      <c r="F174" s="45" t="str">
        <f>IFERROR(VLOOKUP($B174,'RNA Spike-in Normalized Ct'!$B$3:$O$178,5,FALSE)-'RNA Spike-in Normalized Ct'!U$5,'RNA Spike-in Normalized Ct'!F174)</f>
        <v>No sample</v>
      </c>
      <c r="G174" s="45" t="str">
        <f>IFERROR(VLOOKUP($B174,'RNA Spike-in Normalized Ct'!$B$3:$O$178,6,FALSE)-'RNA Spike-in Normalized Ct'!V$5,'RNA Spike-in Normalized Ct'!G174)</f>
        <v>No sample</v>
      </c>
      <c r="H174" s="45" t="str">
        <f>IFERROR(VLOOKUP($B174,'RNA Spike-in Normalized Ct'!$B$3:$O$178,7,FALSE)-'RNA Spike-in Normalized Ct'!W$5,'RNA Spike-in Normalized Ct'!H174)</f>
        <v>No sample</v>
      </c>
      <c r="I174" s="45" t="str">
        <f>IFERROR(VLOOKUP($B174,'RNA Spike-in Normalized Ct'!$B$3:$O$178,8,FALSE)-'RNA Spike-in Normalized Ct'!X$5,'RNA Spike-in Normalized Ct'!I174)</f>
        <v>No sample</v>
      </c>
      <c r="J174" s="45">
        <f>IFERROR(VLOOKUP($B174,'RNA Spike-in Normalized Ct'!$B$3:$O$178,9,FALSE)-'RNA Spike-in Normalized Ct'!Y$5,'RNA Spike-in Normalized Ct'!J174)</f>
        <v>31.387183760683772</v>
      </c>
      <c r="K174" s="45" t="str">
        <f>IFERROR(VLOOKUP($B174,'RNA Spike-in Normalized Ct'!$B$3:$O$178,9,FALSE)-'RNA Spike-in Normalized Ct'!Z$5,'RNA Spike-in Normalized Ct'!K174)</f>
        <v>No sample</v>
      </c>
      <c r="L174" s="45" t="str">
        <f>IFERROR(VLOOKUP($B174,'RNA Spike-in Normalized Ct'!$B$3:$O$178,10,FALSE)-'RNA Spike-in Normalized Ct'!AA$5,'RNA Spike-in Normalized Ct'!L174)</f>
        <v>No sample</v>
      </c>
      <c r="M174" s="45" t="str">
        <f>IFERROR(VLOOKUP($B174,'RNA Spike-in Normalized Ct'!$B$3:$O$178,11,FALSE)-'RNA Spike-in Normalized Ct'!AB$5,'RNA Spike-in Normalized Ct'!M174)</f>
        <v>No sample</v>
      </c>
      <c r="N174" s="45" t="str">
        <f>IFERROR(VLOOKUP($B174,'RNA Spike-in Normalized Ct'!$B$3:$O$178,12,FALSE)-'RNA Spike-in Normalized Ct'!AC$5,'RNA Spike-in Normalized Ct'!N174)</f>
        <v>No sample</v>
      </c>
      <c r="O174" s="45" t="str">
        <f>IFERROR(VLOOKUP($B174,'RNA Spike-in Normalized Ct'!$B$3:$O$178,13,FALSE)-'RNA Spike-in Normalized Ct'!AD$5,'RNA Spike-in Normalized Ct'!O174)</f>
        <v>No sample</v>
      </c>
    </row>
    <row r="175" spans="1:15" x14ac:dyDescent="0.25">
      <c r="A175" s="170"/>
      <c r="B175" s="13" t="s">
        <v>2470</v>
      </c>
      <c r="C175" s="6" t="str">
        <f>VLOOKUP($B175,'Thresholded Ct'!$B$3:$C$194,2,FALSE)</f>
        <v>hsa-miR-92a-3p</v>
      </c>
      <c r="D175" s="45">
        <f>IFERROR(VLOOKUP($B175,'RNA Spike-in Normalized Ct'!$B$3:$O$178,3,FALSE)-'RNA Spike-in Normalized Ct'!S$5,'RNA Spike-in Normalized Ct'!D175)</f>
        <v>26.209816239316229</v>
      </c>
      <c r="E175" s="45" t="str">
        <f>IFERROR(VLOOKUP($B175,'RNA Spike-in Normalized Ct'!$B$3:$O$178,4,FALSE)-'RNA Spike-in Normalized Ct'!T$5,'RNA Spike-in Normalized Ct'!E175)</f>
        <v>No sample</v>
      </c>
      <c r="F175" s="45" t="str">
        <f>IFERROR(VLOOKUP($B175,'RNA Spike-in Normalized Ct'!$B$3:$O$178,5,FALSE)-'RNA Spike-in Normalized Ct'!U$5,'RNA Spike-in Normalized Ct'!F175)</f>
        <v>No sample</v>
      </c>
      <c r="G175" s="45" t="str">
        <f>IFERROR(VLOOKUP($B175,'RNA Spike-in Normalized Ct'!$B$3:$O$178,6,FALSE)-'RNA Spike-in Normalized Ct'!V$5,'RNA Spike-in Normalized Ct'!G175)</f>
        <v>No sample</v>
      </c>
      <c r="H175" s="45" t="str">
        <f>IFERROR(VLOOKUP($B175,'RNA Spike-in Normalized Ct'!$B$3:$O$178,7,FALSE)-'RNA Spike-in Normalized Ct'!W$5,'RNA Spike-in Normalized Ct'!H175)</f>
        <v>No sample</v>
      </c>
      <c r="I175" s="45" t="str">
        <f>IFERROR(VLOOKUP($B175,'RNA Spike-in Normalized Ct'!$B$3:$O$178,8,FALSE)-'RNA Spike-in Normalized Ct'!X$5,'RNA Spike-in Normalized Ct'!I175)</f>
        <v>No sample</v>
      </c>
      <c r="J175" s="45">
        <f>IFERROR(VLOOKUP($B175,'RNA Spike-in Normalized Ct'!$B$3:$O$178,9,FALSE)-'RNA Spike-in Normalized Ct'!Y$5,'RNA Spike-in Normalized Ct'!J175)</f>
        <v>28.174183760683771</v>
      </c>
      <c r="K175" s="45" t="str">
        <f>IFERROR(VLOOKUP($B175,'RNA Spike-in Normalized Ct'!$B$3:$O$178,9,FALSE)-'RNA Spike-in Normalized Ct'!Z$5,'RNA Spike-in Normalized Ct'!K175)</f>
        <v>No sample</v>
      </c>
      <c r="L175" s="45" t="str">
        <f>IFERROR(VLOOKUP($B175,'RNA Spike-in Normalized Ct'!$B$3:$O$178,10,FALSE)-'RNA Spike-in Normalized Ct'!AA$5,'RNA Spike-in Normalized Ct'!L175)</f>
        <v>No sample</v>
      </c>
      <c r="M175" s="45" t="str">
        <f>IFERROR(VLOOKUP($B175,'RNA Spike-in Normalized Ct'!$B$3:$O$178,11,FALSE)-'RNA Spike-in Normalized Ct'!AB$5,'RNA Spike-in Normalized Ct'!M175)</f>
        <v>No sample</v>
      </c>
      <c r="N175" s="45" t="str">
        <f>IFERROR(VLOOKUP($B175,'RNA Spike-in Normalized Ct'!$B$3:$O$178,12,FALSE)-'RNA Spike-in Normalized Ct'!AC$5,'RNA Spike-in Normalized Ct'!N175)</f>
        <v>No sample</v>
      </c>
      <c r="O175" s="45" t="str">
        <f>IFERROR(VLOOKUP($B175,'RNA Spike-in Normalized Ct'!$B$3:$O$178,13,FALSE)-'RNA Spike-in Normalized Ct'!AD$5,'RNA Spike-in Normalized Ct'!O175)</f>
        <v>No sample</v>
      </c>
    </row>
    <row r="176" spans="1:15" x14ac:dyDescent="0.25">
      <c r="A176" s="170"/>
      <c r="B176" s="13" t="s">
        <v>2471</v>
      </c>
      <c r="C176" s="6" t="str">
        <f>VLOOKUP($B176,'Thresholded Ct'!$B$3:$C$194,2,FALSE)</f>
        <v>hsa-miR-345-5p</v>
      </c>
      <c r="D176" s="45">
        <f>IFERROR(VLOOKUP($B176,'RNA Spike-in Normalized Ct'!$B$3:$O$178,3,FALSE)-'RNA Spike-in Normalized Ct'!S$5,'RNA Spike-in Normalized Ct'!D176)</f>
        <v>24.280816239316227</v>
      </c>
      <c r="E176" s="45" t="str">
        <f>IFERROR(VLOOKUP($B176,'RNA Spike-in Normalized Ct'!$B$3:$O$178,4,FALSE)-'RNA Spike-in Normalized Ct'!T$5,'RNA Spike-in Normalized Ct'!E176)</f>
        <v>No sample</v>
      </c>
      <c r="F176" s="45" t="str">
        <f>IFERROR(VLOOKUP($B176,'RNA Spike-in Normalized Ct'!$B$3:$O$178,5,FALSE)-'RNA Spike-in Normalized Ct'!U$5,'RNA Spike-in Normalized Ct'!F176)</f>
        <v>No sample</v>
      </c>
      <c r="G176" s="45" t="str">
        <f>IFERROR(VLOOKUP($B176,'RNA Spike-in Normalized Ct'!$B$3:$O$178,6,FALSE)-'RNA Spike-in Normalized Ct'!V$5,'RNA Spike-in Normalized Ct'!G176)</f>
        <v>No sample</v>
      </c>
      <c r="H176" s="45" t="str">
        <f>IFERROR(VLOOKUP($B176,'RNA Spike-in Normalized Ct'!$B$3:$O$178,7,FALSE)-'RNA Spike-in Normalized Ct'!W$5,'RNA Spike-in Normalized Ct'!H176)</f>
        <v>No sample</v>
      </c>
      <c r="I176" s="45" t="str">
        <f>IFERROR(VLOOKUP($B176,'RNA Spike-in Normalized Ct'!$B$3:$O$178,8,FALSE)-'RNA Spike-in Normalized Ct'!X$5,'RNA Spike-in Normalized Ct'!I176)</f>
        <v>No sample</v>
      </c>
      <c r="J176" s="45">
        <f>IFERROR(VLOOKUP($B176,'RNA Spike-in Normalized Ct'!$B$3:$O$178,9,FALSE)-'RNA Spike-in Normalized Ct'!Y$5,'RNA Spike-in Normalized Ct'!J176)</f>
        <v>23.43218376068377</v>
      </c>
      <c r="K176" s="45" t="str">
        <f>IFERROR(VLOOKUP($B176,'RNA Spike-in Normalized Ct'!$B$3:$O$178,9,FALSE)-'RNA Spike-in Normalized Ct'!Z$5,'RNA Spike-in Normalized Ct'!K176)</f>
        <v>No sample</v>
      </c>
      <c r="L176" s="45" t="str">
        <f>IFERROR(VLOOKUP($B176,'RNA Spike-in Normalized Ct'!$B$3:$O$178,10,FALSE)-'RNA Spike-in Normalized Ct'!AA$5,'RNA Spike-in Normalized Ct'!L176)</f>
        <v>No sample</v>
      </c>
      <c r="M176" s="45" t="str">
        <f>IFERROR(VLOOKUP($B176,'RNA Spike-in Normalized Ct'!$B$3:$O$178,11,FALSE)-'RNA Spike-in Normalized Ct'!AB$5,'RNA Spike-in Normalized Ct'!M176)</f>
        <v>No sample</v>
      </c>
      <c r="N176" s="45" t="str">
        <f>IFERROR(VLOOKUP($B176,'RNA Spike-in Normalized Ct'!$B$3:$O$178,12,FALSE)-'RNA Spike-in Normalized Ct'!AC$5,'RNA Spike-in Normalized Ct'!N176)</f>
        <v>No sample</v>
      </c>
      <c r="O176" s="45" t="str">
        <f>IFERROR(VLOOKUP($B176,'RNA Spike-in Normalized Ct'!$B$3:$O$178,13,FALSE)-'RNA Spike-in Normalized Ct'!AD$5,'RNA Spike-in Normalized Ct'!O176)</f>
        <v>No sample</v>
      </c>
    </row>
    <row r="177" spans="1:15" x14ac:dyDescent="0.25">
      <c r="A177" s="170"/>
      <c r="B177" s="13" t="s">
        <v>2472</v>
      </c>
      <c r="C177" s="6" t="str">
        <f>VLOOKUP($B177,'Thresholded Ct'!$B$3:$C$194,2,FALSE)</f>
        <v>hsa-miR-494-3p</v>
      </c>
      <c r="D177" s="45">
        <f>IFERROR(VLOOKUP($B177,'RNA Spike-in Normalized Ct'!$B$3:$O$178,3,FALSE)-'RNA Spike-in Normalized Ct'!S$5,'RNA Spike-in Normalized Ct'!D177)</f>
        <v>31.70481623931623</v>
      </c>
      <c r="E177" s="45" t="str">
        <f>IFERROR(VLOOKUP($B177,'RNA Spike-in Normalized Ct'!$B$3:$O$178,4,FALSE)-'RNA Spike-in Normalized Ct'!T$5,'RNA Spike-in Normalized Ct'!E177)</f>
        <v>No sample</v>
      </c>
      <c r="F177" s="45" t="str">
        <f>IFERROR(VLOOKUP($B177,'RNA Spike-in Normalized Ct'!$B$3:$O$178,5,FALSE)-'RNA Spike-in Normalized Ct'!U$5,'RNA Spike-in Normalized Ct'!F177)</f>
        <v>No sample</v>
      </c>
      <c r="G177" s="45" t="str">
        <f>IFERROR(VLOOKUP($B177,'RNA Spike-in Normalized Ct'!$B$3:$O$178,6,FALSE)-'RNA Spike-in Normalized Ct'!V$5,'RNA Spike-in Normalized Ct'!G177)</f>
        <v>No sample</v>
      </c>
      <c r="H177" s="45" t="str">
        <f>IFERROR(VLOOKUP($B177,'RNA Spike-in Normalized Ct'!$B$3:$O$178,7,FALSE)-'RNA Spike-in Normalized Ct'!W$5,'RNA Spike-in Normalized Ct'!H177)</f>
        <v>No sample</v>
      </c>
      <c r="I177" s="45" t="str">
        <f>IFERROR(VLOOKUP($B177,'RNA Spike-in Normalized Ct'!$B$3:$O$178,8,FALSE)-'RNA Spike-in Normalized Ct'!X$5,'RNA Spike-in Normalized Ct'!I177)</f>
        <v>No sample</v>
      </c>
      <c r="J177" s="45">
        <f>IFERROR(VLOOKUP($B177,'RNA Spike-in Normalized Ct'!$B$3:$O$178,9,FALSE)-'RNA Spike-in Normalized Ct'!Y$5,'RNA Spike-in Normalized Ct'!J177)</f>
        <v>31.409183760683771</v>
      </c>
      <c r="K177" s="45" t="str">
        <f>IFERROR(VLOOKUP($B177,'RNA Spike-in Normalized Ct'!$B$3:$O$178,9,FALSE)-'RNA Spike-in Normalized Ct'!Z$5,'RNA Spike-in Normalized Ct'!K177)</f>
        <v>No sample</v>
      </c>
      <c r="L177" s="45" t="str">
        <f>IFERROR(VLOOKUP($B177,'RNA Spike-in Normalized Ct'!$B$3:$O$178,10,FALSE)-'RNA Spike-in Normalized Ct'!AA$5,'RNA Spike-in Normalized Ct'!L177)</f>
        <v>No sample</v>
      </c>
      <c r="M177" s="45" t="str">
        <f>IFERROR(VLOOKUP($B177,'RNA Spike-in Normalized Ct'!$B$3:$O$178,11,FALSE)-'RNA Spike-in Normalized Ct'!AB$5,'RNA Spike-in Normalized Ct'!M177)</f>
        <v>No sample</v>
      </c>
      <c r="N177" s="45" t="str">
        <f>IFERROR(VLOOKUP($B177,'RNA Spike-in Normalized Ct'!$B$3:$O$178,12,FALSE)-'RNA Spike-in Normalized Ct'!AC$5,'RNA Spike-in Normalized Ct'!N177)</f>
        <v>No sample</v>
      </c>
      <c r="O177" s="45" t="str">
        <f>IFERROR(VLOOKUP($B177,'RNA Spike-in Normalized Ct'!$B$3:$O$178,13,FALSE)-'RNA Spike-in Normalized Ct'!AD$5,'RNA Spike-in Normalized Ct'!O177)</f>
        <v>No sample</v>
      </c>
    </row>
    <row r="178" spans="1:15" x14ac:dyDescent="0.25">
      <c r="A178" s="170"/>
      <c r="B178" s="13" t="s">
        <v>2473</v>
      </c>
      <c r="C178" s="6" t="str">
        <f>VLOOKUP($B178,'Thresholded Ct'!$B$3:$C$194,2,FALSE)</f>
        <v>hsa-miR-151a-5p</v>
      </c>
      <c r="D178" s="45">
        <f>IFERROR(VLOOKUP($B178,'RNA Spike-in Normalized Ct'!$B$3:$O$178,3,FALSE)-'RNA Spike-in Normalized Ct'!S$5,'RNA Spike-in Normalized Ct'!D178)</f>
        <v>26.917816239316227</v>
      </c>
      <c r="E178" s="45" t="str">
        <f>IFERROR(VLOOKUP($B178,'RNA Spike-in Normalized Ct'!$B$3:$O$178,4,FALSE)-'RNA Spike-in Normalized Ct'!T$5,'RNA Spike-in Normalized Ct'!E178)</f>
        <v>No sample</v>
      </c>
      <c r="F178" s="45" t="str">
        <f>IFERROR(VLOOKUP($B178,'RNA Spike-in Normalized Ct'!$B$3:$O$178,5,FALSE)-'RNA Spike-in Normalized Ct'!U$5,'RNA Spike-in Normalized Ct'!F178)</f>
        <v>No sample</v>
      </c>
      <c r="G178" s="45" t="str">
        <f>IFERROR(VLOOKUP($B178,'RNA Spike-in Normalized Ct'!$B$3:$O$178,6,FALSE)-'RNA Spike-in Normalized Ct'!V$5,'RNA Spike-in Normalized Ct'!G178)</f>
        <v>No sample</v>
      </c>
      <c r="H178" s="45" t="str">
        <f>IFERROR(VLOOKUP($B178,'RNA Spike-in Normalized Ct'!$B$3:$O$178,7,FALSE)-'RNA Spike-in Normalized Ct'!W$5,'RNA Spike-in Normalized Ct'!H178)</f>
        <v>No sample</v>
      </c>
      <c r="I178" s="45" t="str">
        <f>IFERROR(VLOOKUP($B178,'RNA Spike-in Normalized Ct'!$B$3:$O$178,8,FALSE)-'RNA Spike-in Normalized Ct'!X$5,'RNA Spike-in Normalized Ct'!I178)</f>
        <v>No sample</v>
      </c>
      <c r="J178" s="45">
        <f>IFERROR(VLOOKUP($B178,'RNA Spike-in Normalized Ct'!$B$3:$O$178,9,FALSE)-'RNA Spike-in Normalized Ct'!Y$5,'RNA Spike-in Normalized Ct'!J178)</f>
        <v>26.787183760683771</v>
      </c>
      <c r="K178" s="45" t="str">
        <f>IFERROR(VLOOKUP($B178,'RNA Spike-in Normalized Ct'!$B$3:$O$178,9,FALSE)-'RNA Spike-in Normalized Ct'!Z$5,'RNA Spike-in Normalized Ct'!K178)</f>
        <v>No sample</v>
      </c>
      <c r="L178" s="45" t="str">
        <f>IFERROR(VLOOKUP($B178,'RNA Spike-in Normalized Ct'!$B$3:$O$178,10,FALSE)-'RNA Spike-in Normalized Ct'!AA$5,'RNA Spike-in Normalized Ct'!L178)</f>
        <v>No sample</v>
      </c>
      <c r="M178" s="45" t="str">
        <f>IFERROR(VLOOKUP($B178,'RNA Spike-in Normalized Ct'!$B$3:$O$178,11,FALSE)-'RNA Spike-in Normalized Ct'!AB$5,'RNA Spike-in Normalized Ct'!M178)</f>
        <v>No sample</v>
      </c>
      <c r="N178" s="45" t="str">
        <f>IFERROR(VLOOKUP($B178,'RNA Spike-in Normalized Ct'!$B$3:$O$178,12,FALSE)-'RNA Spike-in Normalized Ct'!AC$5,'RNA Spike-in Normalized Ct'!N178)</f>
        <v>No sample</v>
      </c>
      <c r="O178" s="45" t="str">
        <f>IFERROR(VLOOKUP($B178,'RNA Spike-in Normalized Ct'!$B$3:$O$178,13,FALSE)-'RNA Spike-in Normalized Ct'!AD$5,'RNA Spike-in Normalized Ct'!O178)</f>
        <v>No sample</v>
      </c>
    </row>
    <row r="179" spans="1:15" ht="15" customHeight="1" x14ac:dyDescent="0.25"/>
  </sheetData>
  <mergeCells count="5">
    <mergeCell ref="A1:C1"/>
    <mergeCell ref="D1:I1"/>
    <mergeCell ref="J1:O1"/>
    <mergeCell ref="A3:A90"/>
    <mergeCell ref="A91:A178"/>
  </mergeCells>
  <conditionalFormatting sqref="D4:O178 E3:O178">
    <cfRule type="expression" dxfId="16" priority="4">
      <formula>ISTEXT(D3)</formula>
    </cfRule>
  </conditionalFormatting>
  <conditionalFormatting sqref="D4:O178 E3:O178">
    <cfRule type="containsText" dxfId="15" priority="3" operator="containsText" text="No Sample">
      <formula>NOT(ISERROR(SEARCH("No Sample",D3)))</formula>
    </cfRule>
  </conditionalFormatting>
  <conditionalFormatting sqref="D3:O178">
    <cfRule type="expression" dxfId="14" priority="2">
      <formula>ISTEXT(D3)</formula>
    </cfRule>
  </conditionalFormatting>
  <conditionalFormatting sqref="D3:O178">
    <cfRule type="containsText" dxfId="13" priority="1" operator="containsText" text="No Sample">
      <formula>NOT(ISERROR(SEARCH("No Sample",D3)))</formula>
    </cfRule>
  </conditionalFormatting>
  <hyperlinks>
    <hyperlink ref="Q2" location="Results!A1" display="Back to Resul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Q178"/>
  <sheetViews>
    <sheetView topLeftCell="A79" zoomScale="85" zoomScaleNormal="85" workbookViewId="0">
      <selection activeCell="E101" sqref="E101"/>
    </sheetView>
  </sheetViews>
  <sheetFormatPr defaultRowHeight="15" x14ac:dyDescent="0.25"/>
  <cols>
    <col min="3" max="3" width="17" bestFit="1" customWidth="1"/>
    <col min="4" max="10" width="12.42578125" bestFit="1" customWidth="1"/>
    <col min="11" max="15" width="12.28515625" bestFit="1" customWidth="1"/>
  </cols>
  <sheetData>
    <row r="1" spans="1:17" x14ac:dyDescent="0.25">
      <c r="A1" s="138" t="str">
        <f>'miRNA Table'!A1:B1</f>
        <v>qPCR Panel Catalog #</v>
      </c>
      <c r="B1" s="139"/>
      <c r="C1" s="140"/>
      <c r="D1" s="141" t="s">
        <v>2499</v>
      </c>
      <c r="E1" s="142"/>
      <c r="F1" s="142"/>
      <c r="G1" s="142"/>
      <c r="H1" s="142"/>
      <c r="I1" s="142"/>
      <c r="J1" s="136" t="s">
        <v>2500</v>
      </c>
      <c r="K1" s="137"/>
      <c r="L1" s="137"/>
      <c r="M1" s="137"/>
      <c r="N1" s="137"/>
      <c r="O1" s="137"/>
    </row>
    <row r="2" spans="1:17" x14ac:dyDescent="0.25">
      <c r="A2" s="4" t="s">
        <v>0</v>
      </c>
      <c r="B2" s="4" t="s">
        <v>1</v>
      </c>
      <c r="C2" s="4" t="s">
        <v>2</v>
      </c>
      <c r="D2" s="17" t="str">
        <f>'Thresholded Ct'!D2</f>
        <v>Replicate C1</v>
      </c>
      <c r="E2" s="17" t="str">
        <f>'Thresholded Ct'!E2</f>
        <v>Replicate C2</v>
      </c>
      <c r="F2" s="17" t="str">
        <f>'Thresholded Ct'!F2</f>
        <v>Replicate C3</v>
      </c>
      <c r="G2" s="17" t="str">
        <f>'Thresholded Ct'!G2</f>
        <v>Replicate C4</v>
      </c>
      <c r="H2" s="17" t="str">
        <f>'Thresholded Ct'!H2</f>
        <v>Replicate C5</v>
      </c>
      <c r="I2" s="17" t="str">
        <f>'Thresholded Ct'!I2</f>
        <v>Replicate C6</v>
      </c>
      <c r="J2" s="16" t="str">
        <f>'Thresholded Ct'!J2</f>
        <v>Replicate T1</v>
      </c>
      <c r="K2" s="16" t="str">
        <f>'Thresholded Ct'!K2</f>
        <v>Replicate T2</v>
      </c>
      <c r="L2" s="16" t="str">
        <f>'Thresholded Ct'!L2</f>
        <v>Replicate T3</v>
      </c>
      <c r="M2" s="16" t="str">
        <f>'Thresholded Ct'!M2</f>
        <v>Replicate T4</v>
      </c>
      <c r="N2" s="16" t="str">
        <f>'Thresholded Ct'!N2</f>
        <v>Replicate T5</v>
      </c>
      <c r="O2" s="16" t="str">
        <f>'Thresholded Ct'!O2</f>
        <v>Replicate T6</v>
      </c>
      <c r="Q2" s="53" t="s">
        <v>2475</v>
      </c>
    </row>
    <row r="3" spans="1:17" x14ac:dyDescent="0.25">
      <c r="A3" s="132" t="s">
        <v>3401</v>
      </c>
      <c r="B3" s="13" t="s">
        <v>2283</v>
      </c>
      <c r="C3" s="6" t="str">
        <f>VLOOKUP($B3,'Thresholded Ct'!$B$3:$C$194,2,FALSE)</f>
        <v>hsa-let-7a-5p</v>
      </c>
      <c r="D3" s="111">
        <f>IFERROR(2^-('Global Normalized Ct'!D3),'Global Normalized Ct'!D3)</f>
        <v>1.853865546307079E-9</v>
      </c>
      <c r="E3" s="111" t="str">
        <f>IFERROR(2^-('Global Normalized Ct'!E3),'Global Normalized Ct'!E3)</f>
        <v>No sample</v>
      </c>
      <c r="F3" s="111" t="str">
        <f>IFERROR(2^-('Global Normalized Ct'!F3),'Global Normalized Ct'!F3)</f>
        <v>No sample</v>
      </c>
      <c r="G3" s="111" t="str">
        <f>IFERROR(2^-('Global Normalized Ct'!G3),'Global Normalized Ct'!G3)</f>
        <v>No sample</v>
      </c>
      <c r="H3" s="111" t="str">
        <f>IFERROR(2^-('Global Normalized Ct'!H3),'Global Normalized Ct'!H3)</f>
        <v>No sample</v>
      </c>
      <c r="I3" s="111" t="str">
        <f>IFERROR(2^-('Global Normalized Ct'!I3),'Global Normalized Ct'!I3)</f>
        <v>No sample</v>
      </c>
      <c r="J3" s="111">
        <f>IFERROR(2^-('Global Normalized Ct'!J3),'Global Normalized Ct'!J3)</f>
        <v>3.829725524934553E-8</v>
      </c>
      <c r="K3" s="111" t="str">
        <f>IFERROR(2^-('Global Normalized Ct'!K3),'Global Normalized Ct'!K3)</f>
        <v>No sample</v>
      </c>
      <c r="L3" s="111" t="str">
        <f>IFERROR(2^-('Global Normalized Ct'!L3),'Global Normalized Ct'!L3)</f>
        <v>No sample</v>
      </c>
      <c r="M3" s="111" t="str">
        <f>IFERROR(2^-('Global Normalized Ct'!M3),'Global Normalized Ct'!M3)</f>
        <v>No sample</v>
      </c>
      <c r="N3" s="111" t="str">
        <f>IFERROR(2^-('Global Normalized Ct'!N3),'Global Normalized Ct'!N3)</f>
        <v>No sample</v>
      </c>
      <c r="O3" s="111" t="str">
        <f>IFERROR(2^-('Global Normalized Ct'!O3),'Global Normalized Ct'!O3)</f>
        <v>No sample</v>
      </c>
    </row>
    <row r="4" spans="1:17" x14ac:dyDescent="0.25">
      <c r="A4" s="133"/>
      <c r="B4" s="13" t="s">
        <v>2284</v>
      </c>
      <c r="C4" s="6" t="str">
        <f>VLOOKUP($B4,'Thresholded Ct'!$B$3:$C$194,2,FALSE)</f>
        <v>hsa-miR-26b-5p</v>
      </c>
      <c r="D4" s="111">
        <f>IFERROR(2^-('Global Normalized Ct'!D4),'Global Normalized Ct'!D4)</f>
        <v>5.9441260493466684E-10</v>
      </c>
      <c r="E4" s="111" t="str">
        <f>IFERROR(2^-('Global Normalized Ct'!E4),'Global Normalized Ct'!E4)</f>
        <v>No sample</v>
      </c>
      <c r="F4" s="111" t="str">
        <f>IFERROR(2^-('Global Normalized Ct'!F4),'Global Normalized Ct'!F4)</f>
        <v>No sample</v>
      </c>
      <c r="G4" s="111" t="str">
        <f>IFERROR(2^-('Global Normalized Ct'!G4),'Global Normalized Ct'!G4)</f>
        <v>No sample</v>
      </c>
      <c r="H4" s="111" t="str">
        <f>IFERROR(2^-('Global Normalized Ct'!H4),'Global Normalized Ct'!H4)</f>
        <v>No sample</v>
      </c>
      <c r="I4" s="111" t="str">
        <f>IFERROR(2^-('Global Normalized Ct'!I4),'Global Normalized Ct'!I4)</f>
        <v>No sample</v>
      </c>
      <c r="J4" s="111">
        <f>IFERROR(2^-('Global Normalized Ct'!J4),'Global Normalized Ct'!J4)</f>
        <v>5.579350509704968E-10</v>
      </c>
      <c r="K4" s="111" t="str">
        <f>IFERROR(2^-('Global Normalized Ct'!K4),'Global Normalized Ct'!K4)</f>
        <v>No sample</v>
      </c>
      <c r="L4" s="111" t="str">
        <f>IFERROR(2^-('Global Normalized Ct'!L4),'Global Normalized Ct'!L4)</f>
        <v>No sample</v>
      </c>
      <c r="M4" s="111" t="str">
        <f>IFERROR(2^-('Global Normalized Ct'!M4),'Global Normalized Ct'!M4)</f>
        <v>No sample</v>
      </c>
      <c r="N4" s="111" t="str">
        <f>IFERROR(2^-('Global Normalized Ct'!N4),'Global Normalized Ct'!N4)</f>
        <v>No sample</v>
      </c>
      <c r="O4" s="111" t="str">
        <f>IFERROR(2^-('Global Normalized Ct'!O4),'Global Normalized Ct'!O4)</f>
        <v>No sample</v>
      </c>
    </row>
    <row r="5" spans="1:17" x14ac:dyDescent="0.25">
      <c r="A5" s="133"/>
      <c r="B5" s="13" t="s">
        <v>2285</v>
      </c>
      <c r="C5" s="6" t="str">
        <f>VLOOKUP($B5,'Thresholded Ct'!$B$3:$C$194,2,FALSE)</f>
        <v>hsa-miR-98-5p</v>
      </c>
      <c r="D5" s="111">
        <f>IFERROR(2^-('Global Normalized Ct'!D5),'Global Normalized Ct'!D5)</f>
        <v>5.2184035670190938E-8</v>
      </c>
      <c r="E5" s="111" t="str">
        <f>IFERROR(2^-('Global Normalized Ct'!E5),'Global Normalized Ct'!E5)</f>
        <v>No sample</v>
      </c>
      <c r="F5" s="111" t="str">
        <f>IFERROR(2^-('Global Normalized Ct'!F5),'Global Normalized Ct'!F5)</f>
        <v>No sample</v>
      </c>
      <c r="G5" s="111" t="str">
        <f>IFERROR(2^-('Global Normalized Ct'!G5),'Global Normalized Ct'!G5)</f>
        <v>No sample</v>
      </c>
      <c r="H5" s="111" t="str">
        <f>IFERROR(2^-('Global Normalized Ct'!H5),'Global Normalized Ct'!H5)</f>
        <v>No sample</v>
      </c>
      <c r="I5" s="111" t="str">
        <f>IFERROR(2^-('Global Normalized Ct'!I5),'Global Normalized Ct'!I5)</f>
        <v>No sample</v>
      </c>
      <c r="J5" s="111">
        <f>IFERROR(2^-('Global Normalized Ct'!J5),'Global Normalized Ct'!J5)</f>
        <v>4.834078826280274E-8</v>
      </c>
      <c r="K5" s="111" t="str">
        <f>IFERROR(2^-('Global Normalized Ct'!K5),'Global Normalized Ct'!K5)</f>
        <v>No sample</v>
      </c>
      <c r="L5" s="111" t="str">
        <f>IFERROR(2^-('Global Normalized Ct'!L5),'Global Normalized Ct'!L5)</f>
        <v>No sample</v>
      </c>
      <c r="M5" s="111" t="str">
        <f>IFERROR(2^-('Global Normalized Ct'!M5),'Global Normalized Ct'!M5)</f>
        <v>No sample</v>
      </c>
      <c r="N5" s="111" t="str">
        <f>IFERROR(2^-('Global Normalized Ct'!N5),'Global Normalized Ct'!N5)</f>
        <v>No sample</v>
      </c>
      <c r="O5" s="111" t="str">
        <f>IFERROR(2^-('Global Normalized Ct'!O5),'Global Normalized Ct'!O5)</f>
        <v>No sample</v>
      </c>
    </row>
    <row r="6" spans="1:17" x14ac:dyDescent="0.25">
      <c r="A6" s="133"/>
      <c r="B6" s="13" t="s">
        <v>2286</v>
      </c>
      <c r="C6" s="6" t="str">
        <f>VLOOKUP($B6,'Thresholded Ct'!$B$3:$C$194,2,FALSE)</f>
        <v>hsa-miR-34a-5p</v>
      </c>
      <c r="D6" s="111" t="str">
        <f>IFERROR(2^-('Global Normalized Ct'!D6),'Global Normalized Ct'!D6)</f>
        <v>Excluded</v>
      </c>
      <c r="E6" s="111" t="str">
        <f>IFERROR(2^-('Global Normalized Ct'!E6),'Global Normalized Ct'!E6)</f>
        <v>No sample</v>
      </c>
      <c r="F6" s="111" t="str">
        <f>IFERROR(2^-('Global Normalized Ct'!F6),'Global Normalized Ct'!F6)</f>
        <v>No sample</v>
      </c>
      <c r="G6" s="111" t="str">
        <f>IFERROR(2^-('Global Normalized Ct'!G6),'Global Normalized Ct'!G6)</f>
        <v>No sample</v>
      </c>
      <c r="H6" s="111" t="str">
        <f>IFERROR(2^-('Global Normalized Ct'!H6),'Global Normalized Ct'!H6)</f>
        <v>No sample</v>
      </c>
      <c r="I6" s="111" t="str">
        <f>IFERROR(2^-('Global Normalized Ct'!I6),'Global Normalized Ct'!I6)</f>
        <v>No sample</v>
      </c>
      <c r="J6" s="111">
        <f>IFERROR(2^-('Global Normalized Ct'!J6),'Global Normalized Ct'!J6)</f>
        <v>4.0085964532083308E-10</v>
      </c>
      <c r="K6" s="111" t="str">
        <f>IFERROR(2^-('Global Normalized Ct'!K6),'Global Normalized Ct'!K6)</f>
        <v>No sample</v>
      </c>
      <c r="L6" s="111" t="str">
        <f>IFERROR(2^-('Global Normalized Ct'!L6),'Global Normalized Ct'!L6)</f>
        <v>No sample</v>
      </c>
      <c r="M6" s="111" t="str">
        <f>IFERROR(2^-('Global Normalized Ct'!M6),'Global Normalized Ct'!M6)</f>
        <v>No sample</v>
      </c>
      <c r="N6" s="111" t="str">
        <f>IFERROR(2^-('Global Normalized Ct'!N6),'Global Normalized Ct'!N6)</f>
        <v>No sample</v>
      </c>
      <c r="O6" s="111" t="str">
        <f>IFERROR(2^-('Global Normalized Ct'!O6),'Global Normalized Ct'!O6)</f>
        <v>No sample</v>
      </c>
    </row>
    <row r="7" spans="1:17" x14ac:dyDescent="0.25">
      <c r="A7" s="133"/>
      <c r="B7" s="13" t="s">
        <v>2287</v>
      </c>
      <c r="C7" s="6" t="str">
        <f>VLOOKUP($B7,'Thresholded Ct'!$B$3:$C$194,2,FALSE)</f>
        <v>hsa-miR-223-3p</v>
      </c>
      <c r="D7" s="111">
        <f>IFERROR(2^-('Global Normalized Ct'!D7),'Global Normalized Ct'!D7)</f>
        <v>6.1625891608381961E-9</v>
      </c>
      <c r="E7" s="111" t="str">
        <f>IFERROR(2^-('Global Normalized Ct'!E7),'Global Normalized Ct'!E7)</f>
        <v>No sample</v>
      </c>
      <c r="F7" s="111" t="str">
        <f>IFERROR(2^-('Global Normalized Ct'!F7),'Global Normalized Ct'!F7)</f>
        <v>No sample</v>
      </c>
      <c r="G7" s="111" t="str">
        <f>IFERROR(2^-('Global Normalized Ct'!G7),'Global Normalized Ct'!G7)</f>
        <v>No sample</v>
      </c>
      <c r="H7" s="111" t="str">
        <f>IFERROR(2^-('Global Normalized Ct'!H7),'Global Normalized Ct'!H7)</f>
        <v>No sample</v>
      </c>
      <c r="I7" s="111" t="str">
        <f>IFERROR(2^-('Global Normalized Ct'!I7),'Global Normalized Ct'!I7)</f>
        <v>No sample</v>
      </c>
      <c r="J7" s="111" t="str">
        <f>IFERROR(2^-('Global Normalized Ct'!J7),'Global Normalized Ct'!J7)</f>
        <v>Excluded</v>
      </c>
      <c r="K7" s="111" t="str">
        <f>IFERROR(2^-('Global Normalized Ct'!K7),'Global Normalized Ct'!K7)</f>
        <v>No sample</v>
      </c>
      <c r="L7" s="111" t="str">
        <f>IFERROR(2^-('Global Normalized Ct'!L7),'Global Normalized Ct'!L7)</f>
        <v>No sample</v>
      </c>
      <c r="M7" s="111" t="str">
        <f>IFERROR(2^-('Global Normalized Ct'!M7),'Global Normalized Ct'!M7)</f>
        <v>No sample</v>
      </c>
      <c r="N7" s="111" t="str">
        <f>IFERROR(2^-('Global Normalized Ct'!N7),'Global Normalized Ct'!N7)</f>
        <v>No sample</v>
      </c>
      <c r="O7" s="111" t="str">
        <f>IFERROR(2^-('Global Normalized Ct'!O7),'Global Normalized Ct'!O7)</f>
        <v>No sample</v>
      </c>
    </row>
    <row r="8" spans="1:17" x14ac:dyDescent="0.25">
      <c r="A8" s="133"/>
      <c r="B8" s="13" t="s">
        <v>2288</v>
      </c>
      <c r="C8" s="6" t="str">
        <f>VLOOKUP($B8,'Thresholded Ct'!$B$3:$C$194,2,FALSE)</f>
        <v>hsa-miR-133a-3p</v>
      </c>
      <c r="D8" s="111">
        <f>IFERROR(2^-('Global Normalized Ct'!D8),'Global Normalized Ct'!D8)</f>
        <v>4.1829959891794127E-9</v>
      </c>
      <c r="E8" s="111" t="str">
        <f>IFERROR(2^-('Global Normalized Ct'!E8),'Global Normalized Ct'!E8)</f>
        <v>No sample</v>
      </c>
      <c r="F8" s="111" t="str">
        <f>IFERROR(2^-('Global Normalized Ct'!F8),'Global Normalized Ct'!F8)</f>
        <v>No sample</v>
      </c>
      <c r="G8" s="111" t="str">
        <f>IFERROR(2^-('Global Normalized Ct'!G8),'Global Normalized Ct'!G8)</f>
        <v>No sample</v>
      </c>
      <c r="H8" s="111" t="str">
        <f>IFERROR(2^-('Global Normalized Ct'!H8),'Global Normalized Ct'!H8)</f>
        <v>No sample</v>
      </c>
      <c r="I8" s="111" t="str">
        <f>IFERROR(2^-('Global Normalized Ct'!I8),'Global Normalized Ct'!I8)</f>
        <v>No sample</v>
      </c>
      <c r="J8" s="111">
        <f>IFERROR(2^-('Global Normalized Ct'!J8),'Global Normalized Ct'!J8)</f>
        <v>3.7351575389200528E-9</v>
      </c>
      <c r="K8" s="111" t="str">
        <f>IFERROR(2^-('Global Normalized Ct'!K8),'Global Normalized Ct'!K8)</f>
        <v>No sample</v>
      </c>
      <c r="L8" s="111" t="str">
        <f>IFERROR(2^-('Global Normalized Ct'!L8),'Global Normalized Ct'!L8)</f>
        <v>No sample</v>
      </c>
      <c r="M8" s="111" t="str">
        <f>IFERROR(2^-('Global Normalized Ct'!M8),'Global Normalized Ct'!M8)</f>
        <v>No sample</v>
      </c>
      <c r="N8" s="111" t="str">
        <f>IFERROR(2^-('Global Normalized Ct'!N8),'Global Normalized Ct'!N8)</f>
        <v>No sample</v>
      </c>
      <c r="O8" s="111" t="str">
        <f>IFERROR(2^-('Global Normalized Ct'!O8),'Global Normalized Ct'!O8)</f>
        <v>No sample</v>
      </c>
    </row>
    <row r="9" spans="1:17" x14ac:dyDescent="0.25">
      <c r="A9" s="133"/>
      <c r="B9" s="13" t="s">
        <v>2289</v>
      </c>
      <c r="C9" s="6" t="str">
        <f>VLOOKUP($B9,'Thresholded Ct'!$B$3:$C$194,2,FALSE)</f>
        <v>hsa-miR-595</v>
      </c>
      <c r="D9" s="111" t="str">
        <f>IFERROR(2^-('Global Normalized Ct'!D9),'Global Normalized Ct'!D9)</f>
        <v>Excluded</v>
      </c>
      <c r="E9" s="111" t="str">
        <f>IFERROR(2^-('Global Normalized Ct'!E9),'Global Normalized Ct'!E9)</f>
        <v>No sample</v>
      </c>
      <c r="F9" s="111" t="str">
        <f>IFERROR(2^-('Global Normalized Ct'!F9),'Global Normalized Ct'!F9)</f>
        <v>No sample</v>
      </c>
      <c r="G9" s="111" t="str">
        <f>IFERROR(2^-('Global Normalized Ct'!G9),'Global Normalized Ct'!G9)</f>
        <v>No sample</v>
      </c>
      <c r="H9" s="111" t="str">
        <f>IFERROR(2^-('Global Normalized Ct'!H9),'Global Normalized Ct'!H9)</f>
        <v>No sample</v>
      </c>
      <c r="I9" s="111" t="str">
        <f>IFERROR(2^-('Global Normalized Ct'!I9),'Global Normalized Ct'!I9)</f>
        <v>No sample</v>
      </c>
      <c r="J9" s="111" t="str">
        <f>IFERROR(2^-('Global Normalized Ct'!J9),'Global Normalized Ct'!J9)</f>
        <v>Excluded</v>
      </c>
      <c r="K9" s="111" t="str">
        <f>IFERROR(2^-('Global Normalized Ct'!K9),'Global Normalized Ct'!K9)</f>
        <v>No sample</v>
      </c>
      <c r="L9" s="111" t="str">
        <f>IFERROR(2^-('Global Normalized Ct'!L9),'Global Normalized Ct'!L9)</f>
        <v>No sample</v>
      </c>
      <c r="M9" s="111" t="str">
        <f>IFERROR(2^-('Global Normalized Ct'!M9),'Global Normalized Ct'!M9)</f>
        <v>No sample</v>
      </c>
      <c r="N9" s="111" t="str">
        <f>IFERROR(2^-('Global Normalized Ct'!N9),'Global Normalized Ct'!N9)</f>
        <v>No sample</v>
      </c>
      <c r="O9" s="111" t="str">
        <f>IFERROR(2^-('Global Normalized Ct'!O9),'Global Normalized Ct'!O9)</f>
        <v>No sample</v>
      </c>
    </row>
    <row r="10" spans="1:17" x14ac:dyDescent="0.25">
      <c r="A10" s="133"/>
      <c r="B10" s="13" t="s">
        <v>2290</v>
      </c>
      <c r="C10" s="6" t="str">
        <f>VLOOKUP($B10,'Thresholded Ct'!$B$3:$C$194,2,FALSE)</f>
        <v>hsa-miR-302a-3p</v>
      </c>
      <c r="D10" s="111" t="str">
        <f>IFERROR(2^-('Global Normalized Ct'!D10),'Global Normalized Ct'!D10)</f>
        <v>Excluded</v>
      </c>
      <c r="E10" s="111" t="str">
        <f>IFERROR(2^-('Global Normalized Ct'!E10),'Global Normalized Ct'!E10)</f>
        <v>No sample</v>
      </c>
      <c r="F10" s="111" t="str">
        <f>IFERROR(2^-('Global Normalized Ct'!F10),'Global Normalized Ct'!F10)</f>
        <v>No sample</v>
      </c>
      <c r="G10" s="111" t="str">
        <f>IFERROR(2^-('Global Normalized Ct'!G10),'Global Normalized Ct'!G10)</f>
        <v>No sample</v>
      </c>
      <c r="H10" s="111" t="str">
        <f>IFERROR(2^-('Global Normalized Ct'!H10),'Global Normalized Ct'!H10)</f>
        <v>No sample</v>
      </c>
      <c r="I10" s="111" t="str">
        <f>IFERROR(2^-('Global Normalized Ct'!I10),'Global Normalized Ct'!I10)</f>
        <v>No sample</v>
      </c>
      <c r="J10" s="111" t="str">
        <f>IFERROR(2^-('Global Normalized Ct'!J10),'Global Normalized Ct'!J10)</f>
        <v>Excluded</v>
      </c>
      <c r="K10" s="111" t="str">
        <f>IFERROR(2^-('Global Normalized Ct'!K10),'Global Normalized Ct'!K10)</f>
        <v>No sample</v>
      </c>
      <c r="L10" s="111" t="str">
        <f>IFERROR(2^-('Global Normalized Ct'!L10),'Global Normalized Ct'!L10)</f>
        <v>No sample</v>
      </c>
      <c r="M10" s="111" t="str">
        <f>IFERROR(2^-('Global Normalized Ct'!M10),'Global Normalized Ct'!M10)</f>
        <v>No sample</v>
      </c>
      <c r="N10" s="111" t="str">
        <f>IFERROR(2^-('Global Normalized Ct'!N10),'Global Normalized Ct'!N10)</f>
        <v>No sample</v>
      </c>
      <c r="O10" s="111" t="str">
        <f>IFERROR(2^-('Global Normalized Ct'!O10),'Global Normalized Ct'!O10)</f>
        <v>No sample</v>
      </c>
    </row>
    <row r="11" spans="1:17" x14ac:dyDescent="0.25">
      <c r="A11" s="133"/>
      <c r="B11" s="13" t="s">
        <v>2291</v>
      </c>
      <c r="C11" s="6" t="str">
        <f>VLOOKUP($B11,'Thresholded Ct'!$B$3:$C$194,2,FALSE)</f>
        <v>hsa-miR-376a-3p</v>
      </c>
      <c r="D11" s="111" t="str">
        <f>IFERROR(2^-('Global Normalized Ct'!D11),'Global Normalized Ct'!D11)</f>
        <v>Excluded</v>
      </c>
      <c r="E11" s="111" t="str">
        <f>IFERROR(2^-('Global Normalized Ct'!E11),'Global Normalized Ct'!E11)</f>
        <v>No sample</v>
      </c>
      <c r="F11" s="111" t="str">
        <f>IFERROR(2^-('Global Normalized Ct'!F11),'Global Normalized Ct'!F11)</f>
        <v>No sample</v>
      </c>
      <c r="G11" s="111" t="str">
        <f>IFERROR(2^-('Global Normalized Ct'!G11),'Global Normalized Ct'!G11)</f>
        <v>No sample</v>
      </c>
      <c r="H11" s="111" t="str">
        <f>IFERROR(2^-('Global Normalized Ct'!H11),'Global Normalized Ct'!H11)</f>
        <v>No sample</v>
      </c>
      <c r="I11" s="111" t="str">
        <f>IFERROR(2^-('Global Normalized Ct'!I11),'Global Normalized Ct'!I11)</f>
        <v>No sample</v>
      </c>
      <c r="J11" s="111" t="str">
        <f>IFERROR(2^-('Global Normalized Ct'!J11),'Global Normalized Ct'!J11)</f>
        <v>Excluded</v>
      </c>
      <c r="K11" s="111" t="str">
        <f>IFERROR(2^-('Global Normalized Ct'!K11),'Global Normalized Ct'!K11)</f>
        <v>No sample</v>
      </c>
      <c r="L11" s="111" t="str">
        <f>IFERROR(2^-('Global Normalized Ct'!L11),'Global Normalized Ct'!L11)</f>
        <v>No sample</v>
      </c>
      <c r="M11" s="111" t="str">
        <f>IFERROR(2^-('Global Normalized Ct'!M11),'Global Normalized Ct'!M11)</f>
        <v>No sample</v>
      </c>
      <c r="N11" s="111" t="str">
        <f>IFERROR(2^-('Global Normalized Ct'!N11),'Global Normalized Ct'!N11)</f>
        <v>No sample</v>
      </c>
      <c r="O11" s="111" t="str">
        <f>IFERROR(2^-('Global Normalized Ct'!O11),'Global Normalized Ct'!O11)</f>
        <v>No sample</v>
      </c>
    </row>
    <row r="12" spans="1:17" x14ac:dyDescent="0.25">
      <c r="A12" s="133"/>
      <c r="B12" s="13" t="s">
        <v>2292</v>
      </c>
      <c r="C12" s="6" t="str">
        <f>VLOOKUP($B12,'Thresholded Ct'!$B$3:$C$194,2,FALSE)</f>
        <v>hsa-miR-335-5p</v>
      </c>
      <c r="D12" s="111" t="str">
        <f>IFERROR(2^-('Global Normalized Ct'!D12),'Global Normalized Ct'!D12)</f>
        <v>Excluded</v>
      </c>
      <c r="E12" s="111" t="str">
        <f>IFERROR(2^-('Global Normalized Ct'!E12),'Global Normalized Ct'!E12)</f>
        <v>No sample</v>
      </c>
      <c r="F12" s="111" t="str">
        <f>IFERROR(2^-('Global Normalized Ct'!F12),'Global Normalized Ct'!F12)</f>
        <v>No sample</v>
      </c>
      <c r="G12" s="111" t="str">
        <f>IFERROR(2^-('Global Normalized Ct'!G12),'Global Normalized Ct'!G12)</f>
        <v>No sample</v>
      </c>
      <c r="H12" s="111" t="str">
        <f>IFERROR(2^-('Global Normalized Ct'!H12),'Global Normalized Ct'!H12)</f>
        <v>No sample</v>
      </c>
      <c r="I12" s="111" t="str">
        <f>IFERROR(2^-('Global Normalized Ct'!I12),'Global Normalized Ct'!I12)</f>
        <v>No sample</v>
      </c>
      <c r="J12" s="111" t="str">
        <f>IFERROR(2^-('Global Normalized Ct'!J12),'Global Normalized Ct'!J12)</f>
        <v>Excluded</v>
      </c>
      <c r="K12" s="111" t="str">
        <f>IFERROR(2^-('Global Normalized Ct'!K12),'Global Normalized Ct'!K12)</f>
        <v>No sample</v>
      </c>
      <c r="L12" s="111" t="str">
        <f>IFERROR(2^-('Global Normalized Ct'!L12),'Global Normalized Ct'!L12)</f>
        <v>No sample</v>
      </c>
      <c r="M12" s="111" t="str">
        <f>IFERROR(2^-('Global Normalized Ct'!M12),'Global Normalized Ct'!M12)</f>
        <v>No sample</v>
      </c>
      <c r="N12" s="111" t="str">
        <f>IFERROR(2^-('Global Normalized Ct'!N12),'Global Normalized Ct'!N12)</f>
        <v>No sample</v>
      </c>
      <c r="O12" s="111" t="str">
        <f>IFERROR(2^-('Global Normalized Ct'!O12),'Global Normalized Ct'!O12)</f>
        <v>No sample</v>
      </c>
    </row>
    <row r="13" spans="1:17" x14ac:dyDescent="0.25">
      <c r="A13" s="133"/>
      <c r="B13" s="13" t="s">
        <v>2293</v>
      </c>
      <c r="C13" s="6" t="str">
        <f>VLOOKUP($B13,'Thresholded Ct'!$B$3:$C$194,2,FALSE)</f>
        <v>hsa-miR-584-5p</v>
      </c>
      <c r="D13" s="111">
        <f>IFERROR(2^-('Global Normalized Ct'!D13),'Global Normalized Ct'!D13)</f>
        <v>8.2047803366901571E-10</v>
      </c>
      <c r="E13" s="111" t="str">
        <f>IFERROR(2^-('Global Normalized Ct'!E13),'Global Normalized Ct'!E13)</f>
        <v>No sample</v>
      </c>
      <c r="F13" s="111" t="str">
        <f>IFERROR(2^-('Global Normalized Ct'!F13),'Global Normalized Ct'!F13)</f>
        <v>No sample</v>
      </c>
      <c r="G13" s="111" t="str">
        <f>IFERROR(2^-('Global Normalized Ct'!G13),'Global Normalized Ct'!G13)</f>
        <v>No sample</v>
      </c>
      <c r="H13" s="111" t="str">
        <f>IFERROR(2^-('Global Normalized Ct'!H13),'Global Normalized Ct'!H13)</f>
        <v>No sample</v>
      </c>
      <c r="I13" s="111" t="str">
        <f>IFERROR(2^-('Global Normalized Ct'!I13),'Global Normalized Ct'!I13)</f>
        <v>No sample</v>
      </c>
      <c r="J13" s="111">
        <f>IFERROR(2^-('Global Normalized Ct'!J13),'Global Normalized Ct'!J13)</f>
        <v>2.0736452325918561E-9</v>
      </c>
      <c r="K13" s="111" t="str">
        <f>IFERROR(2^-('Global Normalized Ct'!K13),'Global Normalized Ct'!K13)</f>
        <v>No sample</v>
      </c>
      <c r="L13" s="111" t="str">
        <f>IFERROR(2^-('Global Normalized Ct'!L13),'Global Normalized Ct'!L13)</f>
        <v>No sample</v>
      </c>
      <c r="M13" s="111" t="str">
        <f>IFERROR(2^-('Global Normalized Ct'!M13),'Global Normalized Ct'!M13)</f>
        <v>No sample</v>
      </c>
      <c r="N13" s="111" t="str">
        <f>IFERROR(2^-('Global Normalized Ct'!N13),'Global Normalized Ct'!N13)</f>
        <v>No sample</v>
      </c>
      <c r="O13" s="111" t="str">
        <f>IFERROR(2^-('Global Normalized Ct'!O13),'Global Normalized Ct'!O13)</f>
        <v>No sample</v>
      </c>
    </row>
    <row r="14" spans="1:17" x14ac:dyDescent="0.25">
      <c r="A14" s="133"/>
      <c r="B14" s="13" t="s">
        <v>2295</v>
      </c>
      <c r="C14" s="6" t="str">
        <f>VLOOKUP($B14,'Thresholded Ct'!$B$3:$C$194,2,FALSE)</f>
        <v>hsa-let-7d-5p</v>
      </c>
      <c r="D14" s="111">
        <f>IFERROR(2^-('Global Normalized Ct'!D14),'Global Normalized Ct'!D14)</f>
        <v>2.3794176419156945E-8</v>
      </c>
      <c r="E14" s="111" t="str">
        <f>IFERROR(2^-('Global Normalized Ct'!E14),'Global Normalized Ct'!E14)</f>
        <v>No sample</v>
      </c>
      <c r="F14" s="111" t="str">
        <f>IFERROR(2^-('Global Normalized Ct'!F14),'Global Normalized Ct'!F14)</f>
        <v>No sample</v>
      </c>
      <c r="G14" s="111" t="str">
        <f>IFERROR(2^-('Global Normalized Ct'!G14),'Global Normalized Ct'!G14)</f>
        <v>No sample</v>
      </c>
      <c r="H14" s="111" t="str">
        <f>IFERROR(2^-('Global Normalized Ct'!H14),'Global Normalized Ct'!H14)</f>
        <v>No sample</v>
      </c>
      <c r="I14" s="111" t="str">
        <f>IFERROR(2^-('Global Normalized Ct'!I14),'Global Normalized Ct'!I14)</f>
        <v>No sample</v>
      </c>
      <c r="J14" s="111">
        <f>IFERROR(2^-('Global Normalized Ct'!J14),'Global Normalized Ct'!J14)</f>
        <v>3.7665429967243957E-8</v>
      </c>
      <c r="K14" s="111" t="str">
        <f>IFERROR(2^-('Global Normalized Ct'!K14),'Global Normalized Ct'!K14)</f>
        <v>No sample</v>
      </c>
      <c r="L14" s="111" t="str">
        <f>IFERROR(2^-('Global Normalized Ct'!L14),'Global Normalized Ct'!L14)</f>
        <v>No sample</v>
      </c>
      <c r="M14" s="111" t="str">
        <f>IFERROR(2^-('Global Normalized Ct'!M14),'Global Normalized Ct'!M14)</f>
        <v>No sample</v>
      </c>
      <c r="N14" s="111" t="str">
        <f>IFERROR(2^-('Global Normalized Ct'!N14),'Global Normalized Ct'!N14)</f>
        <v>No sample</v>
      </c>
      <c r="O14" s="111" t="str">
        <f>IFERROR(2^-('Global Normalized Ct'!O14),'Global Normalized Ct'!O14)</f>
        <v>No sample</v>
      </c>
    </row>
    <row r="15" spans="1:17" x14ac:dyDescent="0.25">
      <c r="A15" s="133"/>
      <c r="B15" s="13" t="s">
        <v>2296</v>
      </c>
      <c r="C15" s="6" t="str">
        <f>VLOOKUP($B15,'Thresholded Ct'!$B$3:$C$194,2,FALSE)</f>
        <v>hsa-miR-27a-3p</v>
      </c>
      <c r="D15" s="111">
        <f>IFERROR(2^-('Global Normalized Ct'!D15),'Global Normalized Ct'!D15)</f>
        <v>2.3794176419156945E-8</v>
      </c>
      <c r="E15" s="111" t="str">
        <f>IFERROR(2^-('Global Normalized Ct'!E15),'Global Normalized Ct'!E15)</f>
        <v>No sample</v>
      </c>
      <c r="F15" s="111" t="str">
        <f>IFERROR(2^-('Global Normalized Ct'!F15),'Global Normalized Ct'!F15)</f>
        <v>No sample</v>
      </c>
      <c r="G15" s="111" t="str">
        <f>IFERROR(2^-('Global Normalized Ct'!G15),'Global Normalized Ct'!G15)</f>
        <v>No sample</v>
      </c>
      <c r="H15" s="111" t="str">
        <f>IFERROR(2^-('Global Normalized Ct'!H15),'Global Normalized Ct'!H15)</f>
        <v>No sample</v>
      </c>
      <c r="I15" s="111" t="str">
        <f>IFERROR(2^-('Global Normalized Ct'!I15),'Global Normalized Ct'!I15)</f>
        <v>No sample</v>
      </c>
      <c r="J15" s="111">
        <f>IFERROR(2^-('Global Normalized Ct'!J15),'Global Normalized Ct'!J15)</f>
        <v>2.3266287078466115E-8</v>
      </c>
      <c r="K15" s="111" t="str">
        <f>IFERROR(2^-('Global Normalized Ct'!K15),'Global Normalized Ct'!K15)</f>
        <v>No sample</v>
      </c>
      <c r="L15" s="111" t="str">
        <f>IFERROR(2^-('Global Normalized Ct'!L15),'Global Normalized Ct'!L15)</f>
        <v>No sample</v>
      </c>
      <c r="M15" s="111" t="str">
        <f>IFERROR(2^-('Global Normalized Ct'!M15),'Global Normalized Ct'!M15)</f>
        <v>No sample</v>
      </c>
      <c r="N15" s="111" t="str">
        <f>IFERROR(2^-('Global Normalized Ct'!N15),'Global Normalized Ct'!N15)</f>
        <v>No sample</v>
      </c>
      <c r="O15" s="111" t="str">
        <f>IFERROR(2^-('Global Normalized Ct'!O15),'Global Normalized Ct'!O15)</f>
        <v>No sample</v>
      </c>
    </row>
    <row r="16" spans="1:17" x14ac:dyDescent="0.25">
      <c r="A16" s="133"/>
      <c r="B16" s="13" t="s">
        <v>2297</v>
      </c>
      <c r="C16" s="6" t="str">
        <f>VLOOKUP($B16,'Thresholded Ct'!$B$3:$C$194,2,FALSE)</f>
        <v>hsa-miR-99a-5p</v>
      </c>
      <c r="D16" s="111">
        <f>IFERROR(2^-('Global Normalized Ct'!D16),'Global Normalized Ct'!D16)</f>
        <v>7.6243191965759605E-8</v>
      </c>
      <c r="E16" s="111" t="str">
        <f>IFERROR(2^-('Global Normalized Ct'!E16),'Global Normalized Ct'!E16)</f>
        <v>No sample</v>
      </c>
      <c r="F16" s="111" t="str">
        <f>IFERROR(2^-('Global Normalized Ct'!F16),'Global Normalized Ct'!F16)</f>
        <v>No sample</v>
      </c>
      <c r="G16" s="111" t="str">
        <f>IFERROR(2^-('Global Normalized Ct'!G16),'Global Normalized Ct'!G16)</f>
        <v>No sample</v>
      </c>
      <c r="H16" s="111" t="str">
        <f>IFERROR(2^-('Global Normalized Ct'!H16),'Global Normalized Ct'!H16)</f>
        <v>No sample</v>
      </c>
      <c r="I16" s="111" t="str">
        <f>IFERROR(2^-('Global Normalized Ct'!I16),'Global Normalized Ct'!I16)</f>
        <v>No sample</v>
      </c>
      <c r="J16" s="111">
        <f>IFERROR(2^-('Global Normalized Ct'!J16),'Global Normalized Ct'!J16)</f>
        <v>1.5034875314072142E-7</v>
      </c>
      <c r="K16" s="111" t="str">
        <f>IFERROR(2^-('Global Normalized Ct'!K16),'Global Normalized Ct'!K16)</f>
        <v>No sample</v>
      </c>
      <c r="L16" s="111" t="str">
        <f>IFERROR(2^-('Global Normalized Ct'!L16),'Global Normalized Ct'!L16)</f>
        <v>No sample</v>
      </c>
      <c r="M16" s="111" t="str">
        <f>IFERROR(2^-('Global Normalized Ct'!M16),'Global Normalized Ct'!M16)</f>
        <v>No sample</v>
      </c>
      <c r="N16" s="111" t="str">
        <f>IFERROR(2^-('Global Normalized Ct'!N16),'Global Normalized Ct'!N16)</f>
        <v>No sample</v>
      </c>
      <c r="O16" s="111" t="str">
        <f>IFERROR(2^-('Global Normalized Ct'!O16),'Global Normalized Ct'!O16)</f>
        <v>No sample</v>
      </c>
    </row>
    <row r="17" spans="1:15" x14ac:dyDescent="0.25">
      <c r="A17" s="133"/>
      <c r="B17" s="13" t="s">
        <v>2298</v>
      </c>
      <c r="C17" s="6" t="str">
        <f>VLOOKUP($B17,'Thresholded Ct'!$B$3:$C$194,2,FALSE)</f>
        <v>hsa-miR-181b-5p</v>
      </c>
      <c r="D17" s="111">
        <f>IFERROR(2^-('Global Normalized Ct'!D17),'Global Normalized Ct'!D17)</f>
        <v>7.0548163133657299E-8</v>
      </c>
      <c r="E17" s="111" t="str">
        <f>IFERROR(2^-('Global Normalized Ct'!E17),'Global Normalized Ct'!E17)</f>
        <v>No sample</v>
      </c>
      <c r="F17" s="111" t="str">
        <f>IFERROR(2^-('Global Normalized Ct'!F17),'Global Normalized Ct'!F17)</f>
        <v>No sample</v>
      </c>
      <c r="G17" s="111" t="str">
        <f>IFERROR(2^-('Global Normalized Ct'!G17),'Global Normalized Ct'!G17)</f>
        <v>No sample</v>
      </c>
      <c r="H17" s="111" t="str">
        <f>IFERROR(2^-('Global Normalized Ct'!H17),'Global Normalized Ct'!H17)</f>
        <v>No sample</v>
      </c>
      <c r="I17" s="111" t="str">
        <f>IFERROR(2^-('Global Normalized Ct'!I17),'Global Normalized Ct'!I17)</f>
        <v>No sample</v>
      </c>
      <c r="J17" s="111">
        <f>IFERROR(2^-('Global Normalized Ct'!J17),'Global Normalized Ct'!J17)</f>
        <v>1.1497441869392994E-7</v>
      </c>
      <c r="K17" s="111" t="str">
        <f>IFERROR(2^-('Global Normalized Ct'!K17),'Global Normalized Ct'!K17)</f>
        <v>No sample</v>
      </c>
      <c r="L17" s="111" t="str">
        <f>IFERROR(2^-('Global Normalized Ct'!L17),'Global Normalized Ct'!L17)</f>
        <v>No sample</v>
      </c>
      <c r="M17" s="111" t="str">
        <f>IFERROR(2^-('Global Normalized Ct'!M17),'Global Normalized Ct'!M17)</f>
        <v>No sample</v>
      </c>
      <c r="N17" s="111" t="str">
        <f>IFERROR(2^-('Global Normalized Ct'!N17),'Global Normalized Ct'!N17)</f>
        <v>No sample</v>
      </c>
      <c r="O17" s="111" t="str">
        <f>IFERROR(2^-('Global Normalized Ct'!O17),'Global Normalized Ct'!O17)</f>
        <v>No sample</v>
      </c>
    </row>
    <row r="18" spans="1:15" x14ac:dyDescent="0.25">
      <c r="A18" s="133"/>
      <c r="B18" s="13" t="s">
        <v>2299</v>
      </c>
      <c r="C18" s="6" t="str">
        <f>VLOOKUP($B18,'Thresholded Ct'!$B$3:$C$194,2,FALSE)</f>
        <v>hsa-let-7i-5p</v>
      </c>
      <c r="D18" s="111">
        <f>IFERROR(2^-('Global Normalized Ct'!D18),'Global Normalized Ct'!D18)</f>
        <v>3.6188633068089565E-9</v>
      </c>
      <c r="E18" s="111" t="str">
        <f>IFERROR(2^-('Global Normalized Ct'!E18),'Global Normalized Ct'!E18)</f>
        <v>No sample</v>
      </c>
      <c r="F18" s="111" t="str">
        <f>IFERROR(2^-('Global Normalized Ct'!F18),'Global Normalized Ct'!F18)</f>
        <v>No sample</v>
      </c>
      <c r="G18" s="111" t="str">
        <f>IFERROR(2^-('Global Normalized Ct'!G18),'Global Normalized Ct'!G18)</f>
        <v>No sample</v>
      </c>
      <c r="H18" s="111" t="str">
        <f>IFERROR(2^-('Global Normalized Ct'!H18),'Global Normalized Ct'!H18)</f>
        <v>No sample</v>
      </c>
      <c r="I18" s="111" t="str">
        <f>IFERROR(2^-('Global Normalized Ct'!I18),'Global Normalized Ct'!I18)</f>
        <v>No sample</v>
      </c>
      <c r="J18" s="111">
        <f>IFERROR(2^-('Global Normalized Ct'!J18),'Global Normalized Ct'!J18)</f>
        <v>1.0001172134148295E-9</v>
      </c>
      <c r="K18" s="111" t="str">
        <f>IFERROR(2^-('Global Normalized Ct'!K18),'Global Normalized Ct'!K18)</f>
        <v>No sample</v>
      </c>
      <c r="L18" s="111" t="str">
        <f>IFERROR(2^-('Global Normalized Ct'!L18),'Global Normalized Ct'!L18)</f>
        <v>No sample</v>
      </c>
      <c r="M18" s="111" t="str">
        <f>IFERROR(2^-('Global Normalized Ct'!M18),'Global Normalized Ct'!M18)</f>
        <v>No sample</v>
      </c>
      <c r="N18" s="111" t="str">
        <f>IFERROR(2^-('Global Normalized Ct'!N18),'Global Normalized Ct'!N18)</f>
        <v>No sample</v>
      </c>
      <c r="O18" s="111" t="str">
        <f>IFERROR(2^-('Global Normalized Ct'!O18),'Global Normalized Ct'!O18)</f>
        <v>No sample</v>
      </c>
    </row>
    <row r="19" spans="1:15" x14ac:dyDescent="0.25">
      <c r="A19" s="133"/>
      <c r="B19" s="13" t="s">
        <v>2300</v>
      </c>
      <c r="C19" s="6" t="str">
        <f>VLOOKUP($B19,'Thresholded Ct'!$B$3:$C$194,2,FALSE)</f>
        <v>hsa-miR-138-5p</v>
      </c>
      <c r="D19" s="111">
        <f>IFERROR(2^-('Global Normalized Ct'!D19),'Global Normalized Ct'!D19)</f>
        <v>3.899974550332971E-10</v>
      </c>
      <c r="E19" s="111" t="str">
        <f>IFERROR(2^-('Global Normalized Ct'!E19),'Global Normalized Ct'!E19)</f>
        <v>No sample</v>
      </c>
      <c r="F19" s="111" t="str">
        <f>IFERROR(2^-('Global Normalized Ct'!F19),'Global Normalized Ct'!F19)</f>
        <v>No sample</v>
      </c>
      <c r="G19" s="111" t="str">
        <f>IFERROR(2^-('Global Normalized Ct'!G19),'Global Normalized Ct'!G19)</f>
        <v>No sample</v>
      </c>
      <c r="H19" s="111" t="str">
        <f>IFERROR(2^-('Global Normalized Ct'!H19),'Global Normalized Ct'!H19)</f>
        <v>No sample</v>
      </c>
      <c r="I19" s="111" t="str">
        <f>IFERROR(2^-('Global Normalized Ct'!I19),'Global Normalized Ct'!I19)</f>
        <v>No sample</v>
      </c>
      <c r="J19" s="111">
        <f>IFERROR(2^-('Global Normalized Ct'!J19),'Global Normalized Ct'!J19)</f>
        <v>1.0001172134148295E-9</v>
      </c>
      <c r="K19" s="111" t="str">
        <f>IFERROR(2^-('Global Normalized Ct'!K19),'Global Normalized Ct'!K19)</f>
        <v>No sample</v>
      </c>
      <c r="L19" s="111" t="str">
        <f>IFERROR(2^-('Global Normalized Ct'!L19),'Global Normalized Ct'!L19)</f>
        <v>No sample</v>
      </c>
      <c r="M19" s="111" t="str">
        <f>IFERROR(2^-('Global Normalized Ct'!M19),'Global Normalized Ct'!M19)</f>
        <v>No sample</v>
      </c>
      <c r="N19" s="111" t="str">
        <f>IFERROR(2^-('Global Normalized Ct'!N19),'Global Normalized Ct'!N19)</f>
        <v>No sample</v>
      </c>
      <c r="O19" s="111" t="str">
        <f>IFERROR(2^-('Global Normalized Ct'!O19),'Global Normalized Ct'!O19)</f>
        <v>No sample</v>
      </c>
    </row>
    <row r="20" spans="1:15" x14ac:dyDescent="0.25">
      <c r="A20" s="133"/>
      <c r="B20" s="13" t="s">
        <v>2301</v>
      </c>
      <c r="C20" s="6" t="str">
        <f>VLOOKUP($B20,'Thresholded Ct'!$B$3:$C$194,2,FALSE)</f>
        <v>hsa-miR-184</v>
      </c>
      <c r="D20" s="111">
        <f>IFERROR(2^-('Global Normalized Ct'!D20),'Global Normalized Ct'!D20)</f>
        <v>3.7830153090346095E-9</v>
      </c>
      <c r="E20" s="111" t="str">
        <f>IFERROR(2^-('Global Normalized Ct'!E20),'Global Normalized Ct'!E20)</f>
        <v>No sample</v>
      </c>
      <c r="F20" s="111" t="str">
        <f>IFERROR(2^-('Global Normalized Ct'!F20),'Global Normalized Ct'!F20)</f>
        <v>No sample</v>
      </c>
      <c r="G20" s="111" t="str">
        <f>IFERROR(2^-('Global Normalized Ct'!G20),'Global Normalized Ct'!G20)</f>
        <v>No sample</v>
      </c>
      <c r="H20" s="111" t="str">
        <f>IFERROR(2^-('Global Normalized Ct'!H20),'Global Normalized Ct'!H20)</f>
        <v>No sample</v>
      </c>
      <c r="I20" s="111" t="str">
        <f>IFERROR(2^-('Global Normalized Ct'!I20),'Global Normalized Ct'!I20)</f>
        <v>No sample</v>
      </c>
      <c r="J20" s="111">
        <f>IFERROR(2^-('Global Normalized Ct'!J20),'Global Normalized Ct'!J20)</f>
        <v>8.1573309699486761E-10</v>
      </c>
      <c r="K20" s="111" t="str">
        <f>IFERROR(2^-('Global Normalized Ct'!K20),'Global Normalized Ct'!K20)</f>
        <v>No sample</v>
      </c>
      <c r="L20" s="111" t="str">
        <f>IFERROR(2^-('Global Normalized Ct'!L20),'Global Normalized Ct'!L20)</f>
        <v>No sample</v>
      </c>
      <c r="M20" s="111" t="str">
        <f>IFERROR(2^-('Global Normalized Ct'!M20),'Global Normalized Ct'!M20)</f>
        <v>No sample</v>
      </c>
      <c r="N20" s="111" t="str">
        <f>IFERROR(2^-('Global Normalized Ct'!N20),'Global Normalized Ct'!N20)</f>
        <v>No sample</v>
      </c>
      <c r="O20" s="111" t="str">
        <f>IFERROR(2^-('Global Normalized Ct'!O20),'Global Normalized Ct'!O20)</f>
        <v>No sample</v>
      </c>
    </row>
    <row r="21" spans="1:15" x14ac:dyDescent="0.25">
      <c r="A21" s="133"/>
      <c r="B21" s="13" t="s">
        <v>2302</v>
      </c>
      <c r="C21" s="6" t="str">
        <f>VLOOKUP($B21,'Thresholded Ct'!$B$3:$C$194,2,FALSE)</f>
        <v>hsa-miR-34c-5p</v>
      </c>
      <c r="D21" s="111">
        <f>IFERROR(2^-('Global Normalized Ct'!D21),'Global Normalized Ct'!D21)</f>
        <v>3.7830153090346095E-9</v>
      </c>
      <c r="E21" s="111" t="str">
        <f>IFERROR(2^-('Global Normalized Ct'!E21),'Global Normalized Ct'!E21)</f>
        <v>No sample</v>
      </c>
      <c r="F21" s="111" t="str">
        <f>IFERROR(2^-('Global Normalized Ct'!F21),'Global Normalized Ct'!F21)</f>
        <v>No sample</v>
      </c>
      <c r="G21" s="111" t="str">
        <f>IFERROR(2^-('Global Normalized Ct'!G21),'Global Normalized Ct'!G21)</f>
        <v>No sample</v>
      </c>
      <c r="H21" s="111" t="str">
        <f>IFERROR(2^-('Global Normalized Ct'!H21),'Global Normalized Ct'!H21)</f>
        <v>No sample</v>
      </c>
      <c r="I21" s="111" t="str">
        <f>IFERROR(2^-('Global Normalized Ct'!I21),'Global Normalized Ct'!I21)</f>
        <v>No sample</v>
      </c>
      <c r="J21" s="111">
        <f>IFERROR(2^-('Global Normalized Ct'!J21),'Global Normalized Ct'!J21)</f>
        <v>8.1573309699486761E-10</v>
      </c>
      <c r="K21" s="111" t="str">
        <f>IFERROR(2^-('Global Normalized Ct'!K21),'Global Normalized Ct'!K21)</f>
        <v>No sample</v>
      </c>
      <c r="L21" s="111" t="str">
        <f>IFERROR(2^-('Global Normalized Ct'!L21),'Global Normalized Ct'!L21)</f>
        <v>No sample</v>
      </c>
      <c r="M21" s="111" t="str">
        <f>IFERROR(2^-('Global Normalized Ct'!M21),'Global Normalized Ct'!M21)</f>
        <v>No sample</v>
      </c>
      <c r="N21" s="111" t="str">
        <f>IFERROR(2^-('Global Normalized Ct'!N21),'Global Normalized Ct'!N21)</f>
        <v>No sample</v>
      </c>
      <c r="O21" s="111" t="str">
        <f>IFERROR(2^-('Global Normalized Ct'!O21),'Global Normalized Ct'!O21)</f>
        <v>No sample</v>
      </c>
    </row>
    <row r="22" spans="1:15" x14ac:dyDescent="0.25">
      <c r="A22" s="133"/>
      <c r="B22" s="13" t="s">
        <v>2303</v>
      </c>
      <c r="C22" s="6" t="str">
        <f>VLOOKUP($B22,'Thresholded Ct'!$B$3:$C$194,2,FALSE)</f>
        <v>hsa-miR-377-3p</v>
      </c>
      <c r="D22" s="111" t="str">
        <f>IFERROR(2^-('Global Normalized Ct'!D22),'Global Normalized Ct'!D22)</f>
        <v>Excluded</v>
      </c>
      <c r="E22" s="111" t="str">
        <f>IFERROR(2^-('Global Normalized Ct'!E22),'Global Normalized Ct'!E22)</f>
        <v>No sample</v>
      </c>
      <c r="F22" s="111" t="str">
        <f>IFERROR(2^-('Global Normalized Ct'!F22),'Global Normalized Ct'!F22)</f>
        <v>No sample</v>
      </c>
      <c r="G22" s="111" t="str">
        <f>IFERROR(2^-('Global Normalized Ct'!G22),'Global Normalized Ct'!G22)</f>
        <v>No sample</v>
      </c>
      <c r="H22" s="111" t="str">
        <f>IFERROR(2^-('Global Normalized Ct'!H22),'Global Normalized Ct'!H22)</f>
        <v>No sample</v>
      </c>
      <c r="I22" s="111" t="str">
        <f>IFERROR(2^-('Global Normalized Ct'!I22),'Global Normalized Ct'!I22)</f>
        <v>No sample</v>
      </c>
      <c r="J22" s="111" t="str">
        <f>IFERROR(2^-('Global Normalized Ct'!J22),'Global Normalized Ct'!J22)</f>
        <v>Excluded</v>
      </c>
      <c r="K22" s="111" t="str">
        <f>IFERROR(2^-('Global Normalized Ct'!K22),'Global Normalized Ct'!K22)</f>
        <v>No sample</v>
      </c>
      <c r="L22" s="111" t="str">
        <f>IFERROR(2^-('Global Normalized Ct'!L22),'Global Normalized Ct'!L22)</f>
        <v>No sample</v>
      </c>
      <c r="M22" s="111" t="str">
        <f>IFERROR(2^-('Global Normalized Ct'!M22),'Global Normalized Ct'!M22)</f>
        <v>No sample</v>
      </c>
      <c r="N22" s="111" t="str">
        <f>IFERROR(2^-('Global Normalized Ct'!N22),'Global Normalized Ct'!N22)</f>
        <v>No sample</v>
      </c>
      <c r="O22" s="111" t="str">
        <f>IFERROR(2^-('Global Normalized Ct'!O22),'Global Normalized Ct'!O22)</f>
        <v>No sample</v>
      </c>
    </row>
    <row r="23" spans="1:15" x14ac:dyDescent="0.25">
      <c r="A23" s="133"/>
      <c r="B23" s="13" t="s">
        <v>2304</v>
      </c>
      <c r="C23" s="6" t="str">
        <f>VLOOKUP($B23,'Thresholded Ct'!$B$3:$C$194,2,FALSE)</f>
        <v>hsa-miR-450a-5p</v>
      </c>
      <c r="D23" s="111">
        <f>IFERROR(2^-('Global Normalized Ct'!D23),'Global Normalized Ct'!D23)</f>
        <v>4.6604352868131837E-10</v>
      </c>
      <c r="E23" s="111" t="str">
        <f>IFERROR(2^-('Global Normalized Ct'!E23),'Global Normalized Ct'!E23)</f>
        <v>No sample</v>
      </c>
      <c r="F23" s="111" t="str">
        <f>IFERROR(2^-('Global Normalized Ct'!F23),'Global Normalized Ct'!F23)</f>
        <v>No sample</v>
      </c>
      <c r="G23" s="111" t="str">
        <f>IFERROR(2^-('Global Normalized Ct'!G23),'Global Normalized Ct'!G23)</f>
        <v>No sample</v>
      </c>
      <c r="H23" s="111" t="str">
        <f>IFERROR(2^-('Global Normalized Ct'!H23),'Global Normalized Ct'!H23)</f>
        <v>No sample</v>
      </c>
      <c r="I23" s="111" t="str">
        <f>IFERROR(2^-('Global Normalized Ct'!I23),'Global Normalized Ct'!I23)</f>
        <v>No sample</v>
      </c>
      <c r="J23" s="111">
        <f>IFERROR(2^-('Global Normalized Ct'!J23),'Global Normalized Ct'!J23)</f>
        <v>5.5948412187647945E-10</v>
      </c>
      <c r="K23" s="111" t="str">
        <f>IFERROR(2^-('Global Normalized Ct'!K23),'Global Normalized Ct'!K23)</f>
        <v>No sample</v>
      </c>
      <c r="L23" s="111" t="str">
        <f>IFERROR(2^-('Global Normalized Ct'!L23),'Global Normalized Ct'!L23)</f>
        <v>No sample</v>
      </c>
      <c r="M23" s="111" t="str">
        <f>IFERROR(2^-('Global Normalized Ct'!M23),'Global Normalized Ct'!M23)</f>
        <v>No sample</v>
      </c>
      <c r="N23" s="111" t="str">
        <f>IFERROR(2^-('Global Normalized Ct'!N23),'Global Normalized Ct'!N23)</f>
        <v>No sample</v>
      </c>
      <c r="O23" s="111" t="str">
        <f>IFERROR(2^-('Global Normalized Ct'!O23),'Global Normalized Ct'!O23)</f>
        <v>No sample</v>
      </c>
    </row>
    <row r="24" spans="1:15" x14ac:dyDescent="0.25">
      <c r="A24" s="133"/>
      <c r="B24" s="13" t="s">
        <v>2305</v>
      </c>
      <c r="C24" s="6" t="str">
        <f>VLOOKUP($B24,'Thresholded Ct'!$B$3:$C$194,2,FALSE)</f>
        <v>hsa-miR-608</v>
      </c>
      <c r="D24" s="111">
        <f>IFERROR(2^-('Global Normalized Ct'!D24),'Global Normalized Ct'!D24)</f>
        <v>4.6604352868131837E-10</v>
      </c>
      <c r="E24" s="111" t="str">
        <f>IFERROR(2^-('Global Normalized Ct'!E24),'Global Normalized Ct'!E24)</f>
        <v>No sample</v>
      </c>
      <c r="F24" s="111" t="str">
        <f>IFERROR(2^-('Global Normalized Ct'!F24),'Global Normalized Ct'!F24)</f>
        <v>No sample</v>
      </c>
      <c r="G24" s="111" t="str">
        <f>IFERROR(2^-('Global Normalized Ct'!G24),'Global Normalized Ct'!G24)</f>
        <v>No sample</v>
      </c>
      <c r="H24" s="111" t="str">
        <f>IFERROR(2^-('Global Normalized Ct'!H24),'Global Normalized Ct'!H24)</f>
        <v>No sample</v>
      </c>
      <c r="I24" s="111" t="str">
        <f>IFERROR(2^-('Global Normalized Ct'!I24),'Global Normalized Ct'!I24)</f>
        <v>No sample</v>
      </c>
      <c r="J24" s="111">
        <f>IFERROR(2^-('Global Normalized Ct'!J24),'Global Normalized Ct'!J24)</f>
        <v>5.3446563480551475E-10</v>
      </c>
      <c r="K24" s="111" t="str">
        <f>IFERROR(2^-('Global Normalized Ct'!K24),'Global Normalized Ct'!K24)</f>
        <v>No sample</v>
      </c>
      <c r="L24" s="111" t="str">
        <f>IFERROR(2^-('Global Normalized Ct'!L24),'Global Normalized Ct'!L24)</f>
        <v>No sample</v>
      </c>
      <c r="M24" s="111" t="str">
        <f>IFERROR(2^-('Global Normalized Ct'!M24),'Global Normalized Ct'!M24)</f>
        <v>No sample</v>
      </c>
      <c r="N24" s="111" t="str">
        <f>IFERROR(2^-('Global Normalized Ct'!N24),'Global Normalized Ct'!N24)</f>
        <v>No sample</v>
      </c>
      <c r="O24" s="111" t="str">
        <f>IFERROR(2^-('Global Normalized Ct'!O24),'Global Normalized Ct'!O24)</f>
        <v>No sample</v>
      </c>
    </row>
    <row r="25" spans="1:15" x14ac:dyDescent="0.25">
      <c r="A25" s="133"/>
      <c r="B25" s="13" t="s">
        <v>2307</v>
      </c>
      <c r="C25" s="6" t="str">
        <f>VLOOKUP($B25,'Thresholded Ct'!$B$3:$C$194,2,FALSE)</f>
        <v>hsa-miR-16-5p</v>
      </c>
      <c r="D25" s="111">
        <f>IFERROR(2^-('Global Normalized Ct'!D25),'Global Normalized Ct'!D25)</f>
        <v>5.8547538607941018E-8</v>
      </c>
      <c r="E25" s="111" t="str">
        <f>IFERROR(2^-('Global Normalized Ct'!E25),'Global Normalized Ct'!E25)</f>
        <v>No sample</v>
      </c>
      <c r="F25" s="111" t="str">
        <f>IFERROR(2^-('Global Normalized Ct'!F25),'Global Normalized Ct'!F25)</f>
        <v>No sample</v>
      </c>
      <c r="G25" s="111" t="str">
        <f>IFERROR(2^-('Global Normalized Ct'!G25),'Global Normalized Ct'!G25)</f>
        <v>No sample</v>
      </c>
      <c r="H25" s="111" t="str">
        <f>IFERROR(2^-('Global Normalized Ct'!H25),'Global Normalized Ct'!H25)</f>
        <v>No sample</v>
      </c>
      <c r="I25" s="111" t="str">
        <f>IFERROR(2^-('Global Normalized Ct'!I25),'Global Normalized Ct'!I25)</f>
        <v>No sample</v>
      </c>
      <c r="J25" s="111">
        <f>IFERROR(2^-('Global Normalized Ct'!J25),'Global Normalized Ct'!J25)</f>
        <v>1.1617606767825634E-7</v>
      </c>
      <c r="K25" s="111" t="str">
        <f>IFERROR(2^-('Global Normalized Ct'!K25),'Global Normalized Ct'!K25)</f>
        <v>No sample</v>
      </c>
      <c r="L25" s="111" t="str">
        <f>IFERROR(2^-('Global Normalized Ct'!L25),'Global Normalized Ct'!L25)</f>
        <v>No sample</v>
      </c>
      <c r="M25" s="111" t="str">
        <f>IFERROR(2^-('Global Normalized Ct'!M25),'Global Normalized Ct'!M25)</f>
        <v>No sample</v>
      </c>
      <c r="N25" s="111" t="str">
        <f>IFERROR(2^-('Global Normalized Ct'!N25),'Global Normalized Ct'!N25)</f>
        <v>No sample</v>
      </c>
      <c r="O25" s="111" t="str">
        <f>IFERROR(2^-('Global Normalized Ct'!O25),'Global Normalized Ct'!O25)</f>
        <v>No sample</v>
      </c>
    </row>
    <row r="26" spans="1:15" x14ac:dyDescent="0.25">
      <c r="A26" s="133"/>
      <c r="B26" s="13" t="s">
        <v>2308</v>
      </c>
      <c r="C26" s="6" t="str">
        <f>VLOOKUP($B26,'Thresholded Ct'!$B$3:$C$194,2,FALSE)</f>
        <v>hsa-miR-28-5p</v>
      </c>
      <c r="D26" s="111">
        <f>IFERROR(2^-('Global Normalized Ct'!D26),'Global Normalized Ct'!D26)</f>
        <v>1.8604871484441238E-7</v>
      </c>
      <c r="E26" s="111" t="str">
        <f>IFERROR(2^-('Global Normalized Ct'!E26),'Global Normalized Ct'!E26)</f>
        <v>No sample</v>
      </c>
      <c r="F26" s="111" t="str">
        <f>IFERROR(2^-('Global Normalized Ct'!F26),'Global Normalized Ct'!F26)</f>
        <v>No sample</v>
      </c>
      <c r="G26" s="111" t="str">
        <f>IFERROR(2^-('Global Normalized Ct'!G26),'Global Normalized Ct'!G26)</f>
        <v>No sample</v>
      </c>
      <c r="H26" s="111" t="str">
        <f>IFERROR(2^-('Global Normalized Ct'!H26),'Global Normalized Ct'!H26)</f>
        <v>No sample</v>
      </c>
      <c r="I26" s="111" t="str">
        <f>IFERROR(2^-('Global Normalized Ct'!I26),'Global Normalized Ct'!I26)</f>
        <v>No sample</v>
      </c>
      <c r="J26" s="111">
        <f>IFERROR(2^-('Global Normalized Ct'!J26),'Global Normalized Ct'!J26)</f>
        <v>3.2245485426888502E-10</v>
      </c>
      <c r="K26" s="111" t="str">
        <f>IFERROR(2^-('Global Normalized Ct'!K26),'Global Normalized Ct'!K26)</f>
        <v>No sample</v>
      </c>
      <c r="L26" s="111" t="str">
        <f>IFERROR(2^-('Global Normalized Ct'!L26),'Global Normalized Ct'!L26)</f>
        <v>No sample</v>
      </c>
      <c r="M26" s="111" t="str">
        <f>IFERROR(2^-('Global Normalized Ct'!M26),'Global Normalized Ct'!M26)</f>
        <v>No sample</v>
      </c>
      <c r="N26" s="111" t="str">
        <f>IFERROR(2^-('Global Normalized Ct'!N26),'Global Normalized Ct'!N26)</f>
        <v>No sample</v>
      </c>
      <c r="O26" s="111" t="str">
        <f>IFERROR(2^-('Global Normalized Ct'!O26),'Global Normalized Ct'!O26)</f>
        <v>No sample</v>
      </c>
    </row>
    <row r="27" spans="1:15" x14ac:dyDescent="0.25">
      <c r="A27" s="133"/>
      <c r="B27" s="13" t="s">
        <v>2309</v>
      </c>
      <c r="C27" s="6" t="str">
        <f>VLOOKUP($B27,'Thresholded Ct'!$B$3:$C$194,2,FALSE)</f>
        <v>hsa-miR-29b-3p</v>
      </c>
      <c r="D27" s="111">
        <f>IFERROR(2^-('Global Normalized Ct'!D27),'Global Normalized Ct'!D27)</f>
        <v>6.4917548489860555E-8</v>
      </c>
      <c r="E27" s="111" t="str">
        <f>IFERROR(2^-('Global Normalized Ct'!E27),'Global Normalized Ct'!E27)</f>
        <v>No sample</v>
      </c>
      <c r="F27" s="111" t="str">
        <f>IFERROR(2^-('Global Normalized Ct'!F27),'Global Normalized Ct'!F27)</f>
        <v>No sample</v>
      </c>
      <c r="G27" s="111" t="str">
        <f>IFERROR(2^-('Global Normalized Ct'!G27),'Global Normalized Ct'!G27)</f>
        <v>No sample</v>
      </c>
      <c r="H27" s="111" t="str">
        <f>IFERROR(2^-('Global Normalized Ct'!H27),'Global Normalized Ct'!H27)</f>
        <v>No sample</v>
      </c>
      <c r="I27" s="111" t="str">
        <f>IFERROR(2^-('Global Normalized Ct'!I27),'Global Normalized Ct'!I27)</f>
        <v>No sample</v>
      </c>
      <c r="J27" s="111">
        <f>IFERROR(2^-('Global Normalized Ct'!J27),'Global Normalized Ct'!J27)</f>
        <v>1.5192011508852333E-7</v>
      </c>
      <c r="K27" s="111" t="str">
        <f>IFERROR(2^-('Global Normalized Ct'!K27),'Global Normalized Ct'!K27)</f>
        <v>No sample</v>
      </c>
      <c r="L27" s="111" t="str">
        <f>IFERROR(2^-('Global Normalized Ct'!L27),'Global Normalized Ct'!L27)</f>
        <v>No sample</v>
      </c>
      <c r="M27" s="111" t="str">
        <f>IFERROR(2^-('Global Normalized Ct'!M27),'Global Normalized Ct'!M27)</f>
        <v>No sample</v>
      </c>
      <c r="N27" s="111" t="str">
        <f>IFERROR(2^-('Global Normalized Ct'!N27),'Global Normalized Ct'!N27)</f>
        <v>No sample</v>
      </c>
      <c r="O27" s="111" t="str">
        <f>IFERROR(2^-('Global Normalized Ct'!O27),'Global Normalized Ct'!O27)</f>
        <v>No sample</v>
      </c>
    </row>
    <row r="28" spans="1:15" x14ac:dyDescent="0.25">
      <c r="A28" s="133"/>
      <c r="B28" s="13" t="s">
        <v>2310</v>
      </c>
      <c r="C28" s="6" t="str">
        <f>VLOOKUP($B28,'Thresholded Ct'!$B$3:$C$194,2,FALSE)</f>
        <v>hsa-miR-181c-5p</v>
      </c>
      <c r="D28" s="111">
        <f>IFERROR(2^-('Global Normalized Ct'!D28),'Global Normalized Ct'!D28)</f>
        <v>1.4208481027533128E-6</v>
      </c>
      <c r="E28" s="111" t="str">
        <f>IFERROR(2^-('Global Normalized Ct'!E28),'Global Normalized Ct'!E28)</f>
        <v>No sample</v>
      </c>
      <c r="F28" s="111" t="str">
        <f>IFERROR(2^-('Global Normalized Ct'!F28),'Global Normalized Ct'!F28)</f>
        <v>No sample</v>
      </c>
      <c r="G28" s="111" t="str">
        <f>IFERROR(2^-('Global Normalized Ct'!G28),'Global Normalized Ct'!G28)</f>
        <v>No sample</v>
      </c>
      <c r="H28" s="111" t="str">
        <f>IFERROR(2^-('Global Normalized Ct'!H28),'Global Normalized Ct'!H28)</f>
        <v>No sample</v>
      </c>
      <c r="I28" s="111" t="str">
        <f>IFERROR(2^-('Global Normalized Ct'!I28),'Global Normalized Ct'!I28)</f>
        <v>No sample</v>
      </c>
      <c r="J28" s="111">
        <f>IFERROR(2^-('Global Normalized Ct'!J28),'Global Normalized Ct'!J28)</f>
        <v>1.0009603370333094E-6</v>
      </c>
      <c r="K28" s="111" t="str">
        <f>IFERROR(2^-('Global Normalized Ct'!K28),'Global Normalized Ct'!K28)</f>
        <v>No sample</v>
      </c>
      <c r="L28" s="111" t="str">
        <f>IFERROR(2^-('Global Normalized Ct'!L28),'Global Normalized Ct'!L28)</f>
        <v>No sample</v>
      </c>
      <c r="M28" s="111" t="str">
        <f>IFERROR(2^-('Global Normalized Ct'!M28),'Global Normalized Ct'!M28)</f>
        <v>No sample</v>
      </c>
      <c r="N28" s="111" t="str">
        <f>IFERROR(2^-('Global Normalized Ct'!N28),'Global Normalized Ct'!N28)</f>
        <v>No sample</v>
      </c>
      <c r="O28" s="111" t="str">
        <f>IFERROR(2^-('Global Normalized Ct'!O28),'Global Normalized Ct'!O28)</f>
        <v>No sample</v>
      </c>
    </row>
    <row r="29" spans="1:15" x14ac:dyDescent="0.25">
      <c r="A29" s="133"/>
      <c r="B29" s="13" t="s">
        <v>2311</v>
      </c>
      <c r="C29" s="6" t="str">
        <f>VLOOKUP($B29,'Thresholded Ct'!$B$3:$C$194,2,FALSE)</f>
        <v>hsa-miR-1-3p</v>
      </c>
      <c r="D29" s="111">
        <f>IFERROR(2^-('Global Normalized Ct'!D29),'Global Normalized Ct'!D29)</f>
        <v>6.4917548489860555E-8</v>
      </c>
      <c r="E29" s="111" t="str">
        <f>IFERROR(2^-('Global Normalized Ct'!E29),'Global Normalized Ct'!E29)</f>
        <v>No sample</v>
      </c>
      <c r="F29" s="111" t="str">
        <f>IFERROR(2^-('Global Normalized Ct'!F29),'Global Normalized Ct'!F29)</f>
        <v>No sample</v>
      </c>
      <c r="G29" s="111" t="str">
        <f>IFERROR(2^-('Global Normalized Ct'!G29),'Global Normalized Ct'!G29)</f>
        <v>No sample</v>
      </c>
      <c r="H29" s="111" t="str">
        <f>IFERROR(2^-('Global Normalized Ct'!H29),'Global Normalized Ct'!H29)</f>
        <v>No sample</v>
      </c>
      <c r="I29" s="111" t="str">
        <f>IFERROR(2^-('Global Normalized Ct'!I29),'Global Normalized Ct'!I29)</f>
        <v>No sample</v>
      </c>
      <c r="J29" s="111">
        <f>IFERROR(2^-('Global Normalized Ct'!J29),'Global Normalized Ct'!J29)</f>
        <v>1.5192011508852333E-7</v>
      </c>
      <c r="K29" s="111" t="str">
        <f>IFERROR(2^-('Global Normalized Ct'!K29),'Global Normalized Ct'!K29)</f>
        <v>No sample</v>
      </c>
      <c r="L29" s="111" t="str">
        <f>IFERROR(2^-('Global Normalized Ct'!L29),'Global Normalized Ct'!L29)</f>
        <v>No sample</v>
      </c>
      <c r="M29" s="111" t="str">
        <f>IFERROR(2^-('Global Normalized Ct'!M29),'Global Normalized Ct'!M29)</f>
        <v>No sample</v>
      </c>
      <c r="N29" s="111" t="str">
        <f>IFERROR(2^-('Global Normalized Ct'!N29),'Global Normalized Ct'!N29)</f>
        <v>No sample</v>
      </c>
      <c r="O29" s="111" t="str">
        <f>IFERROR(2^-('Global Normalized Ct'!O29),'Global Normalized Ct'!O29)</f>
        <v>No sample</v>
      </c>
    </row>
    <row r="30" spans="1:15" x14ac:dyDescent="0.25">
      <c r="A30" s="133"/>
      <c r="B30" s="13" t="s">
        <v>2312</v>
      </c>
      <c r="C30" s="6" t="str">
        <f>VLOOKUP($B30,'Thresholded Ct'!$B$3:$C$194,2,FALSE)</f>
        <v>hsa-miR-142-5p</v>
      </c>
      <c r="D30" s="111">
        <f>IFERROR(2^-('Global Normalized Ct'!D30),'Global Normalized Ct'!D30)</f>
        <v>2.9970364180793003E-9</v>
      </c>
      <c r="E30" s="111" t="str">
        <f>IFERROR(2^-('Global Normalized Ct'!E30),'Global Normalized Ct'!E30)</f>
        <v>No sample</v>
      </c>
      <c r="F30" s="111" t="str">
        <f>IFERROR(2^-('Global Normalized Ct'!F30),'Global Normalized Ct'!F30)</f>
        <v>No sample</v>
      </c>
      <c r="G30" s="111" t="str">
        <f>IFERROR(2^-('Global Normalized Ct'!G30),'Global Normalized Ct'!G30)</f>
        <v>No sample</v>
      </c>
      <c r="H30" s="111" t="str">
        <f>IFERROR(2^-('Global Normalized Ct'!H30),'Global Normalized Ct'!H30)</f>
        <v>No sample</v>
      </c>
      <c r="I30" s="111" t="str">
        <f>IFERROR(2^-('Global Normalized Ct'!I30),'Global Normalized Ct'!I30)</f>
        <v>No sample</v>
      </c>
      <c r="J30" s="111">
        <f>IFERROR(2^-('Global Normalized Ct'!J30),'Global Normalized Ct'!J30)</f>
        <v>1.8780571929474158E-8</v>
      </c>
      <c r="K30" s="111" t="str">
        <f>IFERROR(2^-('Global Normalized Ct'!K30),'Global Normalized Ct'!K30)</f>
        <v>No sample</v>
      </c>
      <c r="L30" s="111" t="str">
        <f>IFERROR(2^-('Global Normalized Ct'!L30),'Global Normalized Ct'!L30)</f>
        <v>No sample</v>
      </c>
      <c r="M30" s="111" t="str">
        <f>IFERROR(2^-('Global Normalized Ct'!M30),'Global Normalized Ct'!M30)</f>
        <v>No sample</v>
      </c>
      <c r="N30" s="111" t="str">
        <f>IFERROR(2^-('Global Normalized Ct'!N30),'Global Normalized Ct'!N30)</f>
        <v>No sample</v>
      </c>
      <c r="O30" s="111" t="str">
        <f>IFERROR(2^-('Global Normalized Ct'!O30),'Global Normalized Ct'!O30)</f>
        <v>No sample</v>
      </c>
    </row>
    <row r="31" spans="1:15" x14ac:dyDescent="0.25">
      <c r="A31" s="133"/>
      <c r="B31" s="13" t="s">
        <v>2313</v>
      </c>
      <c r="C31" s="6" t="str">
        <f>VLOOKUP($B31,'Thresholded Ct'!$B$3:$C$194,2,FALSE)</f>
        <v>hsa-miR-193a-3p</v>
      </c>
      <c r="D31" s="111">
        <f>IFERROR(2^-('Global Normalized Ct'!D31),'Global Normalized Ct'!D31)</f>
        <v>1.5709187013497631E-8</v>
      </c>
      <c r="E31" s="111" t="str">
        <f>IFERROR(2^-('Global Normalized Ct'!E31),'Global Normalized Ct'!E31)</f>
        <v>No sample</v>
      </c>
      <c r="F31" s="111" t="str">
        <f>IFERROR(2^-('Global Normalized Ct'!F31),'Global Normalized Ct'!F31)</f>
        <v>No sample</v>
      </c>
      <c r="G31" s="111" t="str">
        <f>IFERROR(2^-('Global Normalized Ct'!G31),'Global Normalized Ct'!G31)</f>
        <v>No sample</v>
      </c>
      <c r="H31" s="111" t="str">
        <f>IFERROR(2^-('Global Normalized Ct'!H31),'Global Normalized Ct'!H31)</f>
        <v>No sample</v>
      </c>
      <c r="I31" s="111" t="str">
        <f>IFERROR(2^-('Global Normalized Ct'!I31),'Global Normalized Ct'!I31)</f>
        <v>No sample</v>
      </c>
      <c r="J31" s="111">
        <f>IFERROR(2^-('Global Normalized Ct'!J31),'Global Normalized Ct'!J31)</f>
        <v>1.0106202538444198E-8</v>
      </c>
      <c r="K31" s="111" t="str">
        <f>IFERROR(2^-('Global Normalized Ct'!K31),'Global Normalized Ct'!K31)</f>
        <v>No sample</v>
      </c>
      <c r="L31" s="111" t="str">
        <f>IFERROR(2^-('Global Normalized Ct'!L31),'Global Normalized Ct'!L31)</f>
        <v>No sample</v>
      </c>
      <c r="M31" s="111" t="str">
        <f>IFERROR(2^-('Global Normalized Ct'!M31),'Global Normalized Ct'!M31)</f>
        <v>No sample</v>
      </c>
      <c r="N31" s="111" t="str">
        <f>IFERROR(2^-('Global Normalized Ct'!N31),'Global Normalized Ct'!N31)</f>
        <v>No sample</v>
      </c>
      <c r="O31" s="111" t="str">
        <f>IFERROR(2^-('Global Normalized Ct'!O31),'Global Normalized Ct'!O31)</f>
        <v>No sample</v>
      </c>
    </row>
    <row r="32" spans="1:15" x14ac:dyDescent="0.25">
      <c r="A32" s="133"/>
      <c r="B32" s="13" t="s">
        <v>2314</v>
      </c>
      <c r="C32" s="6" t="str">
        <f>VLOOKUP($B32,'Thresholded Ct'!$B$3:$C$194,2,FALSE)</f>
        <v>hsa-miR-30e-3p</v>
      </c>
      <c r="D32" s="111">
        <f>IFERROR(2^-('Global Normalized Ct'!D32),'Global Normalized Ct'!D32)</f>
        <v>2.9970364180793003E-9</v>
      </c>
      <c r="E32" s="111" t="str">
        <f>IFERROR(2^-('Global Normalized Ct'!E32),'Global Normalized Ct'!E32)</f>
        <v>No sample</v>
      </c>
      <c r="F32" s="111" t="str">
        <f>IFERROR(2^-('Global Normalized Ct'!F32),'Global Normalized Ct'!F32)</f>
        <v>No sample</v>
      </c>
      <c r="G32" s="111" t="str">
        <f>IFERROR(2^-('Global Normalized Ct'!G32),'Global Normalized Ct'!G32)</f>
        <v>No sample</v>
      </c>
      <c r="H32" s="111" t="str">
        <f>IFERROR(2^-('Global Normalized Ct'!H32),'Global Normalized Ct'!H32)</f>
        <v>No sample</v>
      </c>
      <c r="I32" s="111" t="str">
        <f>IFERROR(2^-('Global Normalized Ct'!I32),'Global Normalized Ct'!I32)</f>
        <v>No sample</v>
      </c>
      <c r="J32" s="111">
        <f>IFERROR(2^-('Global Normalized Ct'!J32),'Global Normalized Ct'!J32)</f>
        <v>1.8780571929474158E-8</v>
      </c>
      <c r="K32" s="111" t="str">
        <f>IFERROR(2^-('Global Normalized Ct'!K32),'Global Normalized Ct'!K32)</f>
        <v>No sample</v>
      </c>
      <c r="L32" s="111" t="str">
        <f>IFERROR(2^-('Global Normalized Ct'!L32),'Global Normalized Ct'!L32)</f>
        <v>No sample</v>
      </c>
      <c r="M32" s="111" t="str">
        <f>IFERROR(2^-('Global Normalized Ct'!M32),'Global Normalized Ct'!M32)</f>
        <v>No sample</v>
      </c>
      <c r="N32" s="111" t="str">
        <f>IFERROR(2^-('Global Normalized Ct'!N32),'Global Normalized Ct'!N32)</f>
        <v>No sample</v>
      </c>
      <c r="O32" s="111" t="str">
        <f>IFERROR(2^-('Global Normalized Ct'!O32),'Global Normalized Ct'!O32)</f>
        <v>No sample</v>
      </c>
    </row>
    <row r="33" spans="1:15" x14ac:dyDescent="0.25">
      <c r="A33" s="133"/>
      <c r="B33" s="13" t="s">
        <v>2315</v>
      </c>
      <c r="C33" s="6" t="str">
        <f>VLOOKUP($B33,'Thresholded Ct'!$B$3:$C$194,2,FALSE)</f>
        <v>hsa-miR-378a-3p</v>
      </c>
      <c r="D33" s="111">
        <f>IFERROR(2^-('Global Normalized Ct'!D33),'Global Normalized Ct'!D33)</f>
        <v>1.5709187013497631E-8</v>
      </c>
      <c r="E33" s="111" t="str">
        <f>IFERROR(2^-('Global Normalized Ct'!E33),'Global Normalized Ct'!E33)</f>
        <v>No sample</v>
      </c>
      <c r="F33" s="111" t="str">
        <f>IFERROR(2^-('Global Normalized Ct'!F33),'Global Normalized Ct'!F33)</f>
        <v>No sample</v>
      </c>
      <c r="G33" s="111" t="str">
        <f>IFERROR(2^-('Global Normalized Ct'!G33),'Global Normalized Ct'!G33)</f>
        <v>No sample</v>
      </c>
      <c r="H33" s="111" t="str">
        <f>IFERROR(2^-('Global Normalized Ct'!H33),'Global Normalized Ct'!H33)</f>
        <v>No sample</v>
      </c>
      <c r="I33" s="111" t="str">
        <f>IFERROR(2^-('Global Normalized Ct'!I33),'Global Normalized Ct'!I33)</f>
        <v>No sample</v>
      </c>
      <c r="J33" s="111">
        <f>IFERROR(2^-('Global Normalized Ct'!J33),'Global Normalized Ct'!J33)</f>
        <v>1.0106202538444198E-8</v>
      </c>
      <c r="K33" s="111" t="str">
        <f>IFERROR(2^-('Global Normalized Ct'!K33),'Global Normalized Ct'!K33)</f>
        <v>No sample</v>
      </c>
      <c r="L33" s="111" t="str">
        <f>IFERROR(2^-('Global Normalized Ct'!L33),'Global Normalized Ct'!L33)</f>
        <v>No sample</v>
      </c>
      <c r="M33" s="111" t="str">
        <f>IFERROR(2^-('Global Normalized Ct'!M33),'Global Normalized Ct'!M33)</f>
        <v>No sample</v>
      </c>
      <c r="N33" s="111" t="str">
        <f>IFERROR(2^-('Global Normalized Ct'!N33),'Global Normalized Ct'!N33)</f>
        <v>No sample</v>
      </c>
      <c r="O33" s="111" t="str">
        <f>IFERROR(2^-('Global Normalized Ct'!O33),'Global Normalized Ct'!O33)</f>
        <v>No sample</v>
      </c>
    </row>
    <row r="34" spans="1:15" x14ac:dyDescent="0.25">
      <c r="A34" s="133"/>
      <c r="B34" s="13" t="s">
        <v>2316</v>
      </c>
      <c r="C34" s="6" t="str">
        <f>VLOOKUP($B34,'Thresholded Ct'!$B$3:$C$194,2,FALSE)</f>
        <v>hsa-miR-409-3p</v>
      </c>
      <c r="D34" s="111">
        <f>IFERROR(2^-('Global Normalized Ct'!D34),'Global Normalized Ct'!D34)</f>
        <v>4.1452660796573624E-10</v>
      </c>
      <c r="E34" s="111" t="str">
        <f>IFERROR(2^-('Global Normalized Ct'!E34),'Global Normalized Ct'!E34)</f>
        <v>No sample</v>
      </c>
      <c r="F34" s="111" t="str">
        <f>IFERROR(2^-('Global Normalized Ct'!F34),'Global Normalized Ct'!F34)</f>
        <v>No sample</v>
      </c>
      <c r="G34" s="111" t="str">
        <f>IFERROR(2^-('Global Normalized Ct'!G34),'Global Normalized Ct'!G34)</f>
        <v>No sample</v>
      </c>
      <c r="H34" s="111" t="str">
        <f>IFERROR(2^-('Global Normalized Ct'!H34),'Global Normalized Ct'!H34)</f>
        <v>No sample</v>
      </c>
      <c r="I34" s="111" t="str">
        <f>IFERROR(2^-('Global Normalized Ct'!I34),'Global Normalized Ct'!I34)</f>
        <v>No sample</v>
      </c>
      <c r="J34" s="111" t="str">
        <f>IFERROR(2^-('Global Normalized Ct'!J34),'Global Normalized Ct'!J34)</f>
        <v>Excluded</v>
      </c>
      <c r="K34" s="111" t="str">
        <f>IFERROR(2^-('Global Normalized Ct'!K34),'Global Normalized Ct'!K34)</f>
        <v>No sample</v>
      </c>
      <c r="L34" s="111" t="str">
        <f>IFERROR(2^-('Global Normalized Ct'!L34),'Global Normalized Ct'!L34)</f>
        <v>No sample</v>
      </c>
      <c r="M34" s="111" t="str">
        <f>IFERROR(2^-('Global Normalized Ct'!M34),'Global Normalized Ct'!M34)</f>
        <v>No sample</v>
      </c>
      <c r="N34" s="111" t="str">
        <f>IFERROR(2^-('Global Normalized Ct'!N34),'Global Normalized Ct'!N34)</f>
        <v>No sample</v>
      </c>
      <c r="O34" s="111" t="str">
        <f>IFERROR(2^-('Global Normalized Ct'!O34),'Global Normalized Ct'!O34)</f>
        <v>No sample</v>
      </c>
    </row>
    <row r="35" spans="1:15" x14ac:dyDescent="0.25">
      <c r="A35" s="133"/>
      <c r="B35" s="13" t="s">
        <v>2317</v>
      </c>
      <c r="C35" s="6" t="str">
        <f>VLOOKUP($B35,'Thresholded Ct'!$B$3:$C$194,2,FALSE)</f>
        <v>hsa-miR-630</v>
      </c>
      <c r="D35" s="111">
        <f>IFERROR(2^-('Global Normalized Ct'!D35),'Global Normalized Ct'!D35)</f>
        <v>2.8411297320299616E-10</v>
      </c>
      <c r="E35" s="111" t="str">
        <f>IFERROR(2^-('Global Normalized Ct'!E35),'Global Normalized Ct'!E35)</f>
        <v>No sample</v>
      </c>
      <c r="F35" s="111" t="str">
        <f>IFERROR(2^-('Global Normalized Ct'!F35),'Global Normalized Ct'!F35)</f>
        <v>No sample</v>
      </c>
      <c r="G35" s="111" t="str">
        <f>IFERROR(2^-('Global Normalized Ct'!G35),'Global Normalized Ct'!G35)</f>
        <v>No sample</v>
      </c>
      <c r="H35" s="111" t="str">
        <f>IFERROR(2^-('Global Normalized Ct'!H35),'Global Normalized Ct'!H35)</f>
        <v>No sample</v>
      </c>
      <c r="I35" s="111" t="str">
        <f>IFERROR(2^-('Global Normalized Ct'!I35),'Global Normalized Ct'!I35)</f>
        <v>No sample</v>
      </c>
      <c r="J35" s="111">
        <f>IFERROR(2^-('Global Normalized Ct'!J35),'Global Normalized Ct'!J35)</f>
        <v>5.102121263208666E-10</v>
      </c>
      <c r="K35" s="111" t="str">
        <f>IFERROR(2^-('Global Normalized Ct'!K35),'Global Normalized Ct'!K35)</f>
        <v>No sample</v>
      </c>
      <c r="L35" s="111" t="str">
        <f>IFERROR(2^-('Global Normalized Ct'!L35),'Global Normalized Ct'!L35)</f>
        <v>No sample</v>
      </c>
      <c r="M35" s="111" t="str">
        <f>IFERROR(2^-('Global Normalized Ct'!M35),'Global Normalized Ct'!M35)</f>
        <v>No sample</v>
      </c>
      <c r="N35" s="111" t="str">
        <f>IFERROR(2^-('Global Normalized Ct'!N35),'Global Normalized Ct'!N35)</f>
        <v>No sample</v>
      </c>
      <c r="O35" s="111" t="str">
        <f>IFERROR(2^-('Global Normalized Ct'!O35),'Global Normalized Ct'!O35)</f>
        <v>No sample</v>
      </c>
    </row>
    <row r="36" spans="1:15" x14ac:dyDescent="0.25">
      <c r="A36" s="133"/>
      <c r="B36" s="13" t="s">
        <v>2319</v>
      </c>
      <c r="C36" s="6" t="str">
        <f>VLOOKUP($B36,'Thresholded Ct'!$B$3:$C$194,2,FALSE)</f>
        <v>hsa-miR-181a-5p</v>
      </c>
      <c r="D36" s="111">
        <f>IFERROR(2^-('Global Normalized Ct'!D36),'Global Normalized Ct'!D36)</f>
        <v>5.6986039111772417E-8</v>
      </c>
      <c r="E36" s="111" t="str">
        <f>IFERROR(2^-('Global Normalized Ct'!E36),'Global Normalized Ct'!E36)</f>
        <v>No sample</v>
      </c>
      <c r="F36" s="111" t="str">
        <f>IFERROR(2^-('Global Normalized Ct'!F36),'Global Normalized Ct'!F36)</f>
        <v>No sample</v>
      </c>
      <c r="G36" s="111" t="str">
        <f>IFERROR(2^-('Global Normalized Ct'!G36),'Global Normalized Ct'!G36)</f>
        <v>No sample</v>
      </c>
      <c r="H36" s="111" t="str">
        <f>IFERROR(2^-('Global Normalized Ct'!H36),'Global Normalized Ct'!H36)</f>
        <v>No sample</v>
      </c>
      <c r="I36" s="111" t="str">
        <f>IFERROR(2^-('Global Normalized Ct'!I36),'Global Normalized Ct'!I36)</f>
        <v>No sample</v>
      </c>
      <c r="J36" s="111">
        <f>IFERROR(2^-('Global Normalized Ct'!J36),'Global Normalized Ct'!J36)</f>
        <v>3.8858790538358852E-8</v>
      </c>
      <c r="K36" s="111" t="str">
        <f>IFERROR(2^-('Global Normalized Ct'!K36),'Global Normalized Ct'!K36)</f>
        <v>No sample</v>
      </c>
      <c r="L36" s="111" t="str">
        <f>IFERROR(2^-('Global Normalized Ct'!L36),'Global Normalized Ct'!L36)</f>
        <v>No sample</v>
      </c>
      <c r="M36" s="111" t="str">
        <f>IFERROR(2^-('Global Normalized Ct'!M36),'Global Normalized Ct'!M36)</f>
        <v>No sample</v>
      </c>
      <c r="N36" s="111" t="str">
        <f>IFERROR(2^-('Global Normalized Ct'!N36),'Global Normalized Ct'!N36)</f>
        <v>No sample</v>
      </c>
      <c r="O36" s="111" t="str">
        <f>IFERROR(2^-('Global Normalized Ct'!O36),'Global Normalized Ct'!O36)</f>
        <v>No sample</v>
      </c>
    </row>
    <row r="37" spans="1:15" x14ac:dyDescent="0.25">
      <c r="A37" s="133"/>
      <c r="B37" s="13" t="s">
        <v>2320</v>
      </c>
      <c r="C37" s="6" t="str">
        <f>VLOOKUP($B37,'Thresholded Ct'!$B$3:$C$194,2,FALSE)</f>
        <v>hsa-miR-29a-3p</v>
      </c>
      <c r="D37" s="111">
        <f>IFERROR(2^-('Global Normalized Ct'!D37),'Global Normalized Ct'!D37)</f>
        <v>7.5877935432061532E-7</v>
      </c>
      <c r="E37" s="111" t="str">
        <f>IFERROR(2^-('Global Normalized Ct'!E37),'Global Normalized Ct'!E37)</f>
        <v>No sample</v>
      </c>
      <c r="F37" s="111" t="str">
        <f>IFERROR(2^-('Global Normalized Ct'!F37),'Global Normalized Ct'!F37)</f>
        <v>No sample</v>
      </c>
      <c r="G37" s="111" t="str">
        <f>IFERROR(2^-('Global Normalized Ct'!G37),'Global Normalized Ct'!G37)</f>
        <v>No sample</v>
      </c>
      <c r="H37" s="111" t="str">
        <f>IFERROR(2^-('Global Normalized Ct'!H37),'Global Normalized Ct'!H37)</f>
        <v>No sample</v>
      </c>
      <c r="I37" s="111" t="str">
        <f>IFERROR(2^-('Global Normalized Ct'!I37),'Global Normalized Ct'!I37)</f>
        <v>No sample</v>
      </c>
      <c r="J37" s="111">
        <f>IFERROR(2^-('Global Normalized Ct'!J37),'Global Normalized Ct'!J37)</f>
        <v>3.0127838847865033E-10</v>
      </c>
      <c r="K37" s="111" t="str">
        <f>IFERROR(2^-('Global Normalized Ct'!K37),'Global Normalized Ct'!K37)</f>
        <v>No sample</v>
      </c>
      <c r="L37" s="111" t="str">
        <f>IFERROR(2^-('Global Normalized Ct'!L37),'Global Normalized Ct'!L37)</f>
        <v>No sample</v>
      </c>
      <c r="M37" s="111" t="str">
        <f>IFERROR(2^-('Global Normalized Ct'!M37),'Global Normalized Ct'!M37)</f>
        <v>No sample</v>
      </c>
      <c r="N37" s="111" t="str">
        <f>IFERROR(2^-('Global Normalized Ct'!N37),'Global Normalized Ct'!N37)</f>
        <v>No sample</v>
      </c>
      <c r="O37" s="111" t="str">
        <f>IFERROR(2^-('Global Normalized Ct'!O37),'Global Normalized Ct'!O37)</f>
        <v>No sample</v>
      </c>
    </row>
    <row r="38" spans="1:15" x14ac:dyDescent="0.25">
      <c r="A38" s="133"/>
      <c r="B38" s="13" t="s">
        <v>2321</v>
      </c>
      <c r="C38" s="6" t="str">
        <f>VLOOKUP($B38,'Thresholded Ct'!$B$3:$C$194,2,FALSE)</f>
        <v>hsa-miR-192-5p</v>
      </c>
      <c r="D38" s="111">
        <f>IFERROR(2^-('Global Normalized Ct'!D38),'Global Normalized Ct'!D38)</f>
        <v>1.4872842737620788E-7</v>
      </c>
      <c r="E38" s="111" t="str">
        <f>IFERROR(2^-('Global Normalized Ct'!E38),'Global Normalized Ct'!E38)</f>
        <v>No sample</v>
      </c>
      <c r="F38" s="111" t="str">
        <f>IFERROR(2^-('Global Normalized Ct'!F38),'Global Normalized Ct'!F38)</f>
        <v>No sample</v>
      </c>
      <c r="G38" s="111" t="str">
        <f>IFERROR(2^-('Global Normalized Ct'!G38),'Global Normalized Ct'!G38)</f>
        <v>No sample</v>
      </c>
      <c r="H38" s="111" t="str">
        <f>IFERROR(2^-('Global Normalized Ct'!H38),'Global Normalized Ct'!H38)</f>
        <v>No sample</v>
      </c>
      <c r="I38" s="111" t="str">
        <f>IFERROR(2^-('Global Normalized Ct'!I38),'Global Normalized Ct'!I38)</f>
        <v>No sample</v>
      </c>
      <c r="J38" s="111">
        <f>IFERROR(2^-('Global Normalized Ct'!J38),'Global Normalized Ct'!J38)</f>
        <v>3.0595360610728785E-7</v>
      </c>
      <c r="K38" s="111" t="str">
        <f>IFERROR(2^-('Global Normalized Ct'!K38),'Global Normalized Ct'!K38)</f>
        <v>No sample</v>
      </c>
      <c r="L38" s="111" t="str">
        <f>IFERROR(2^-('Global Normalized Ct'!L38),'Global Normalized Ct'!L38)</f>
        <v>No sample</v>
      </c>
      <c r="M38" s="111" t="str">
        <f>IFERROR(2^-('Global Normalized Ct'!M38),'Global Normalized Ct'!M38)</f>
        <v>No sample</v>
      </c>
      <c r="N38" s="111" t="str">
        <f>IFERROR(2^-('Global Normalized Ct'!N38),'Global Normalized Ct'!N38)</f>
        <v>No sample</v>
      </c>
      <c r="O38" s="111" t="str">
        <f>IFERROR(2^-('Global Normalized Ct'!O38),'Global Normalized Ct'!O38)</f>
        <v>No sample</v>
      </c>
    </row>
    <row r="39" spans="1:15" x14ac:dyDescent="0.25">
      <c r="A39" s="133"/>
      <c r="B39" s="13" t="s">
        <v>2322</v>
      </c>
      <c r="C39" s="6" t="str">
        <f>VLOOKUP($B39,'Thresholded Ct'!$B$3:$C$194,2,FALSE)</f>
        <v>hsa-miR-182-5p</v>
      </c>
      <c r="D39" s="111">
        <f>IFERROR(2^-('Global Normalized Ct'!D39),'Global Normalized Ct'!D39)</f>
        <v>1.5321277705606226E-9</v>
      </c>
      <c r="E39" s="111" t="str">
        <f>IFERROR(2^-('Global Normalized Ct'!E39),'Global Normalized Ct'!E39)</f>
        <v>No sample</v>
      </c>
      <c r="F39" s="111" t="str">
        <f>IFERROR(2^-('Global Normalized Ct'!F39),'Global Normalized Ct'!F39)</f>
        <v>No sample</v>
      </c>
      <c r="G39" s="111" t="str">
        <f>IFERROR(2^-('Global Normalized Ct'!G39),'Global Normalized Ct'!G39)</f>
        <v>No sample</v>
      </c>
      <c r="H39" s="111" t="str">
        <f>IFERROR(2^-('Global Normalized Ct'!H39),'Global Normalized Ct'!H39)</f>
        <v>No sample</v>
      </c>
      <c r="I39" s="111" t="str">
        <f>IFERROR(2^-('Global Normalized Ct'!I39),'Global Normalized Ct'!I39)</f>
        <v>No sample</v>
      </c>
      <c r="J39" s="111">
        <f>IFERROR(2^-('Global Normalized Ct'!J39),'Global Normalized Ct'!J39)</f>
        <v>1.144065057259504E-9</v>
      </c>
      <c r="K39" s="111" t="str">
        <f>IFERROR(2^-('Global Normalized Ct'!K39),'Global Normalized Ct'!K39)</f>
        <v>No sample</v>
      </c>
      <c r="L39" s="111" t="str">
        <f>IFERROR(2^-('Global Normalized Ct'!L39),'Global Normalized Ct'!L39)</f>
        <v>No sample</v>
      </c>
      <c r="M39" s="111" t="str">
        <f>IFERROR(2^-('Global Normalized Ct'!M39),'Global Normalized Ct'!M39)</f>
        <v>No sample</v>
      </c>
      <c r="N39" s="111" t="str">
        <f>IFERROR(2^-('Global Normalized Ct'!N39),'Global Normalized Ct'!N39)</f>
        <v>No sample</v>
      </c>
      <c r="O39" s="111" t="str">
        <f>IFERROR(2^-('Global Normalized Ct'!O39),'Global Normalized Ct'!O39)</f>
        <v>No sample</v>
      </c>
    </row>
    <row r="40" spans="1:15" x14ac:dyDescent="0.25">
      <c r="A40" s="133"/>
      <c r="B40" s="13" t="s">
        <v>2323</v>
      </c>
      <c r="C40" s="6" t="str">
        <f>VLOOKUP($B40,'Thresholded Ct'!$B$3:$C$194,2,FALSE)</f>
        <v>hsa-miR-15b-5p</v>
      </c>
      <c r="D40" s="111">
        <f>IFERROR(2^-('Global Normalized Ct'!D40),'Global Normalized Ct'!D40)</f>
        <v>2.2901858990335685E-10</v>
      </c>
      <c r="E40" s="111" t="str">
        <f>IFERROR(2^-('Global Normalized Ct'!E40),'Global Normalized Ct'!E40)</f>
        <v>No sample</v>
      </c>
      <c r="F40" s="111" t="str">
        <f>IFERROR(2^-('Global Normalized Ct'!F40),'Global Normalized Ct'!F40)</f>
        <v>No sample</v>
      </c>
      <c r="G40" s="111" t="str">
        <f>IFERROR(2^-('Global Normalized Ct'!G40),'Global Normalized Ct'!G40)</f>
        <v>No sample</v>
      </c>
      <c r="H40" s="111" t="str">
        <f>IFERROR(2^-('Global Normalized Ct'!H40),'Global Normalized Ct'!H40)</f>
        <v>No sample</v>
      </c>
      <c r="I40" s="111" t="str">
        <f>IFERROR(2^-('Global Normalized Ct'!I40),'Global Normalized Ct'!I40)</f>
        <v>No sample</v>
      </c>
      <c r="J40" s="111">
        <f>IFERROR(2^-('Global Normalized Ct'!J40),'Global Normalized Ct'!J40)</f>
        <v>3.0127838847865033E-10</v>
      </c>
      <c r="K40" s="111" t="str">
        <f>IFERROR(2^-('Global Normalized Ct'!K40),'Global Normalized Ct'!K40)</f>
        <v>No sample</v>
      </c>
      <c r="L40" s="111" t="str">
        <f>IFERROR(2^-('Global Normalized Ct'!L40),'Global Normalized Ct'!L40)</f>
        <v>No sample</v>
      </c>
      <c r="M40" s="111" t="str">
        <f>IFERROR(2^-('Global Normalized Ct'!M40),'Global Normalized Ct'!M40)</f>
        <v>No sample</v>
      </c>
      <c r="N40" s="111" t="str">
        <f>IFERROR(2^-('Global Normalized Ct'!N40),'Global Normalized Ct'!N40)</f>
        <v>No sample</v>
      </c>
      <c r="O40" s="111" t="str">
        <f>IFERROR(2^-('Global Normalized Ct'!O40),'Global Normalized Ct'!O40)</f>
        <v>No sample</v>
      </c>
    </row>
    <row r="41" spans="1:15" x14ac:dyDescent="0.25">
      <c r="A41" s="133"/>
      <c r="B41" s="13" t="s">
        <v>2324</v>
      </c>
      <c r="C41" s="6" t="str">
        <f>VLOOKUP($B41,'Thresholded Ct'!$B$3:$C$194,2,FALSE)</f>
        <v>hsa-miR-143-3p</v>
      </c>
      <c r="D41" s="111">
        <f>IFERROR(2^-('Global Normalized Ct'!D41),'Global Normalized Ct'!D41)</f>
        <v>2.6767171737662194E-10</v>
      </c>
      <c r="E41" s="111" t="str">
        <f>IFERROR(2^-('Global Normalized Ct'!E41),'Global Normalized Ct'!E41)</f>
        <v>No sample</v>
      </c>
      <c r="F41" s="111" t="str">
        <f>IFERROR(2^-('Global Normalized Ct'!F41),'Global Normalized Ct'!F41)</f>
        <v>No sample</v>
      </c>
      <c r="G41" s="111" t="str">
        <f>IFERROR(2^-('Global Normalized Ct'!G41),'Global Normalized Ct'!G41)</f>
        <v>No sample</v>
      </c>
      <c r="H41" s="111" t="str">
        <f>IFERROR(2^-('Global Normalized Ct'!H41),'Global Normalized Ct'!H41)</f>
        <v>No sample</v>
      </c>
      <c r="I41" s="111" t="str">
        <f>IFERROR(2^-('Global Normalized Ct'!I41),'Global Normalized Ct'!I41)</f>
        <v>No sample</v>
      </c>
      <c r="J41" s="111">
        <f>IFERROR(2^-('Global Normalized Ct'!J41),'Global Normalized Ct'!J41)</f>
        <v>1.077859469825876E-9</v>
      </c>
      <c r="K41" s="111" t="str">
        <f>IFERROR(2^-('Global Normalized Ct'!K41),'Global Normalized Ct'!K41)</f>
        <v>No sample</v>
      </c>
      <c r="L41" s="111" t="str">
        <f>IFERROR(2^-('Global Normalized Ct'!L41),'Global Normalized Ct'!L41)</f>
        <v>No sample</v>
      </c>
      <c r="M41" s="111" t="str">
        <f>IFERROR(2^-('Global Normalized Ct'!M41),'Global Normalized Ct'!M41)</f>
        <v>No sample</v>
      </c>
      <c r="N41" s="111" t="str">
        <f>IFERROR(2^-('Global Normalized Ct'!N41),'Global Normalized Ct'!N41)</f>
        <v>No sample</v>
      </c>
      <c r="O41" s="111" t="str">
        <f>IFERROR(2^-('Global Normalized Ct'!O41),'Global Normalized Ct'!O41)</f>
        <v>No sample</v>
      </c>
    </row>
    <row r="42" spans="1:15" x14ac:dyDescent="0.25">
      <c r="A42" s="133"/>
      <c r="B42" s="13" t="s">
        <v>2325</v>
      </c>
      <c r="C42" s="6" t="str">
        <f>VLOOKUP($B42,'Thresholded Ct'!$B$3:$C$194,2,FALSE)</f>
        <v>hsa-miR-194-5p</v>
      </c>
      <c r="D42" s="111">
        <f>IFERROR(2^-('Global Normalized Ct'!D42),'Global Normalized Ct'!D42)</f>
        <v>1.9925397698322038E-8</v>
      </c>
      <c r="E42" s="111" t="str">
        <f>IFERROR(2^-('Global Normalized Ct'!E42),'Global Normalized Ct'!E42)</f>
        <v>No sample</v>
      </c>
      <c r="F42" s="111" t="str">
        <f>IFERROR(2^-('Global Normalized Ct'!F42),'Global Normalized Ct'!F42)</f>
        <v>No sample</v>
      </c>
      <c r="G42" s="111" t="str">
        <f>IFERROR(2^-('Global Normalized Ct'!G42),'Global Normalized Ct'!G42)</f>
        <v>No sample</v>
      </c>
      <c r="H42" s="111" t="str">
        <f>IFERROR(2^-('Global Normalized Ct'!H42),'Global Normalized Ct'!H42)</f>
        <v>No sample</v>
      </c>
      <c r="I42" s="111" t="str">
        <f>IFERROR(2^-('Global Normalized Ct'!I42),'Global Normalized Ct'!I42)</f>
        <v>No sample</v>
      </c>
      <c r="J42" s="111">
        <f>IFERROR(2^-('Global Normalized Ct'!J42),'Global Normalized Ct'!J42)</f>
        <v>1.0675036468253048E-8</v>
      </c>
      <c r="K42" s="111" t="str">
        <f>IFERROR(2^-('Global Normalized Ct'!K42),'Global Normalized Ct'!K42)</f>
        <v>No sample</v>
      </c>
      <c r="L42" s="111" t="str">
        <f>IFERROR(2^-('Global Normalized Ct'!L42),'Global Normalized Ct'!L42)</f>
        <v>No sample</v>
      </c>
      <c r="M42" s="111" t="str">
        <f>IFERROR(2^-('Global Normalized Ct'!M42),'Global Normalized Ct'!M42)</f>
        <v>No sample</v>
      </c>
      <c r="N42" s="111" t="str">
        <f>IFERROR(2^-('Global Normalized Ct'!N42),'Global Normalized Ct'!N42)</f>
        <v>No sample</v>
      </c>
      <c r="O42" s="111" t="str">
        <f>IFERROR(2^-('Global Normalized Ct'!O42),'Global Normalized Ct'!O42)</f>
        <v>No sample</v>
      </c>
    </row>
    <row r="43" spans="1:15" x14ac:dyDescent="0.25">
      <c r="A43" s="133"/>
      <c r="B43" s="13" t="s">
        <v>2326</v>
      </c>
      <c r="C43" s="6" t="str">
        <f>VLOOKUP($B43,'Thresholded Ct'!$B$3:$C$194,2,FALSE)</f>
        <v>hsa-miR-363-3p</v>
      </c>
      <c r="D43" s="111">
        <f>IFERROR(2^-('Global Normalized Ct'!D43),'Global Normalized Ct'!D43)</f>
        <v>2.2901858990335685E-10</v>
      </c>
      <c r="E43" s="111" t="str">
        <f>IFERROR(2^-('Global Normalized Ct'!E43),'Global Normalized Ct'!E43)</f>
        <v>No sample</v>
      </c>
      <c r="F43" s="111" t="str">
        <f>IFERROR(2^-('Global Normalized Ct'!F43),'Global Normalized Ct'!F43)</f>
        <v>No sample</v>
      </c>
      <c r="G43" s="111" t="str">
        <f>IFERROR(2^-('Global Normalized Ct'!G43),'Global Normalized Ct'!G43)</f>
        <v>No sample</v>
      </c>
      <c r="H43" s="111" t="str">
        <f>IFERROR(2^-('Global Normalized Ct'!H43),'Global Normalized Ct'!H43)</f>
        <v>No sample</v>
      </c>
      <c r="I43" s="111" t="str">
        <f>IFERROR(2^-('Global Normalized Ct'!I43),'Global Normalized Ct'!I43)</f>
        <v>No sample</v>
      </c>
      <c r="J43" s="111" t="str">
        <f>IFERROR(2^-('Global Normalized Ct'!J43),'Global Normalized Ct'!J43)</f>
        <v>Excluded</v>
      </c>
      <c r="K43" s="111" t="str">
        <f>IFERROR(2^-('Global Normalized Ct'!K43),'Global Normalized Ct'!K43)</f>
        <v>No sample</v>
      </c>
      <c r="L43" s="111" t="str">
        <f>IFERROR(2^-('Global Normalized Ct'!L43),'Global Normalized Ct'!L43)</f>
        <v>No sample</v>
      </c>
      <c r="M43" s="111" t="str">
        <f>IFERROR(2^-('Global Normalized Ct'!M43),'Global Normalized Ct'!M43)</f>
        <v>No sample</v>
      </c>
      <c r="N43" s="111" t="str">
        <f>IFERROR(2^-('Global Normalized Ct'!N43),'Global Normalized Ct'!N43)</f>
        <v>No sample</v>
      </c>
      <c r="O43" s="111" t="str">
        <f>IFERROR(2^-('Global Normalized Ct'!O43),'Global Normalized Ct'!O43)</f>
        <v>No sample</v>
      </c>
    </row>
    <row r="44" spans="1:15" x14ac:dyDescent="0.25">
      <c r="A44" s="133"/>
      <c r="B44" s="13" t="s">
        <v>2327</v>
      </c>
      <c r="C44" s="6" t="str">
        <f>VLOOKUP($B44,'Thresholded Ct'!$B$3:$C$194,2,FALSE)</f>
        <v>hsa-miR-379-5p</v>
      </c>
      <c r="D44" s="111">
        <f>IFERROR(2^-('Global Normalized Ct'!D44),'Global Normalized Ct'!D44)</f>
        <v>5.0752001175066352E-10</v>
      </c>
      <c r="E44" s="111" t="str">
        <f>IFERROR(2^-('Global Normalized Ct'!E44),'Global Normalized Ct'!E44)</f>
        <v>No sample</v>
      </c>
      <c r="F44" s="111" t="str">
        <f>IFERROR(2^-('Global Normalized Ct'!F44),'Global Normalized Ct'!F44)</f>
        <v>No sample</v>
      </c>
      <c r="G44" s="111" t="str">
        <f>IFERROR(2^-('Global Normalized Ct'!G44),'Global Normalized Ct'!G44)</f>
        <v>No sample</v>
      </c>
      <c r="H44" s="111" t="str">
        <f>IFERROR(2^-('Global Normalized Ct'!H44),'Global Normalized Ct'!H44)</f>
        <v>No sample</v>
      </c>
      <c r="I44" s="111" t="str">
        <f>IFERROR(2^-('Global Normalized Ct'!I44),'Global Normalized Ct'!I44)</f>
        <v>No sample</v>
      </c>
      <c r="J44" s="111">
        <f>IFERROR(2^-('Global Normalized Ct'!J44),'Global Normalized Ct'!J44)</f>
        <v>5.8001780515239849E-10</v>
      </c>
      <c r="K44" s="111" t="str">
        <f>IFERROR(2^-('Global Normalized Ct'!K44),'Global Normalized Ct'!K44)</f>
        <v>No sample</v>
      </c>
      <c r="L44" s="111" t="str">
        <f>IFERROR(2^-('Global Normalized Ct'!L44),'Global Normalized Ct'!L44)</f>
        <v>No sample</v>
      </c>
      <c r="M44" s="111" t="str">
        <f>IFERROR(2^-('Global Normalized Ct'!M44),'Global Normalized Ct'!M44)</f>
        <v>No sample</v>
      </c>
      <c r="N44" s="111" t="str">
        <f>IFERROR(2^-('Global Normalized Ct'!N44),'Global Normalized Ct'!N44)</f>
        <v>No sample</v>
      </c>
      <c r="O44" s="111" t="str">
        <f>IFERROR(2^-('Global Normalized Ct'!O44),'Global Normalized Ct'!O44)</f>
        <v>No sample</v>
      </c>
    </row>
    <row r="45" spans="1:15" x14ac:dyDescent="0.25">
      <c r="A45" s="133"/>
      <c r="B45" s="13" t="s">
        <v>2328</v>
      </c>
      <c r="C45" s="6" t="str">
        <f>VLOOKUP($B45,'Thresholded Ct'!$B$3:$C$194,2,FALSE)</f>
        <v>hsa-miR-483-3p</v>
      </c>
      <c r="D45" s="111">
        <f>IFERROR(2^-('Global Normalized Ct'!D45),'Global Normalized Ct'!D45)</f>
        <v>1.9925397698322038E-8</v>
      </c>
      <c r="E45" s="111" t="str">
        <f>IFERROR(2^-('Global Normalized Ct'!E45),'Global Normalized Ct'!E45)</f>
        <v>No sample</v>
      </c>
      <c r="F45" s="111" t="str">
        <f>IFERROR(2^-('Global Normalized Ct'!F45),'Global Normalized Ct'!F45)</f>
        <v>No sample</v>
      </c>
      <c r="G45" s="111" t="str">
        <f>IFERROR(2^-('Global Normalized Ct'!G45),'Global Normalized Ct'!G45)</f>
        <v>No sample</v>
      </c>
      <c r="H45" s="111" t="str">
        <f>IFERROR(2^-('Global Normalized Ct'!H45),'Global Normalized Ct'!H45)</f>
        <v>No sample</v>
      </c>
      <c r="I45" s="111" t="str">
        <f>IFERROR(2^-('Global Normalized Ct'!I45),'Global Normalized Ct'!I45)</f>
        <v>No sample</v>
      </c>
      <c r="J45" s="111">
        <f>IFERROR(2^-('Global Normalized Ct'!J45),'Global Normalized Ct'!J45)</f>
        <v>1.0675036468253048E-8</v>
      </c>
      <c r="K45" s="111" t="str">
        <f>IFERROR(2^-('Global Normalized Ct'!K45),'Global Normalized Ct'!K45)</f>
        <v>No sample</v>
      </c>
      <c r="L45" s="111" t="str">
        <f>IFERROR(2^-('Global Normalized Ct'!L45),'Global Normalized Ct'!L45)</f>
        <v>No sample</v>
      </c>
      <c r="M45" s="111" t="str">
        <f>IFERROR(2^-('Global Normalized Ct'!M45),'Global Normalized Ct'!M45)</f>
        <v>No sample</v>
      </c>
      <c r="N45" s="111" t="str">
        <f>IFERROR(2^-('Global Normalized Ct'!N45),'Global Normalized Ct'!N45)</f>
        <v>No sample</v>
      </c>
      <c r="O45" s="111" t="str">
        <f>IFERROR(2^-('Global Normalized Ct'!O45),'Global Normalized Ct'!O45)</f>
        <v>No sample</v>
      </c>
    </row>
    <row r="46" spans="1:15" x14ac:dyDescent="0.25">
      <c r="A46" s="133"/>
      <c r="B46" s="13" t="s">
        <v>2329</v>
      </c>
      <c r="C46" s="6" t="str">
        <f>VLOOKUP($B46,'Thresholded Ct'!$B$3:$C$194,2,FALSE)</f>
        <v>hsa-miR-7-1-3p</v>
      </c>
      <c r="D46" s="111" t="str">
        <f>IFERROR(2^-('Global Normalized Ct'!D46),'Global Normalized Ct'!D46)</f>
        <v>Excluded</v>
      </c>
      <c r="E46" s="111" t="str">
        <f>IFERROR(2^-('Global Normalized Ct'!E46),'Global Normalized Ct'!E46)</f>
        <v>No sample</v>
      </c>
      <c r="F46" s="111" t="str">
        <f>IFERROR(2^-('Global Normalized Ct'!F46),'Global Normalized Ct'!F46)</f>
        <v>No sample</v>
      </c>
      <c r="G46" s="111" t="str">
        <f>IFERROR(2^-('Global Normalized Ct'!G46),'Global Normalized Ct'!G46)</f>
        <v>No sample</v>
      </c>
      <c r="H46" s="111" t="str">
        <f>IFERROR(2^-('Global Normalized Ct'!H46),'Global Normalized Ct'!H46)</f>
        <v>No sample</v>
      </c>
      <c r="I46" s="111" t="str">
        <f>IFERROR(2^-('Global Normalized Ct'!I46),'Global Normalized Ct'!I46)</f>
        <v>No sample</v>
      </c>
      <c r="J46" s="111" t="str">
        <f>IFERROR(2^-('Global Normalized Ct'!J46),'Global Normalized Ct'!J46)</f>
        <v>Excluded</v>
      </c>
      <c r="K46" s="111" t="str">
        <f>IFERROR(2^-('Global Normalized Ct'!K46),'Global Normalized Ct'!K46)</f>
        <v>No sample</v>
      </c>
      <c r="L46" s="111" t="str">
        <f>IFERROR(2^-('Global Normalized Ct'!L46),'Global Normalized Ct'!L46)</f>
        <v>No sample</v>
      </c>
      <c r="M46" s="111" t="str">
        <f>IFERROR(2^-('Global Normalized Ct'!M46),'Global Normalized Ct'!M46)</f>
        <v>No sample</v>
      </c>
      <c r="N46" s="111" t="str">
        <f>IFERROR(2^-('Global Normalized Ct'!N46),'Global Normalized Ct'!N46)</f>
        <v>No sample</v>
      </c>
      <c r="O46" s="111" t="str">
        <f>IFERROR(2^-('Global Normalized Ct'!O46),'Global Normalized Ct'!O46)</f>
        <v>No sample</v>
      </c>
    </row>
    <row r="47" spans="1:15" x14ac:dyDescent="0.25">
      <c r="A47" s="133"/>
      <c r="B47" s="13" t="s">
        <v>2331</v>
      </c>
      <c r="C47" s="6" t="str">
        <f>VLOOKUP($B47,'Thresholded Ct'!$B$3:$C$194,2,FALSE)</f>
        <v>hsa-miR-19a-3p</v>
      </c>
      <c r="D47" s="111">
        <f>IFERROR(2^-('Global Normalized Ct'!D47),'Global Normalized Ct'!D47)</f>
        <v>9.617143992279336E-8</v>
      </c>
      <c r="E47" s="111" t="str">
        <f>IFERROR(2^-('Global Normalized Ct'!E47),'Global Normalized Ct'!E47)</f>
        <v>No sample</v>
      </c>
      <c r="F47" s="111" t="str">
        <f>IFERROR(2^-('Global Normalized Ct'!F47),'Global Normalized Ct'!F47)</f>
        <v>No sample</v>
      </c>
      <c r="G47" s="111" t="str">
        <f>IFERROR(2^-('Global Normalized Ct'!G47),'Global Normalized Ct'!G47)</f>
        <v>No sample</v>
      </c>
      <c r="H47" s="111" t="str">
        <f>IFERROR(2^-('Global Normalized Ct'!H47),'Global Normalized Ct'!H47)</f>
        <v>No sample</v>
      </c>
      <c r="I47" s="111" t="str">
        <f>IFERROR(2^-('Global Normalized Ct'!I47),'Global Normalized Ct'!I47)</f>
        <v>No sample</v>
      </c>
      <c r="J47" s="111">
        <f>IFERROR(2^-('Global Normalized Ct'!J47),'Global Normalized Ct'!J47)</f>
        <v>3.1893026262882785E-8</v>
      </c>
      <c r="K47" s="111" t="str">
        <f>IFERROR(2^-('Global Normalized Ct'!K47),'Global Normalized Ct'!K47)</f>
        <v>No sample</v>
      </c>
      <c r="L47" s="111" t="str">
        <f>IFERROR(2^-('Global Normalized Ct'!L47),'Global Normalized Ct'!L47)</f>
        <v>No sample</v>
      </c>
      <c r="M47" s="111" t="str">
        <f>IFERROR(2^-('Global Normalized Ct'!M47),'Global Normalized Ct'!M47)</f>
        <v>No sample</v>
      </c>
      <c r="N47" s="111" t="str">
        <f>IFERROR(2^-('Global Normalized Ct'!N47),'Global Normalized Ct'!N47)</f>
        <v>No sample</v>
      </c>
      <c r="O47" s="111" t="str">
        <f>IFERROR(2^-('Global Normalized Ct'!O47),'Global Normalized Ct'!O47)</f>
        <v>No sample</v>
      </c>
    </row>
    <row r="48" spans="1:15" x14ac:dyDescent="0.25">
      <c r="A48" s="133"/>
      <c r="B48" s="13" t="s">
        <v>2332</v>
      </c>
      <c r="C48" s="6" t="str">
        <f>VLOOKUP($B48,'Thresholded Ct'!$B$3:$C$194,2,FALSE)</f>
        <v>hsa-miR-30a-5p</v>
      </c>
      <c r="D48" s="111" t="str">
        <f>IFERROR(2^-('Global Normalized Ct'!D48),'Global Normalized Ct'!D48)</f>
        <v>Excluded</v>
      </c>
      <c r="E48" s="111" t="str">
        <f>IFERROR(2^-('Global Normalized Ct'!E48),'Global Normalized Ct'!E48)</f>
        <v>No sample</v>
      </c>
      <c r="F48" s="111" t="str">
        <f>IFERROR(2^-('Global Normalized Ct'!F48),'Global Normalized Ct'!F48)</f>
        <v>No sample</v>
      </c>
      <c r="G48" s="111" t="str">
        <f>IFERROR(2^-('Global Normalized Ct'!G48),'Global Normalized Ct'!G48)</f>
        <v>No sample</v>
      </c>
      <c r="H48" s="111" t="str">
        <f>IFERROR(2^-('Global Normalized Ct'!H48),'Global Normalized Ct'!H48)</f>
        <v>No sample</v>
      </c>
      <c r="I48" s="111" t="str">
        <f>IFERROR(2^-('Global Normalized Ct'!I48),'Global Normalized Ct'!I48)</f>
        <v>No sample</v>
      </c>
      <c r="J48" s="111" t="str">
        <f>IFERROR(2^-('Global Normalized Ct'!J48),'Global Normalized Ct'!J48)</f>
        <v>Excluded</v>
      </c>
      <c r="K48" s="111" t="str">
        <f>IFERROR(2^-('Global Normalized Ct'!K48),'Global Normalized Ct'!K48)</f>
        <v>No sample</v>
      </c>
      <c r="L48" s="111" t="str">
        <f>IFERROR(2^-('Global Normalized Ct'!L48),'Global Normalized Ct'!L48)</f>
        <v>No sample</v>
      </c>
      <c r="M48" s="111" t="str">
        <f>IFERROR(2^-('Global Normalized Ct'!M48),'Global Normalized Ct'!M48)</f>
        <v>No sample</v>
      </c>
      <c r="N48" s="111" t="str">
        <f>IFERROR(2^-('Global Normalized Ct'!N48),'Global Normalized Ct'!N48)</f>
        <v>No sample</v>
      </c>
      <c r="O48" s="111" t="str">
        <f>IFERROR(2^-('Global Normalized Ct'!O48),'Global Normalized Ct'!O48)</f>
        <v>No sample</v>
      </c>
    </row>
    <row r="49" spans="1:15" x14ac:dyDescent="0.25">
      <c r="A49" s="133"/>
      <c r="B49" s="13" t="s">
        <v>2333</v>
      </c>
      <c r="C49" s="6" t="str">
        <f>VLOOKUP($B49,'Thresholded Ct'!$B$3:$C$194,2,FALSE)</f>
        <v>hsa-miR-196a-5p</v>
      </c>
      <c r="D49" s="111">
        <f>IFERROR(2^-('Global Normalized Ct'!D49),'Global Normalized Ct'!D49)</f>
        <v>1.8502911860706776E-6</v>
      </c>
      <c r="E49" s="111" t="str">
        <f>IFERROR(2^-('Global Normalized Ct'!E49),'Global Normalized Ct'!E49)</f>
        <v>No sample</v>
      </c>
      <c r="F49" s="111" t="str">
        <f>IFERROR(2^-('Global Normalized Ct'!F49),'Global Normalized Ct'!F49)</f>
        <v>No sample</v>
      </c>
      <c r="G49" s="111" t="str">
        <f>IFERROR(2^-('Global Normalized Ct'!G49),'Global Normalized Ct'!G49)</f>
        <v>No sample</v>
      </c>
      <c r="H49" s="111" t="str">
        <f>IFERROR(2^-('Global Normalized Ct'!H49),'Global Normalized Ct'!H49)</f>
        <v>No sample</v>
      </c>
      <c r="I49" s="111" t="str">
        <f>IFERROR(2^-('Global Normalized Ct'!I49),'Global Normalized Ct'!I49)</f>
        <v>No sample</v>
      </c>
      <c r="J49" s="111">
        <f>IFERROR(2^-('Global Normalized Ct'!J49),'Global Normalized Ct'!J49)</f>
        <v>9.851291703977502E-7</v>
      </c>
      <c r="K49" s="111" t="str">
        <f>IFERROR(2^-('Global Normalized Ct'!K49),'Global Normalized Ct'!K49)</f>
        <v>No sample</v>
      </c>
      <c r="L49" s="111" t="str">
        <f>IFERROR(2^-('Global Normalized Ct'!L49),'Global Normalized Ct'!L49)</f>
        <v>No sample</v>
      </c>
      <c r="M49" s="111" t="str">
        <f>IFERROR(2^-('Global Normalized Ct'!M49),'Global Normalized Ct'!M49)</f>
        <v>No sample</v>
      </c>
      <c r="N49" s="111" t="str">
        <f>IFERROR(2^-('Global Normalized Ct'!N49),'Global Normalized Ct'!N49)</f>
        <v>No sample</v>
      </c>
      <c r="O49" s="111" t="str">
        <f>IFERROR(2^-('Global Normalized Ct'!O49),'Global Normalized Ct'!O49)</f>
        <v>No sample</v>
      </c>
    </row>
    <row r="50" spans="1:15" x14ac:dyDescent="0.25">
      <c r="A50" s="133"/>
      <c r="B50" s="13" t="s">
        <v>2334</v>
      </c>
      <c r="C50" s="6" t="str">
        <f>VLOOKUP($B50,'Thresholded Ct'!$B$3:$C$194,2,FALSE)</f>
        <v>hsa-miR-187-3p</v>
      </c>
      <c r="D50" s="111">
        <f>IFERROR(2^-('Global Normalized Ct'!D50),'Global Normalized Ct'!D50)</f>
        <v>2.9949597505373354E-9</v>
      </c>
      <c r="E50" s="111" t="str">
        <f>IFERROR(2^-('Global Normalized Ct'!E50),'Global Normalized Ct'!E50)</f>
        <v>No sample</v>
      </c>
      <c r="F50" s="111" t="str">
        <f>IFERROR(2^-('Global Normalized Ct'!F50),'Global Normalized Ct'!F50)</f>
        <v>No sample</v>
      </c>
      <c r="G50" s="111" t="str">
        <f>IFERROR(2^-('Global Normalized Ct'!G50),'Global Normalized Ct'!G50)</f>
        <v>No sample</v>
      </c>
      <c r="H50" s="111" t="str">
        <f>IFERROR(2^-('Global Normalized Ct'!H50),'Global Normalized Ct'!H50)</f>
        <v>No sample</v>
      </c>
      <c r="I50" s="111" t="str">
        <f>IFERROR(2^-('Global Normalized Ct'!I50),'Global Normalized Ct'!I50)</f>
        <v>No sample</v>
      </c>
      <c r="J50" s="111">
        <f>IFERROR(2^-('Global Normalized Ct'!J50),'Global Normalized Ct'!J50)</f>
        <v>2.2147887414947035E-9</v>
      </c>
      <c r="K50" s="111" t="str">
        <f>IFERROR(2^-('Global Normalized Ct'!K50),'Global Normalized Ct'!K50)</f>
        <v>No sample</v>
      </c>
      <c r="L50" s="111" t="str">
        <f>IFERROR(2^-('Global Normalized Ct'!L50),'Global Normalized Ct'!L50)</f>
        <v>No sample</v>
      </c>
      <c r="M50" s="111" t="str">
        <f>IFERROR(2^-('Global Normalized Ct'!M50),'Global Normalized Ct'!M50)</f>
        <v>No sample</v>
      </c>
      <c r="N50" s="111" t="str">
        <f>IFERROR(2^-('Global Normalized Ct'!N50),'Global Normalized Ct'!N50)</f>
        <v>No sample</v>
      </c>
      <c r="O50" s="111" t="str">
        <f>IFERROR(2^-('Global Normalized Ct'!O50),'Global Normalized Ct'!O50)</f>
        <v>No sample</v>
      </c>
    </row>
    <row r="51" spans="1:15" x14ac:dyDescent="0.25">
      <c r="A51" s="133"/>
      <c r="B51" s="13" t="s">
        <v>2335</v>
      </c>
      <c r="C51" s="6" t="str">
        <f>VLOOKUP($B51,'Thresholded Ct'!$B$3:$C$194,2,FALSE)</f>
        <v>hsa-miR-122-5p</v>
      </c>
      <c r="D51" s="111">
        <f>IFERROR(2^-('Global Normalized Ct'!D51),'Global Normalized Ct'!D51)</f>
        <v>1.0242788437632916E-8</v>
      </c>
      <c r="E51" s="111" t="str">
        <f>IFERROR(2^-('Global Normalized Ct'!E51),'Global Normalized Ct'!E51)</f>
        <v>No sample</v>
      </c>
      <c r="F51" s="111" t="str">
        <f>IFERROR(2^-('Global Normalized Ct'!F51),'Global Normalized Ct'!F51)</f>
        <v>No sample</v>
      </c>
      <c r="G51" s="111" t="str">
        <f>IFERROR(2^-('Global Normalized Ct'!G51),'Global Normalized Ct'!G51)</f>
        <v>No sample</v>
      </c>
      <c r="H51" s="111" t="str">
        <f>IFERROR(2^-('Global Normalized Ct'!H51),'Global Normalized Ct'!H51)</f>
        <v>No sample</v>
      </c>
      <c r="I51" s="111" t="str">
        <f>IFERROR(2^-('Global Normalized Ct'!I51),'Global Normalized Ct'!I51)</f>
        <v>No sample</v>
      </c>
      <c r="J51" s="111">
        <f>IFERROR(2^-('Global Normalized Ct'!J51),'Global Normalized Ct'!J51)</f>
        <v>7.1809220070811432E-9</v>
      </c>
      <c r="K51" s="111" t="str">
        <f>IFERROR(2^-('Global Normalized Ct'!K51),'Global Normalized Ct'!K51)</f>
        <v>No sample</v>
      </c>
      <c r="L51" s="111" t="str">
        <f>IFERROR(2^-('Global Normalized Ct'!L51),'Global Normalized Ct'!L51)</f>
        <v>No sample</v>
      </c>
      <c r="M51" s="111" t="str">
        <f>IFERROR(2^-('Global Normalized Ct'!M51),'Global Normalized Ct'!M51)</f>
        <v>No sample</v>
      </c>
      <c r="N51" s="111" t="str">
        <f>IFERROR(2^-('Global Normalized Ct'!N51),'Global Normalized Ct'!N51)</f>
        <v>No sample</v>
      </c>
      <c r="O51" s="111" t="str">
        <f>IFERROR(2^-('Global Normalized Ct'!O51),'Global Normalized Ct'!O51)</f>
        <v>No sample</v>
      </c>
    </row>
    <row r="52" spans="1:15" x14ac:dyDescent="0.25">
      <c r="A52" s="133"/>
      <c r="B52" s="13" t="s">
        <v>2336</v>
      </c>
      <c r="C52" s="6" t="str">
        <f>VLOOKUP($B52,'Thresholded Ct'!$B$3:$C$194,2,FALSE)</f>
        <v>hsa-miR-145-5p</v>
      </c>
      <c r="D52" s="111">
        <f>IFERROR(2^-('Global Normalized Ct'!D52),'Global Normalized Ct'!D52)</f>
        <v>3.6717420513972745E-10</v>
      </c>
      <c r="E52" s="111" t="str">
        <f>IFERROR(2^-('Global Normalized Ct'!E52),'Global Normalized Ct'!E52)</f>
        <v>No sample</v>
      </c>
      <c r="F52" s="111" t="str">
        <f>IFERROR(2^-('Global Normalized Ct'!F52),'Global Normalized Ct'!F52)</f>
        <v>No sample</v>
      </c>
      <c r="G52" s="111" t="str">
        <f>IFERROR(2^-('Global Normalized Ct'!G52),'Global Normalized Ct'!G52)</f>
        <v>No sample</v>
      </c>
      <c r="H52" s="111" t="str">
        <f>IFERROR(2^-('Global Normalized Ct'!H52),'Global Normalized Ct'!H52)</f>
        <v>No sample</v>
      </c>
      <c r="I52" s="111" t="str">
        <f>IFERROR(2^-('Global Normalized Ct'!I52),'Global Normalized Ct'!I52)</f>
        <v>No sample</v>
      </c>
      <c r="J52" s="111" t="str">
        <f>IFERROR(2^-('Global Normalized Ct'!J52),'Global Normalized Ct'!J52)</f>
        <v>Excluded</v>
      </c>
      <c r="K52" s="111" t="str">
        <f>IFERROR(2^-('Global Normalized Ct'!K52),'Global Normalized Ct'!K52)</f>
        <v>No sample</v>
      </c>
      <c r="L52" s="111" t="str">
        <f>IFERROR(2^-('Global Normalized Ct'!L52),'Global Normalized Ct'!L52)</f>
        <v>No sample</v>
      </c>
      <c r="M52" s="111" t="str">
        <f>IFERROR(2^-('Global Normalized Ct'!M52),'Global Normalized Ct'!M52)</f>
        <v>No sample</v>
      </c>
      <c r="N52" s="111" t="str">
        <f>IFERROR(2^-('Global Normalized Ct'!N52),'Global Normalized Ct'!N52)</f>
        <v>No sample</v>
      </c>
      <c r="O52" s="111" t="str">
        <f>IFERROR(2^-('Global Normalized Ct'!O52),'Global Normalized Ct'!O52)</f>
        <v>No sample</v>
      </c>
    </row>
    <row r="53" spans="1:15" x14ac:dyDescent="0.25">
      <c r="A53" s="133"/>
      <c r="B53" s="13" t="s">
        <v>2337</v>
      </c>
      <c r="C53" s="6" t="str">
        <f>VLOOKUP($B53,'Thresholded Ct'!$B$3:$C$194,2,FALSE)</f>
        <v>hsa-miR-206</v>
      </c>
      <c r="D53" s="111">
        <f>IFERROR(2^-('Global Normalized Ct'!D53),'Global Normalized Ct'!D53)</f>
        <v>2.4444952714879182E-9</v>
      </c>
      <c r="E53" s="111" t="str">
        <f>IFERROR(2^-('Global Normalized Ct'!E53),'Global Normalized Ct'!E53)</f>
        <v>No sample</v>
      </c>
      <c r="F53" s="111" t="str">
        <f>IFERROR(2^-('Global Normalized Ct'!F53),'Global Normalized Ct'!F53)</f>
        <v>No sample</v>
      </c>
      <c r="G53" s="111" t="str">
        <f>IFERROR(2^-('Global Normalized Ct'!G53),'Global Normalized Ct'!G53)</f>
        <v>No sample</v>
      </c>
      <c r="H53" s="111" t="str">
        <f>IFERROR(2^-('Global Normalized Ct'!H53),'Global Normalized Ct'!H53)</f>
        <v>No sample</v>
      </c>
      <c r="I53" s="111" t="str">
        <f>IFERROR(2^-('Global Normalized Ct'!I53),'Global Normalized Ct'!I53)</f>
        <v>No sample</v>
      </c>
      <c r="J53" s="111">
        <f>IFERROR(2^-('Global Normalized Ct'!J53),'Global Normalized Ct'!J53)</f>
        <v>7.6057851617728023E-10</v>
      </c>
      <c r="K53" s="111" t="str">
        <f>IFERROR(2^-('Global Normalized Ct'!K53),'Global Normalized Ct'!K53)</f>
        <v>No sample</v>
      </c>
      <c r="L53" s="111" t="str">
        <f>IFERROR(2^-('Global Normalized Ct'!L53),'Global Normalized Ct'!L53)</f>
        <v>No sample</v>
      </c>
      <c r="M53" s="111" t="str">
        <f>IFERROR(2^-('Global Normalized Ct'!M53),'Global Normalized Ct'!M53)</f>
        <v>No sample</v>
      </c>
      <c r="N53" s="111" t="str">
        <f>IFERROR(2^-('Global Normalized Ct'!N53),'Global Normalized Ct'!N53)</f>
        <v>No sample</v>
      </c>
      <c r="O53" s="111" t="str">
        <f>IFERROR(2^-('Global Normalized Ct'!O53),'Global Normalized Ct'!O53)</f>
        <v>No sample</v>
      </c>
    </row>
    <row r="54" spans="1:15" x14ac:dyDescent="0.25">
      <c r="A54" s="133"/>
      <c r="B54" s="13" t="s">
        <v>2338</v>
      </c>
      <c r="C54" s="6" t="str">
        <f>VLOOKUP($B54,'Thresholded Ct'!$B$3:$C$194,2,FALSE)</f>
        <v>hsa-miR-365a-3p</v>
      </c>
      <c r="D54" s="111">
        <f>IFERROR(2^-('Global Normalized Ct'!D54),'Global Normalized Ct'!D54)</f>
        <v>9.4117611564499947E-10</v>
      </c>
      <c r="E54" s="111" t="str">
        <f>IFERROR(2^-('Global Normalized Ct'!E54),'Global Normalized Ct'!E54)</f>
        <v>No sample</v>
      </c>
      <c r="F54" s="111" t="str">
        <f>IFERROR(2^-('Global Normalized Ct'!F54),'Global Normalized Ct'!F54)</f>
        <v>No sample</v>
      </c>
      <c r="G54" s="111" t="str">
        <f>IFERROR(2^-('Global Normalized Ct'!G54),'Global Normalized Ct'!G54)</f>
        <v>No sample</v>
      </c>
      <c r="H54" s="111" t="str">
        <f>IFERROR(2^-('Global Normalized Ct'!H54),'Global Normalized Ct'!H54)</f>
        <v>No sample</v>
      </c>
      <c r="I54" s="111" t="str">
        <f>IFERROR(2^-('Global Normalized Ct'!I54),'Global Normalized Ct'!I54)</f>
        <v>No sample</v>
      </c>
      <c r="J54" s="111">
        <f>IFERROR(2^-('Global Normalized Ct'!J54),'Global Normalized Ct'!J54)</f>
        <v>2.2147887414947035E-9</v>
      </c>
      <c r="K54" s="111" t="str">
        <f>IFERROR(2^-('Global Normalized Ct'!K54),'Global Normalized Ct'!K54)</f>
        <v>No sample</v>
      </c>
      <c r="L54" s="111" t="str">
        <f>IFERROR(2^-('Global Normalized Ct'!L54),'Global Normalized Ct'!L54)</f>
        <v>No sample</v>
      </c>
      <c r="M54" s="111" t="str">
        <f>IFERROR(2^-('Global Normalized Ct'!M54),'Global Normalized Ct'!M54)</f>
        <v>No sample</v>
      </c>
      <c r="N54" s="111" t="str">
        <f>IFERROR(2^-('Global Normalized Ct'!N54),'Global Normalized Ct'!N54)</f>
        <v>No sample</v>
      </c>
      <c r="O54" s="111" t="str">
        <f>IFERROR(2^-('Global Normalized Ct'!O54),'Global Normalized Ct'!O54)</f>
        <v>No sample</v>
      </c>
    </row>
    <row r="55" spans="1:15" x14ac:dyDescent="0.25">
      <c r="A55" s="133"/>
      <c r="B55" s="13" t="s">
        <v>2339</v>
      </c>
      <c r="C55" s="6" t="str">
        <f>VLOOKUP($B55,'Thresholded Ct'!$B$3:$C$194,2,FALSE)</f>
        <v>hsa-miR-382-5p</v>
      </c>
      <c r="D55" s="111">
        <f>IFERROR(2^-('Global Normalized Ct'!D55),'Global Normalized Ct'!D55)</f>
        <v>2.2307620216675309E-9</v>
      </c>
      <c r="E55" s="111" t="str">
        <f>IFERROR(2^-('Global Normalized Ct'!E55),'Global Normalized Ct'!E55)</f>
        <v>No sample</v>
      </c>
      <c r="F55" s="111" t="str">
        <f>IFERROR(2^-('Global Normalized Ct'!F55),'Global Normalized Ct'!F55)</f>
        <v>No sample</v>
      </c>
      <c r="G55" s="111" t="str">
        <f>IFERROR(2^-('Global Normalized Ct'!G55),'Global Normalized Ct'!G55)</f>
        <v>No sample</v>
      </c>
      <c r="H55" s="111" t="str">
        <f>IFERROR(2^-('Global Normalized Ct'!H55),'Global Normalized Ct'!H55)</f>
        <v>No sample</v>
      </c>
      <c r="I55" s="111" t="str">
        <f>IFERROR(2^-('Global Normalized Ct'!I55),'Global Normalized Ct'!I55)</f>
        <v>No sample</v>
      </c>
      <c r="J55" s="111">
        <f>IFERROR(2^-('Global Normalized Ct'!J55),'Global Normalized Ct'!J55)</f>
        <v>8.3118469721655191E-9</v>
      </c>
      <c r="K55" s="111" t="str">
        <f>IFERROR(2^-('Global Normalized Ct'!K55),'Global Normalized Ct'!K55)</f>
        <v>No sample</v>
      </c>
      <c r="L55" s="111" t="str">
        <f>IFERROR(2^-('Global Normalized Ct'!L55),'Global Normalized Ct'!L55)</f>
        <v>No sample</v>
      </c>
      <c r="M55" s="111" t="str">
        <f>IFERROR(2^-('Global Normalized Ct'!M55),'Global Normalized Ct'!M55)</f>
        <v>No sample</v>
      </c>
      <c r="N55" s="111" t="str">
        <f>IFERROR(2^-('Global Normalized Ct'!N55),'Global Normalized Ct'!N55)</f>
        <v>No sample</v>
      </c>
      <c r="O55" s="111" t="str">
        <f>IFERROR(2^-('Global Normalized Ct'!O55),'Global Normalized Ct'!O55)</f>
        <v>No sample</v>
      </c>
    </row>
    <row r="56" spans="1:15" x14ac:dyDescent="0.25">
      <c r="A56" s="133"/>
      <c r="B56" s="13" t="s">
        <v>2340</v>
      </c>
      <c r="C56" s="6" t="str">
        <f>VLOOKUP($B56,'Thresholded Ct'!$B$3:$C$194,2,FALSE)</f>
        <v>hsa-miR-486-5p</v>
      </c>
      <c r="D56" s="111">
        <f>IFERROR(2^-('Global Normalized Ct'!D56),'Global Normalized Ct'!D56)</f>
        <v>3.3414278187819612E-10</v>
      </c>
      <c r="E56" s="111" t="str">
        <f>IFERROR(2^-('Global Normalized Ct'!E56),'Global Normalized Ct'!E56)</f>
        <v>No sample</v>
      </c>
      <c r="F56" s="111" t="str">
        <f>IFERROR(2^-('Global Normalized Ct'!F56),'Global Normalized Ct'!F56)</f>
        <v>No sample</v>
      </c>
      <c r="G56" s="111" t="str">
        <f>IFERROR(2^-('Global Normalized Ct'!G56),'Global Normalized Ct'!G56)</f>
        <v>No sample</v>
      </c>
      <c r="H56" s="111" t="str">
        <f>IFERROR(2^-('Global Normalized Ct'!H56),'Global Normalized Ct'!H56)</f>
        <v>No sample</v>
      </c>
      <c r="I56" s="111" t="str">
        <f>IFERROR(2^-('Global Normalized Ct'!I56),'Global Normalized Ct'!I56)</f>
        <v>No sample</v>
      </c>
      <c r="J56" s="111">
        <f>IFERROR(2^-('Global Normalized Ct'!J56),'Global Normalized Ct'!J56)</f>
        <v>1.7619452476686798E-9</v>
      </c>
      <c r="K56" s="111" t="str">
        <f>IFERROR(2^-('Global Normalized Ct'!K56),'Global Normalized Ct'!K56)</f>
        <v>No sample</v>
      </c>
      <c r="L56" s="111" t="str">
        <f>IFERROR(2^-('Global Normalized Ct'!L56),'Global Normalized Ct'!L56)</f>
        <v>No sample</v>
      </c>
      <c r="M56" s="111" t="str">
        <f>IFERROR(2^-('Global Normalized Ct'!M56),'Global Normalized Ct'!M56)</f>
        <v>No sample</v>
      </c>
      <c r="N56" s="111" t="str">
        <f>IFERROR(2^-('Global Normalized Ct'!N56),'Global Normalized Ct'!N56)</f>
        <v>No sample</v>
      </c>
      <c r="O56" s="111" t="str">
        <f>IFERROR(2^-('Global Normalized Ct'!O56),'Global Normalized Ct'!O56)</f>
        <v>No sample</v>
      </c>
    </row>
    <row r="57" spans="1:15" x14ac:dyDescent="0.25">
      <c r="A57" s="133"/>
      <c r="B57" s="13" t="s">
        <v>2341</v>
      </c>
      <c r="C57" s="6" t="str">
        <f>VLOOKUP($B57,'Thresholded Ct'!$B$3:$C$194,2,FALSE)</f>
        <v>hsa-miR-34a-3p</v>
      </c>
      <c r="D57" s="111">
        <f>IFERROR(2^-('Global Normalized Ct'!D57),'Global Normalized Ct'!D57)</f>
        <v>2.3728296325367753E-8</v>
      </c>
      <c r="E57" s="111" t="str">
        <f>IFERROR(2^-('Global Normalized Ct'!E57),'Global Normalized Ct'!E57)</f>
        <v>No sample</v>
      </c>
      <c r="F57" s="111" t="str">
        <f>IFERROR(2^-('Global Normalized Ct'!F57),'Global Normalized Ct'!F57)</f>
        <v>No sample</v>
      </c>
      <c r="G57" s="111" t="str">
        <f>IFERROR(2^-('Global Normalized Ct'!G57),'Global Normalized Ct'!G57)</f>
        <v>No sample</v>
      </c>
      <c r="H57" s="111" t="str">
        <f>IFERROR(2^-('Global Normalized Ct'!H57),'Global Normalized Ct'!H57)</f>
        <v>No sample</v>
      </c>
      <c r="I57" s="111" t="str">
        <f>IFERROR(2^-('Global Normalized Ct'!I57),'Global Normalized Ct'!I57)</f>
        <v>No sample</v>
      </c>
      <c r="J57" s="111">
        <f>IFERROR(2^-('Global Normalized Ct'!J57),'Global Normalized Ct'!J57)</f>
        <v>2.7382250012712688E-8</v>
      </c>
      <c r="K57" s="111" t="str">
        <f>IFERROR(2^-('Global Normalized Ct'!K57),'Global Normalized Ct'!K57)</f>
        <v>No sample</v>
      </c>
      <c r="L57" s="111" t="str">
        <f>IFERROR(2^-('Global Normalized Ct'!L57),'Global Normalized Ct'!L57)</f>
        <v>No sample</v>
      </c>
      <c r="M57" s="111" t="str">
        <f>IFERROR(2^-('Global Normalized Ct'!M57),'Global Normalized Ct'!M57)</f>
        <v>No sample</v>
      </c>
      <c r="N57" s="111" t="str">
        <f>IFERROR(2^-('Global Normalized Ct'!N57),'Global Normalized Ct'!N57)</f>
        <v>No sample</v>
      </c>
      <c r="O57" s="111" t="str">
        <f>IFERROR(2^-('Global Normalized Ct'!O57),'Global Normalized Ct'!O57)</f>
        <v>No sample</v>
      </c>
    </row>
    <row r="58" spans="1:15" x14ac:dyDescent="0.25">
      <c r="A58" s="133"/>
      <c r="B58" s="13" t="s">
        <v>2343</v>
      </c>
      <c r="C58" s="6" t="str">
        <f>VLOOKUP($B58,'Thresholded Ct'!$B$3:$C$194,2,FALSE)</f>
        <v>hsa-miR-221-3p</v>
      </c>
      <c r="D58" s="111">
        <f>IFERROR(2^-('Global Normalized Ct'!D58),'Global Normalized Ct'!D58)</f>
        <v>6.8050630084471393E-8</v>
      </c>
      <c r="E58" s="111" t="str">
        <f>IFERROR(2^-('Global Normalized Ct'!E58),'Global Normalized Ct'!E58)</f>
        <v>No sample</v>
      </c>
      <c r="F58" s="111" t="str">
        <f>IFERROR(2^-('Global Normalized Ct'!F58),'Global Normalized Ct'!F58)</f>
        <v>No sample</v>
      </c>
      <c r="G58" s="111" t="str">
        <f>IFERROR(2^-('Global Normalized Ct'!G58),'Global Normalized Ct'!G58)</f>
        <v>No sample</v>
      </c>
      <c r="H58" s="111" t="str">
        <f>IFERROR(2^-('Global Normalized Ct'!H58),'Global Normalized Ct'!H58)</f>
        <v>No sample</v>
      </c>
      <c r="I58" s="111" t="str">
        <f>IFERROR(2^-('Global Normalized Ct'!I58),'Global Normalized Ct'!I58)</f>
        <v>No sample</v>
      </c>
      <c r="J58" s="111">
        <f>IFERROR(2^-('Global Normalized Ct'!J58),'Global Normalized Ct'!J58)</f>
        <v>3.3339697130013144E-8</v>
      </c>
      <c r="K58" s="111" t="str">
        <f>IFERROR(2^-('Global Normalized Ct'!K58),'Global Normalized Ct'!K58)</f>
        <v>No sample</v>
      </c>
      <c r="L58" s="111" t="str">
        <f>IFERROR(2^-('Global Normalized Ct'!L58),'Global Normalized Ct'!L58)</f>
        <v>No sample</v>
      </c>
      <c r="M58" s="111" t="str">
        <f>IFERROR(2^-('Global Normalized Ct'!M58),'Global Normalized Ct'!M58)</f>
        <v>No sample</v>
      </c>
      <c r="N58" s="111" t="str">
        <f>IFERROR(2^-('Global Normalized Ct'!N58),'Global Normalized Ct'!N58)</f>
        <v>No sample</v>
      </c>
      <c r="O58" s="111" t="str">
        <f>IFERROR(2^-('Global Normalized Ct'!O58),'Global Normalized Ct'!O58)</f>
        <v>No sample</v>
      </c>
    </row>
    <row r="59" spans="1:15" x14ac:dyDescent="0.25">
      <c r="A59" s="133"/>
      <c r="B59" s="13" t="s">
        <v>2344</v>
      </c>
      <c r="C59" s="6" t="str">
        <f>VLOOKUP($B59,'Thresholded Ct'!$B$3:$C$194,2,FALSE)</f>
        <v>hsa-miR-31-5p</v>
      </c>
      <c r="D59" s="111">
        <f>IFERROR(2^-('Global Normalized Ct'!D59),'Global Normalized Ct'!D59)</f>
        <v>4.264760454076795E-10</v>
      </c>
      <c r="E59" s="111" t="str">
        <f>IFERROR(2^-('Global Normalized Ct'!E59),'Global Normalized Ct'!E59)</f>
        <v>No sample</v>
      </c>
      <c r="F59" s="111" t="str">
        <f>IFERROR(2^-('Global Normalized Ct'!F59),'Global Normalized Ct'!F59)</f>
        <v>No sample</v>
      </c>
      <c r="G59" s="111" t="str">
        <f>IFERROR(2^-('Global Normalized Ct'!G59),'Global Normalized Ct'!G59)</f>
        <v>No sample</v>
      </c>
      <c r="H59" s="111" t="str">
        <f>IFERROR(2^-('Global Normalized Ct'!H59),'Global Normalized Ct'!H59)</f>
        <v>No sample</v>
      </c>
      <c r="I59" s="111" t="str">
        <f>IFERROR(2^-('Global Normalized Ct'!I59),'Global Normalized Ct'!I59)</f>
        <v>No sample</v>
      </c>
      <c r="J59" s="111">
        <f>IFERROR(2^-('Global Normalized Ct'!J59),'Global Normalized Ct'!J59)</f>
        <v>8.3118469721655191E-9</v>
      </c>
      <c r="K59" s="111" t="str">
        <f>IFERROR(2^-('Global Normalized Ct'!K59),'Global Normalized Ct'!K59)</f>
        <v>No sample</v>
      </c>
      <c r="L59" s="111" t="str">
        <f>IFERROR(2^-('Global Normalized Ct'!L59),'Global Normalized Ct'!L59)</f>
        <v>No sample</v>
      </c>
      <c r="M59" s="111" t="str">
        <f>IFERROR(2^-('Global Normalized Ct'!M59),'Global Normalized Ct'!M59)</f>
        <v>No sample</v>
      </c>
      <c r="N59" s="111" t="str">
        <f>IFERROR(2^-('Global Normalized Ct'!N59),'Global Normalized Ct'!N59)</f>
        <v>No sample</v>
      </c>
      <c r="O59" s="111" t="str">
        <f>IFERROR(2^-('Global Normalized Ct'!O59),'Global Normalized Ct'!O59)</f>
        <v>No sample</v>
      </c>
    </row>
    <row r="60" spans="1:15" x14ac:dyDescent="0.25">
      <c r="A60" s="133"/>
      <c r="B60" s="13" t="s">
        <v>2345</v>
      </c>
      <c r="C60" s="6" t="str">
        <f>VLOOKUP($B60,'Thresholded Ct'!$B$3:$C$194,2,FALSE)</f>
        <v>hsa-miR-199a-5p</v>
      </c>
      <c r="D60" s="111">
        <f>IFERROR(2^-('Global Normalized Ct'!D60),'Global Normalized Ct'!D60)</f>
        <v>1.4882413610034351E-8</v>
      </c>
      <c r="E60" s="111" t="str">
        <f>IFERROR(2^-('Global Normalized Ct'!E60),'Global Normalized Ct'!E60)</f>
        <v>No sample</v>
      </c>
      <c r="F60" s="111" t="str">
        <f>IFERROR(2^-('Global Normalized Ct'!F60),'Global Normalized Ct'!F60)</f>
        <v>No sample</v>
      </c>
      <c r="G60" s="111" t="str">
        <f>IFERROR(2^-('Global Normalized Ct'!G60),'Global Normalized Ct'!G60)</f>
        <v>No sample</v>
      </c>
      <c r="H60" s="111" t="str">
        <f>IFERROR(2^-('Global Normalized Ct'!H60),'Global Normalized Ct'!H60)</f>
        <v>No sample</v>
      </c>
      <c r="I60" s="111" t="str">
        <f>IFERROR(2^-('Global Normalized Ct'!I60),'Global Normalized Ct'!I60)</f>
        <v>No sample</v>
      </c>
      <c r="J60" s="111">
        <f>IFERROR(2^-('Global Normalized Ct'!J60),'Global Normalized Ct'!J60)</f>
        <v>2.0170418231838687E-8</v>
      </c>
      <c r="K60" s="111" t="str">
        <f>IFERROR(2^-('Global Normalized Ct'!K60),'Global Normalized Ct'!K60)</f>
        <v>No sample</v>
      </c>
      <c r="L60" s="111" t="str">
        <f>IFERROR(2^-('Global Normalized Ct'!L60),'Global Normalized Ct'!L60)</f>
        <v>No sample</v>
      </c>
      <c r="M60" s="111" t="str">
        <f>IFERROR(2^-('Global Normalized Ct'!M60),'Global Normalized Ct'!M60)</f>
        <v>No sample</v>
      </c>
      <c r="N60" s="111" t="str">
        <f>IFERROR(2^-('Global Normalized Ct'!N60),'Global Normalized Ct'!N60)</f>
        <v>No sample</v>
      </c>
      <c r="O60" s="111" t="str">
        <f>IFERROR(2^-('Global Normalized Ct'!O60),'Global Normalized Ct'!O60)</f>
        <v>No sample</v>
      </c>
    </row>
    <row r="61" spans="1:15" x14ac:dyDescent="0.25">
      <c r="A61" s="133"/>
      <c r="B61" s="13" t="s">
        <v>2346</v>
      </c>
      <c r="C61" s="6" t="str">
        <f>VLOOKUP($B61,'Thresholded Ct'!$B$3:$C$194,2,FALSE)</f>
        <v>hsa-miR-203a-3p</v>
      </c>
      <c r="D61" s="111">
        <f>IFERROR(2^-('Global Normalized Ct'!D61),'Global Normalized Ct'!D61)</f>
        <v>2.0315889326026577E-8</v>
      </c>
      <c r="E61" s="111" t="str">
        <f>IFERROR(2^-('Global Normalized Ct'!E61),'Global Normalized Ct'!E61)</f>
        <v>No sample</v>
      </c>
      <c r="F61" s="111" t="str">
        <f>IFERROR(2^-('Global Normalized Ct'!F61),'Global Normalized Ct'!F61)</f>
        <v>No sample</v>
      </c>
      <c r="G61" s="111" t="str">
        <f>IFERROR(2^-('Global Normalized Ct'!G61),'Global Normalized Ct'!G61)</f>
        <v>No sample</v>
      </c>
      <c r="H61" s="111" t="str">
        <f>IFERROR(2^-('Global Normalized Ct'!H61),'Global Normalized Ct'!H61)</f>
        <v>No sample</v>
      </c>
      <c r="I61" s="111" t="str">
        <f>IFERROR(2^-('Global Normalized Ct'!I61),'Global Normalized Ct'!I61)</f>
        <v>No sample</v>
      </c>
      <c r="J61" s="111">
        <f>IFERROR(2^-('Global Normalized Ct'!J61),'Global Normalized Ct'!J61)</f>
        <v>4.190635649545646E-9</v>
      </c>
      <c r="K61" s="111" t="str">
        <f>IFERROR(2^-('Global Normalized Ct'!K61),'Global Normalized Ct'!K61)</f>
        <v>No sample</v>
      </c>
      <c r="L61" s="111" t="str">
        <f>IFERROR(2^-('Global Normalized Ct'!L61),'Global Normalized Ct'!L61)</f>
        <v>No sample</v>
      </c>
      <c r="M61" s="111" t="str">
        <f>IFERROR(2^-('Global Normalized Ct'!M61),'Global Normalized Ct'!M61)</f>
        <v>No sample</v>
      </c>
      <c r="N61" s="111" t="str">
        <f>IFERROR(2^-('Global Normalized Ct'!N61),'Global Normalized Ct'!N61)</f>
        <v>No sample</v>
      </c>
      <c r="O61" s="111" t="str">
        <f>IFERROR(2^-('Global Normalized Ct'!O61),'Global Normalized Ct'!O61)</f>
        <v>No sample</v>
      </c>
    </row>
    <row r="62" spans="1:15" x14ac:dyDescent="0.25">
      <c r="A62" s="133"/>
      <c r="B62" s="13" t="s">
        <v>2347</v>
      </c>
      <c r="C62" s="6" t="str">
        <f>VLOOKUP($B62,'Thresholded Ct'!$B$3:$C$194,2,FALSE)</f>
        <v>hsa-miR-125b-5p</v>
      </c>
      <c r="D62" s="111" t="str">
        <f>IFERROR(2^-('Global Normalized Ct'!D62),'Global Normalized Ct'!D62)</f>
        <v>Excluded</v>
      </c>
      <c r="E62" s="111" t="str">
        <f>IFERROR(2^-('Global Normalized Ct'!E62),'Global Normalized Ct'!E62)</f>
        <v>No sample</v>
      </c>
      <c r="F62" s="111" t="str">
        <f>IFERROR(2^-('Global Normalized Ct'!F62),'Global Normalized Ct'!F62)</f>
        <v>No sample</v>
      </c>
      <c r="G62" s="111" t="str">
        <f>IFERROR(2^-('Global Normalized Ct'!G62),'Global Normalized Ct'!G62)</f>
        <v>No sample</v>
      </c>
      <c r="H62" s="111" t="str">
        <f>IFERROR(2^-('Global Normalized Ct'!H62),'Global Normalized Ct'!H62)</f>
        <v>No sample</v>
      </c>
      <c r="I62" s="111" t="str">
        <f>IFERROR(2^-('Global Normalized Ct'!I62),'Global Normalized Ct'!I62)</f>
        <v>No sample</v>
      </c>
      <c r="J62" s="111" t="str">
        <f>IFERROR(2^-('Global Normalized Ct'!J62),'Global Normalized Ct'!J62)</f>
        <v>Excluded</v>
      </c>
      <c r="K62" s="111" t="str">
        <f>IFERROR(2^-('Global Normalized Ct'!K62),'Global Normalized Ct'!K62)</f>
        <v>No sample</v>
      </c>
      <c r="L62" s="111" t="str">
        <f>IFERROR(2^-('Global Normalized Ct'!L62),'Global Normalized Ct'!L62)</f>
        <v>No sample</v>
      </c>
      <c r="M62" s="111" t="str">
        <f>IFERROR(2^-('Global Normalized Ct'!M62),'Global Normalized Ct'!M62)</f>
        <v>No sample</v>
      </c>
      <c r="N62" s="111" t="str">
        <f>IFERROR(2^-('Global Normalized Ct'!N62),'Global Normalized Ct'!N62)</f>
        <v>No sample</v>
      </c>
      <c r="O62" s="111" t="str">
        <f>IFERROR(2^-('Global Normalized Ct'!O62),'Global Normalized Ct'!O62)</f>
        <v>No sample</v>
      </c>
    </row>
    <row r="63" spans="1:15" x14ac:dyDescent="0.25">
      <c r="A63" s="133"/>
      <c r="B63" s="13" t="s">
        <v>2348</v>
      </c>
      <c r="C63" s="6" t="str">
        <f>VLOOKUP($B63,'Thresholded Ct'!$B$3:$C$194,2,FALSE)</f>
        <v>hsa-miR-152-3p</v>
      </c>
      <c r="D63" s="111">
        <f>IFERROR(2^-('Global Normalized Ct'!D63),'Global Normalized Ct'!D63)</f>
        <v>1.1692120595611776E-9</v>
      </c>
      <c r="E63" s="111" t="str">
        <f>IFERROR(2^-('Global Normalized Ct'!E63),'Global Normalized Ct'!E63)</f>
        <v>No sample</v>
      </c>
      <c r="F63" s="111" t="str">
        <f>IFERROR(2^-('Global Normalized Ct'!F63),'Global Normalized Ct'!F63)</f>
        <v>No sample</v>
      </c>
      <c r="G63" s="111" t="str">
        <f>IFERROR(2^-('Global Normalized Ct'!G63),'Global Normalized Ct'!G63)</f>
        <v>No sample</v>
      </c>
      <c r="H63" s="111" t="str">
        <f>IFERROR(2^-('Global Normalized Ct'!H63),'Global Normalized Ct'!H63)</f>
        <v>No sample</v>
      </c>
      <c r="I63" s="111" t="str">
        <f>IFERROR(2^-('Global Normalized Ct'!I63),'Global Normalized Ct'!I63)</f>
        <v>No sample</v>
      </c>
      <c r="J63" s="111">
        <f>IFERROR(2^-('Global Normalized Ct'!J63),'Global Normalized Ct'!J63)</f>
        <v>1.5498935089376755E-9</v>
      </c>
      <c r="K63" s="111" t="str">
        <f>IFERROR(2^-('Global Normalized Ct'!K63),'Global Normalized Ct'!K63)</f>
        <v>No sample</v>
      </c>
      <c r="L63" s="111" t="str">
        <f>IFERROR(2^-('Global Normalized Ct'!L63),'Global Normalized Ct'!L63)</f>
        <v>No sample</v>
      </c>
      <c r="M63" s="111" t="str">
        <f>IFERROR(2^-('Global Normalized Ct'!M63),'Global Normalized Ct'!M63)</f>
        <v>No sample</v>
      </c>
      <c r="N63" s="111" t="str">
        <f>IFERROR(2^-('Global Normalized Ct'!N63),'Global Normalized Ct'!N63)</f>
        <v>No sample</v>
      </c>
      <c r="O63" s="111" t="str">
        <f>IFERROR(2^-('Global Normalized Ct'!O63),'Global Normalized Ct'!O63)</f>
        <v>No sample</v>
      </c>
    </row>
    <row r="64" spans="1:15" x14ac:dyDescent="0.25">
      <c r="A64" s="133"/>
      <c r="B64" s="13" t="s">
        <v>2349</v>
      </c>
      <c r="C64" s="6" t="str">
        <f>VLOOKUP($B64,'Thresholded Ct'!$B$3:$C$194,2,FALSE)</f>
        <v>hsa-miR-200c-3p</v>
      </c>
      <c r="D64" s="111">
        <f>IFERROR(2^-('Global Normalized Ct'!D64),'Global Normalized Ct'!D64)</f>
        <v>4.264760454076795E-10</v>
      </c>
      <c r="E64" s="111" t="str">
        <f>IFERROR(2^-('Global Normalized Ct'!E64),'Global Normalized Ct'!E64)</f>
        <v>No sample</v>
      </c>
      <c r="F64" s="111" t="str">
        <f>IFERROR(2^-('Global Normalized Ct'!F64),'Global Normalized Ct'!F64)</f>
        <v>No sample</v>
      </c>
      <c r="G64" s="111" t="str">
        <f>IFERROR(2^-('Global Normalized Ct'!G64),'Global Normalized Ct'!G64)</f>
        <v>No sample</v>
      </c>
      <c r="H64" s="111" t="str">
        <f>IFERROR(2^-('Global Normalized Ct'!H64),'Global Normalized Ct'!H64)</f>
        <v>No sample</v>
      </c>
      <c r="I64" s="111" t="str">
        <f>IFERROR(2^-('Global Normalized Ct'!I64),'Global Normalized Ct'!I64)</f>
        <v>No sample</v>
      </c>
      <c r="J64" s="111" t="str">
        <f>IFERROR(2^-('Global Normalized Ct'!J64),'Global Normalized Ct'!J64)</f>
        <v>Excluded</v>
      </c>
      <c r="K64" s="111" t="str">
        <f>IFERROR(2^-('Global Normalized Ct'!K64),'Global Normalized Ct'!K64)</f>
        <v>No sample</v>
      </c>
      <c r="L64" s="111" t="str">
        <f>IFERROR(2^-('Global Normalized Ct'!L64),'Global Normalized Ct'!L64)</f>
        <v>No sample</v>
      </c>
      <c r="M64" s="111" t="str">
        <f>IFERROR(2^-('Global Normalized Ct'!M64),'Global Normalized Ct'!M64)</f>
        <v>No sample</v>
      </c>
      <c r="N64" s="111" t="str">
        <f>IFERROR(2^-('Global Normalized Ct'!N64),'Global Normalized Ct'!N64)</f>
        <v>No sample</v>
      </c>
      <c r="O64" s="111" t="str">
        <f>IFERROR(2^-('Global Normalized Ct'!O64),'Global Normalized Ct'!O64)</f>
        <v>No sample</v>
      </c>
    </row>
    <row r="65" spans="1:15" x14ac:dyDescent="0.25">
      <c r="A65" s="133"/>
      <c r="B65" s="13" t="s">
        <v>2350</v>
      </c>
      <c r="C65" s="6" t="str">
        <f>VLOOKUP($B65,'Thresholded Ct'!$B$3:$C$194,2,FALSE)</f>
        <v>hsa-miR-367-3p</v>
      </c>
      <c r="D65" s="111">
        <f>IFERROR(2^-('Global Normalized Ct'!D65),'Global Normalized Ct'!D65)</f>
        <v>4.1716222366072035E-8</v>
      </c>
      <c r="E65" s="111" t="str">
        <f>IFERROR(2^-('Global Normalized Ct'!E65),'Global Normalized Ct'!E65)</f>
        <v>No sample</v>
      </c>
      <c r="F65" s="111" t="str">
        <f>IFERROR(2^-('Global Normalized Ct'!F65),'Global Normalized Ct'!F65)</f>
        <v>No sample</v>
      </c>
      <c r="G65" s="111" t="str">
        <f>IFERROR(2^-('Global Normalized Ct'!G65),'Global Normalized Ct'!G65)</f>
        <v>No sample</v>
      </c>
      <c r="H65" s="111" t="str">
        <f>IFERROR(2^-('Global Normalized Ct'!H65),'Global Normalized Ct'!H65)</f>
        <v>No sample</v>
      </c>
      <c r="I65" s="111" t="str">
        <f>IFERROR(2^-('Global Normalized Ct'!I65),'Global Normalized Ct'!I65)</f>
        <v>No sample</v>
      </c>
      <c r="J65" s="111">
        <f>IFERROR(2^-('Global Normalized Ct'!J65),'Global Normalized Ct'!J65)</f>
        <v>3.8724349336269174E-8</v>
      </c>
      <c r="K65" s="111" t="str">
        <f>IFERROR(2^-('Global Normalized Ct'!K65),'Global Normalized Ct'!K65)</f>
        <v>No sample</v>
      </c>
      <c r="L65" s="111" t="str">
        <f>IFERROR(2^-('Global Normalized Ct'!L65),'Global Normalized Ct'!L65)</f>
        <v>No sample</v>
      </c>
      <c r="M65" s="111" t="str">
        <f>IFERROR(2^-('Global Normalized Ct'!M65),'Global Normalized Ct'!M65)</f>
        <v>No sample</v>
      </c>
      <c r="N65" s="111" t="str">
        <f>IFERROR(2^-('Global Normalized Ct'!N65),'Global Normalized Ct'!N65)</f>
        <v>No sample</v>
      </c>
      <c r="O65" s="111" t="str">
        <f>IFERROR(2^-('Global Normalized Ct'!O65),'Global Normalized Ct'!O65)</f>
        <v>No sample</v>
      </c>
    </row>
    <row r="66" spans="1:15" x14ac:dyDescent="0.25">
      <c r="A66" s="133"/>
      <c r="B66" s="13" t="s">
        <v>2351</v>
      </c>
      <c r="C66" s="6" t="str">
        <f>VLOOKUP($B66,'Thresholded Ct'!$B$3:$C$194,2,FALSE)</f>
        <v>hsa-miR-342-3p</v>
      </c>
      <c r="D66" s="111">
        <f>IFERROR(2^-('Global Normalized Ct'!D66),'Global Normalized Ct'!D66)</f>
        <v>3.6793851683025573E-10</v>
      </c>
      <c r="E66" s="111" t="str">
        <f>IFERROR(2^-('Global Normalized Ct'!E66),'Global Normalized Ct'!E66)</f>
        <v>No sample</v>
      </c>
      <c r="F66" s="111" t="str">
        <f>IFERROR(2^-('Global Normalized Ct'!F66),'Global Normalized Ct'!F66)</f>
        <v>No sample</v>
      </c>
      <c r="G66" s="111" t="str">
        <f>IFERROR(2^-('Global Normalized Ct'!G66),'Global Normalized Ct'!G66)</f>
        <v>No sample</v>
      </c>
      <c r="H66" s="111" t="str">
        <f>IFERROR(2^-('Global Normalized Ct'!H66),'Global Normalized Ct'!H66)</f>
        <v>No sample</v>
      </c>
      <c r="I66" s="111" t="str">
        <f>IFERROR(2^-('Global Normalized Ct'!I66),'Global Normalized Ct'!I66)</f>
        <v>No sample</v>
      </c>
      <c r="J66" s="111">
        <f>IFERROR(2^-('Global Normalized Ct'!J66),'Global Normalized Ct'!J66)</f>
        <v>6.5074719508233484E-10</v>
      </c>
      <c r="K66" s="111" t="str">
        <f>IFERROR(2^-('Global Normalized Ct'!K66),'Global Normalized Ct'!K66)</f>
        <v>No sample</v>
      </c>
      <c r="L66" s="111" t="str">
        <f>IFERROR(2^-('Global Normalized Ct'!L66),'Global Normalized Ct'!L66)</f>
        <v>No sample</v>
      </c>
      <c r="M66" s="111" t="str">
        <f>IFERROR(2^-('Global Normalized Ct'!M66),'Global Normalized Ct'!M66)</f>
        <v>No sample</v>
      </c>
      <c r="N66" s="111" t="str">
        <f>IFERROR(2^-('Global Normalized Ct'!N66),'Global Normalized Ct'!N66)</f>
        <v>No sample</v>
      </c>
      <c r="O66" s="111" t="str">
        <f>IFERROR(2^-('Global Normalized Ct'!O66),'Global Normalized Ct'!O66)</f>
        <v>No sample</v>
      </c>
    </row>
    <row r="67" spans="1:15" x14ac:dyDescent="0.25">
      <c r="A67" s="133"/>
      <c r="B67" s="13" t="s">
        <v>2352</v>
      </c>
      <c r="C67" s="6" t="str">
        <f>VLOOKUP($B67,'Thresholded Ct'!$B$3:$C$194,2,FALSE)</f>
        <v>hsa-miR-146b-5p</v>
      </c>
      <c r="D67" s="111">
        <f>IFERROR(2^-('Global Normalized Ct'!D67),'Global Normalized Ct'!D67)</f>
        <v>2.0049088032228771E-9</v>
      </c>
      <c r="E67" s="111" t="str">
        <f>IFERROR(2^-('Global Normalized Ct'!E67),'Global Normalized Ct'!E67)</f>
        <v>No sample</v>
      </c>
      <c r="F67" s="111" t="str">
        <f>IFERROR(2^-('Global Normalized Ct'!F67),'Global Normalized Ct'!F67)</f>
        <v>No sample</v>
      </c>
      <c r="G67" s="111" t="str">
        <f>IFERROR(2^-('Global Normalized Ct'!G67),'Global Normalized Ct'!G67)</f>
        <v>No sample</v>
      </c>
      <c r="H67" s="111" t="str">
        <f>IFERROR(2^-('Global Normalized Ct'!H67),'Global Normalized Ct'!H67)</f>
        <v>No sample</v>
      </c>
      <c r="I67" s="111" t="str">
        <f>IFERROR(2^-('Global Normalized Ct'!I67),'Global Normalized Ct'!I67)</f>
        <v>No sample</v>
      </c>
      <c r="J67" s="111">
        <f>IFERROR(2^-('Global Normalized Ct'!J67),'Global Normalized Ct'!J67)</f>
        <v>7.0669964691204031E-10</v>
      </c>
      <c r="K67" s="111" t="str">
        <f>IFERROR(2^-('Global Normalized Ct'!K67),'Global Normalized Ct'!K67)</f>
        <v>No sample</v>
      </c>
      <c r="L67" s="111" t="str">
        <f>IFERROR(2^-('Global Normalized Ct'!L67),'Global Normalized Ct'!L67)</f>
        <v>No sample</v>
      </c>
      <c r="M67" s="111" t="str">
        <f>IFERROR(2^-('Global Normalized Ct'!M67),'Global Normalized Ct'!M67)</f>
        <v>No sample</v>
      </c>
      <c r="N67" s="111" t="str">
        <f>IFERROR(2^-('Global Normalized Ct'!N67),'Global Normalized Ct'!N67)</f>
        <v>No sample</v>
      </c>
      <c r="O67" s="111" t="str">
        <f>IFERROR(2^-('Global Normalized Ct'!O67),'Global Normalized Ct'!O67)</f>
        <v>No sample</v>
      </c>
    </row>
    <row r="68" spans="1:15" x14ac:dyDescent="0.25">
      <c r="A68" s="133"/>
      <c r="B68" s="13" t="s">
        <v>2353</v>
      </c>
      <c r="C68" s="6" t="str">
        <f>VLOOKUP($B68,'Thresholded Ct'!$B$3:$C$194,2,FALSE)</f>
        <v>hsa-miR-34b-3p</v>
      </c>
      <c r="D68" s="111">
        <f>IFERROR(2^-('Global Normalized Ct'!D68),'Global Normalized Ct'!D68)</f>
        <v>1.1783371032466876E-6</v>
      </c>
      <c r="E68" s="111" t="str">
        <f>IFERROR(2^-('Global Normalized Ct'!E68),'Global Normalized Ct'!E68)</f>
        <v>No sample</v>
      </c>
      <c r="F68" s="111" t="str">
        <f>IFERROR(2^-('Global Normalized Ct'!F68),'Global Normalized Ct'!F68)</f>
        <v>No sample</v>
      </c>
      <c r="G68" s="111" t="str">
        <f>IFERROR(2^-('Global Normalized Ct'!G68),'Global Normalized Ct'!G68)</f>
        <v>No sample</v>
      </c>
      <c r="H68" s="111" t="str">
        <f>IFERROR(2^-('Global Normalized Ct'!H68),'Global Normalized Ct'!H68)</f>
        <v>No sample</v>
      </c>
      <c r="I68" s="111" t="str">
        <f>IFERROR(2^-('Global Normalized Ct'!I68),'Global Normalized Ct'!I68)</f>
        <v>No sample</v>
      </c>
      <c r="J68" s="111">
        <f>IFERROR(2^-('Global Normalized Ct'!J68),'Global Normalized Ct'!J68)</f>
        <v>3.1850431184702392E-7</v>
      </c>
      <c r="K68" s="111" t="str">
        <f>IFERROR(2^-('Global Normalized Ct'!K68),'Global Normalized Ct'!K68)</f>
        <v>No sample</v>
      </c>
      <c r="L68" s="111" t="str">
        <f>IFERROR(2^-('Global Normalized Ct'!L68),'Global Normalized Ct'!L68)</f>
        <v>No sample</v>
      </c>
      <c r="M68" s="111" t="str">
        <f>IFERROR(2^-('Global Normalized Ct'!M68),'Global Normalized Ct'!M68)</f>
        <v>No sample</v>
      </c>
      <c r="N68" s="111" t="str">
        <f>IFERROR(2^-('Global Normalized Ct'!N68),'Global Normalized Ct'!N68)</f>
        <v>No sample</v>
      </c>
      <c r="O68" s="111" t="str">
        <f>IFERROR(2^-('Global Normalized Ct'!O68),'Global Normalized Ct'!O68)</f>
        <v>No sample</v>
      </c>
    </row>
    <row r="69" spans="1:15" x14ac:dyDescent="0.25">
      <c r="A69" s="133"/>
      <c r="B69" s="13" t="s">
        <v>2355</v>
      </c>
      <c r="C69" s="6" t="str">
        <f>VLOOKUP($B69,'Thresholded Ct'!$B$3:$C$194,2,FALSE)</f>
        <v>hsa-miR-9-5p</v>
      </c>
      <c r="D69" s="111">
        <f>IFERROR(2^-('Global Normalized Ct'!D69),'Global Normalized Ct'!D69)</f>
        <v>5.7704363815979409E-7</v>
      </c>
      <c r="E69" s="111" t="str">
        <f>IFERROR(2^-('Global Normalized Ct'!E69),'Global Normalized Ct'!E69)</f>
        <v>No sample</v>
      </c>
      <c r="F69" s="111" t="str">
        <f>IFERROR(2^-('Global Normalized Ct'!F69),'Global Normalized Ct'!F69)</f>
        <v>No sample</v>
      </c>
      <c r="G69" s="111" t="str">
        <f>IFERROR(2^-('Global Normalized Ct'!G69),'Global Normalized Ct'!G69)</f>
        <v>No sample</v>
      </c>
      <c r="H69" s="111" t="str">
        <f>IFERROR(2^-('Global Normalized Ct'!H69),'Global Normalized Ct'!H69)</f>
        <v>No sample</v>
      </c>
      <c r="I69" s="111" t="str">
        <f>IFERROR(2^-('Global Normalized Ct'!I69),'Global Normalized Ct'!I69)</f>
        <v>No sample</v>
      </c>
      <c r="J69" s="111">
        <f>IFERROR(2^-('Global Normalized Ct'!J69),'Global Normalized Ct'!J69)</f>
        <v>5.9597053224549719E-8</v>
      </c>
      <c r="K69" s="111" t="str">
        <f>IFERROR(2^-('Global Normalized Ct'!K69),'Global Normalized Ct'!K69)</f>
        <v>No sample</v>
      </c>
      <c r="L69" s="111" t="str">
        <f>IFERROR(2^-('Global Normalized Ct'!L69),'Global Normalized Ct'!L69)</f>
        <v>No sample</v>
      </c>
      <c r="M69" s="111" t="str">
        <f>IFERROR(2^-('Global Normalized Ct'!M69),'Global Normalized Ct'!M69)</f>
        <v>No sample</v>
      </c>
      <c r="N69" s="111" t="str">
        <f>IFERROR(2^-('Global Normalized Ct'!N69),'Global Normalized Ct'!N69)</f>
        <v>No sample</v>
      </c>
      <c r="O69" s="111" t="str">
        <f>IFERROR(2^-('Global Normalized Ct'!O69),'Global Normalized Ct'!O69)</f>
        <v>No sample</v>
      </c>
    </row>
    <row r="70" spans="1:15" x14ac:dyDescent="0.25">
      <c r="A70" s="133"/>
      <c r="B70" s="13" t="s">
        <v>2356</v>
      </c>
      <c r="C70" s="6" t="str">
        <f>VLOOKUP($B70,'Thresholded Ct'!$B$3:$C$194,2,FALSE)</f>
        <v>hsa-miR-376c-3p</v>
      </c>
      <c r="D70" s="111">
        <f>IFERROR(2^-('Global Normalized Ct'!D70),'Global Normalized Ct'!D70)</f>
        <v>4.1716222366072035E-8</v>
      </c>
      <c r="E70" s="111" t="str">
        <f>IFERROR(2^-('Global Normalized Ct'!E70),'Global Normalized Ct'!E70)</f>
        <v>No sample</v>
      </c>
      <c r="F70" s="111" t="str">
        <f>IFERROR(2^-('Global Normalized Ct'!F70),'Global Normalized Ct'!F70)</f>
        <v>No sample</v>
      </c>
      <c r="G70" s="111" t="str">
        <f>IFERROR(2^-('Global Normalized Ct'!G70),'Global Normalized Ct'!G70)</f>
        <v>No sample</v>
      </c>
      <c r="H70" s="111" t="str">
        <f>IFERROR(2^-('Global Normalized Ct'!H70),'Global Normalized Ct'!H70)</f>
        <v>No sample</v>
      </c>
      <c r="I70" s="111" t="str">
        <f>IFERROR(2^-('Global Normalized Ct'!I70),'Global Normalized Ct'!I70)</f>
        <v>No sample</v>
      </c>
      <c r="J70" s="111">
        <f>IFERROR(2^-('Global Normalized Ct'!J70),'Global Normalized Ct'!J70)</f>
        <v>3.8724349336269174E-8</v>
      </c>
      <c r="K70" s="111" t="str">
        <f>IFERROR(2^-('Global Normalized Ct'!K70),'Global Normalized Ct'!K70)</f>
        <v>No sample</v>
      </c>
      <c r="L70" s="111" t="str">
        <f>IFERROR(2^-('Global Normalized Ct'!L70),'Global Normalized Ct'!L70)</f>
        <v>No sample</v>
      </c>
      <c r="M70" s="111" t="str">
        <f>IFERROR(2^-('Global Normalized Ct'!M70),'Global Normalized Ct'!M70)</f>
        <v>No sample</v>
      </c>
      <c r="N70" s="111" t="str">
        <f>IFERROR(2^-('Global Normalized Ct'!N70),'Global Normalized Ct'!N70)</f>
        <v>No sample</v>
      </c>
      <c r="O70" s="111" t="str">
        <f>IFERROR(2^-('Global Normalized Ct'!O70),'Global Normalized Ct'!O70)</f>
        <v>No sample</v>
      </c>
    </row>
    <row r="71" spans="1:15" x14ac:dyDescent="0.25">
      <c r="A71" s="133"/>
      <c r="B71" s="13" t="s">
        <v>2357</v>
      </c>
      <c r="C71" s="6" t="str">
        <f>VLOOKUP($B71,'Thresholded Ct'!$B$3:$C$194,2,FALSE)</f>
        <v>hsa-miR-199a-3p</v>
      </c>
      <c r="D71" s="111">
        <f>IFERROR(2^-('Global Normalized Ct'!D71),'Global Normalized Ct'!D71)</f>
        <v>3.6793851683025573E-10</v>
      </c>
      <c r="E71" s="111" t="str">
        <f>IFERROR(2^-('Global Normalized Ct'!E71),'Global Normalized Ct'!E71)</f>
        <v>No sample</v>
      </c>
      <c r="F71" s="111" t="str">
        <f>IFERROR(2^-('Global Normalized Ct'!F71),'Global Normalized Ct'!F71)</f>
        <v>No sample</v>
      </c>
      <c r="G71" s="111" t="str">
        <f>IFERROR(2^-('Global Normalized Ct'!G71),'Global Normalized Ct'!G71)</f>
        <v>No sample</v>
      </c>
      <c r="H71" s="111" t="str">
        <f>IFERROR(2^-('Global Normalized Ct'!H71),'Global Normalized Ct'!H71)</f>
        <v>No sample</v>
      </c>
      <c r="I71" s="111" t="str">
        <f>IFERROR(2^-('Global Normalized Ct'!I71),'Global Normalized Ct'!I71)</f>
        <v>No sample</v>
      </c>
      <c r="J71" s="111">
        <f>IFERROR(2^-('Global Normalized Ct'!J71),'Global Normalized Ct'!J71)</f>
        <v>5.0318788520673641E-10</v>
      </c>
      <c r="K71" s="111" t="str">
        <f>IFERROR(2^-('Global Normalized Ct'!K71),'Global Normalized Ct'!K71)</f>
        <v>No sample</v>
      </c>
      <c r="L71" s="111" t="str">
        <f>IFERROR(2^-('Global Normalized Ct'!L71),'Global Normalized Ct'!L71)</f>
        <v>No sample</v>
      </c>
      <c r="M71" s="111" t="str">
        <f>IFERROR(2^-('Global Normalized Ct'!M71),'Global Normalized Ct'!M71)</f>
        <v>No sample</v>
      </c>
      <c r="N71" s="111" t="str">
        <f>IFERROR(2^-('Global Normalized Ct'!N71),'Global Normalized Ct'!N71)</f>
        <v>No sample</v>
      </c>
      <c r="O71" s="111" t="str">
        <f>IFERROR(2^-('Global Normalized Ct'!O71),'Global Normalized Ct'!O71)</f>
        <v>No sample</v>
      </c>
    </row>
    <row r="72" spans="1:15" x14ac:dyDescent="0.25">
      <c r="A72" s="133"/>
      <c r="B72" s="13" t="s">
        <v>2358</v>
      </c>
      <c r="C72" s="6" t="str">
        <f>VLOOKUP($B72,'Thresholded Ct'!$B$3:$C$194,2,FALSE)</f>
        <v>hsa-miR-205-5p</v>
      </c>
      <c r="D72" s="111">
        <f>IFERROR(2^-('Global Normalized Ct'!D72),'Global Normalized Ct'!D72)</f>
        <v>3.962845205585355E-9</v>
      </c>
      <c r="E72" s="111" t="str">
        <f>IFERROR(2^-('Global Normalized Ct'!E72),'Global Normalized Ct'!E72)</f>
        <v>No sample</v>
      </c>
      <c r="F72" s="111" t="str">
        <f>IFERROR(2^-('Global Normalized Ct'!F72),'Global Normalized Ct'!F72)</f>
        <v>No sample</v>
      </c>
      <c r="G72" s="111" t="str">
        <f>IFERROR(2^-('Global Normalized Ct'!G72),'Global Normalized Ct'!G72)</f>
        <v>No sample</v>
      </c>
      <c r="H72" s="111" t="str">
        <f>IFERROR(2^-('Global Normalized Ct'!H72),'Global Normalized Ct'!H72)</f>
        <v>No sample</v>
      </c>
      <c r="I72" s="111" t="str">
        <f>IFERROR(2^-('Global Normalized Ct'!I72),'Global Normalized Ct'!I72)</f>
        <v>No sample</v>
      </c>
      <c r="J72" s="111">
        <f>IFERROR(2^-('Global Normalized Ct'!J72),'Global Normalized Ct'!J72)</f>
        <v>2.0493538296734296E-9</v>
      </c>
      <c r="K72" s="111" t="str">
        <f>IFERROR(2^-('Global Normalized Ct'!K72),'Global Normalized Ct'!K72)</f>
        <v>No sample</v>
      </c>
      <c r="L72" s="111" t="str">
        <f>IFERROR(2^-('Global Normalized Ct'!L72),'Global Normalized Ct'!L72)</f>
        <v>No sample</v>
      </c>
      <c r="M72" s="111" t="str">
        <f>IFERROR(2^-('Global Normalized Ct'!M72),'Global Normalized Ct'!M72)</f>
        <v>No sample</v>
      </c>
      <c r="N72" s="111" t="str">
        <f>IFERROR(2^-('Global Normalized Ct'!N72),'Global Normalized Ct'!N72)</f>
        <v>No sample</v>
      </c>
      <c r="O72" s="111" t="str">
        <f>IFERROR(2^-('Global Normalized Ct'!O72),'Global Normalized Ct'!O72)</f>
        <v>No sample</v>
      </c>
    </row>
    <row r="73" spans="1:15" x14ac:dyDescent="0.25">
      <c r="A73" s="133"/>
      <c r="B73" s="13" t="s">
        <v>2359</v>
      </c>
      <c r="C73" s="6" t="str">
        <f>VLOOKUP($B73,'Thresholded Ct'!$B$3:$C$194,2,FALSE)</f>
        <v>hsa-miR-130a-3p</v>
      </c>
      <c r="D73" s="111">
        <f>IFERROR(2^-('Global Normalized Ct'!D73),'Global Normalized Ct'!D73)</f>
        <v>2.9638341291922068E-10</v>
      </c>
      <c r="E73" s="111" t="str">
        <f>IFERROR(2^-('Global Normalized Ct'!E73),'Global Normalized Ct'!E73)</f>
        <v>No sample</v>
      </c>
      <c r="F73" s="111" t="str">
        <f>IFERROR(2^-('Global Normalized Ct'!F73),'Global Normalized Ct'!F73)</f>
        <v>No sample</v>
      </c>
      <c r="G73" s="111" t="str">
        <f>IFERROR(2^-('Global Normalized Ct'!G73),'Global Normalized Ct'!G73)</f>
        <v>No sample</v>
      </c>
      <c r="H73" s="111" t="str">
        <f>IFERROR(2^-('Global Normalized Ct'!H73),'Global Normalized Ct'!H73)</f>
        <v>No sample</v>
      </c>
      <c r="I73" s="111" t="str">
        <f>IFERROR(2^-('Global Normalized Ct'!I73),'Global Normalized Ct'!I73)</f>
        <v>No sample</v>
      </c>
      <c r="J73" s="111">
        <f>IFERROR(2^-('Global Normalized Ct'!J73),'Global Normalized Ct'!J73)</f>
        <v>6.8785152504674297E-10</v>
      </c>
      <c r="K73" s="111" t="str">
        <f>IFERROR(2^-('Global Normalized Ct'!K73),'Global Normalized Ct'!K73)</f>
        <v>No sample</v>
      </c>
      <c r="L73" s="111" t="str">
        <f>IFERROR(2^-('Global Normalized Ct'!L73),'Global Normalized Ct'!L73)</f>
        <v>No sample</v>
      </c>
      <c r="M73" s="111" t="str">
        <f>IFERROR(2^-('Global Normalized Ct'!M73),'Global Normalized Ct'!M73)</f>
        <v>No sample</v>
      </c>
      <c r="N73" s="111" t="str">
        <f>IFERROR(2^-('Global Normalized Ct'!N73),'Global Normalized Ct'!N73)</f>
        <v>No sample</v>
      </c>
      <c r="O73" s="111" t="str">
        <f>IFERROR(2^-('Global Normalized Ct'!O73),'Global Normalized Ct'!O73)</f>
        <v>No sample</v>
      </c>
    </row>
    <row r="74" spans="1:15" x14ac:dyDescent="0.25">
      <c r="A74" s="133"/>
      <c r="B74" s="13" t="s">
        <v>2360</v>
      </c>
      <c r="C74" s="6" t="str">
        <f>VLOOKUP($B74,'Thresholded Ct'!$B$3:$C$194,2,FALSE)</f>
        <v>hsa-miR-126-5p</v>
      </c>
      <c r="D74" s="111" t="str">
        <f>IFERROR(2^-('Global Normalized Ct'!D74),'Global Normalized Ct'!D74)</f>
        <v>Excluded</v>
      </c>
      <c r="E74" s="111" t="str">
        <f>IFERROR(2^-('Global Normalized Ct'!E74),'Global Normalized Ct'!E74)</f>
        <v>No sample</v>
      </c>
      <c r="F74" s="111" t="str">
        <f>IFERROR(2^-('Global Normalized Ct'!F74),'Global Normalized Ct'!F74)</f>
        <v>No sample</v>
      </c>
      <c r="G74" s="111" t="str">
        <f>IFERROR(2^-('Global Normalized Ct'!G74),'Global Normalized Ct'!G74)</f>
        <v>No sample</v>
      </c>
      <c r="H74" s="111" t="str">
        <f>IFERROR(2^-('Global Normalized Ct'!H74),'Global Normalized Ct'!H74)</f>
        <v>No sample</v>
      </c>
      <c r="I74" s="111" t="str">
        <f>IFERROR(2^-('Global Normalized Ct'!I74),'Global Normalized Ct'!I74)</f>
        <v>No sample</v>
      </c>
      <c r="J74" s="111" t="str">
        <f>IFERROR(2^-('Global Normalized Ct'!J74),'Global Normalized Ct'!J74)</f>
        <v>Excluded</v>
      </c>
      <c r="K74" s="111" t="str">
        <f>IFERROR(2^-('Global Normalized Ct'!K74),'Global Normalized Ct'!K74)</f>
        <v>No sample</v>
      </c>
      <c r="L74" s="111" t="str">
        <f>IFERROR(2^-('Global Normalized Ct'!L74),'Global Normalized Ct'!L74)</f>
        <v>No sample</v>
      </c>
      <c r="M74" s="111" t="str">
        <f>IFERROR(2^-('Global Normalized Ct'!M74),'Global Normalized Ct'!M74)</f>
        <v>No sample</v>
      </c>
      <c r="N74" s="111" t="str">
        <f>IFERROR(2^-('Global Normalized Ct'!N74),'Global Normalized Ct'!N74)</f>
        <v>No sample</v>
      </c>
      <c r="O74" s="111" t="str">
        <f>IFERROR(2^-('Global Normalized Ct'!O74),'Global Normalized Ct'!O74)</f>
        <v>No sample</v>
      </c>
    </row>
    <row r="75" spans="1:15" x14ac:dyDescent="0.25">
      <c r="A75" s="133"/>
      <c r="B75" s="13" t="s">
        <v>2361</v>
      </c>
      <c r="C75" s="6" t="str">
        <f>VLOOKUP($B75,'Thresholded Ct'!$B$3:$C$194,2,FALSE)</f>
        <v>hsa-miR-106b-5p</v>
      </c>
      <c r="D75" s="111">
        <f>IFERROR(2^-('Global Normalized Ct'!D75),'Global Normalized Ct'!D75)</f>
        <v>5.7704363815979409E-7</v>
      </c>
      <c r="E75" s="111" t="str">
        <f>IFERROR(2^-('Global Normalized Ct'!E75),'Global Normalized Ct'!E75)</f>
        <v>No sample</v>
      </c>
      <c r="F75" s="111" t="str">
        <f>IFERROR(2^-('Global Normalized Ct'!F75),'Global Normalized Ct'!F75)</f>
        <v>No sample</v>
      </c>
      <c r="G75" s="111" t="str">
        <f>IFERROR(2^-('Global Normalized Ct'!G75),'Global Normalized Ct'!G75)</f>
        <v>No sample</v>
      </c>
      <c r="H75" s="111" t="str">
        <f>IFERROR(2^-('Global Normalized Ct'!H75),'Global Normalized Ct'!H75)</f>
        <v>No sample</v>
      </c>
      <c r="I75" s="111" t="str">
        <f>IFERROR(2^-('Global Normalized Ct'!I75),'Global Normalized Ct'!I75)</f>
        <v>No sample</v>
      </c>
      <c r="J75" s="111">
        <f>IFERROR(2^-('Global Normalized Ct'!J75),'Global Normalized Ct'!J75)</f>
        <v>5.9597053224549719E-8</v>
      </c>
      <c r="K75" s="111" t="str">
        <f>IFERROR(2^-('Global Normalized Ct'!K75),'Global Normalized Ct'!K75)</f>
        <v>No sample</v>
      </c>
      <c r="L75" s="111" t="str">
        <f>IFERROR(2^-('Global Normalized Ct'!L75),'Global Normalized Ct'!L75)</f>
        <v>No sample</v>
      </c>
      <c r="M75" s="111" t="str">
        <f>IFERROR(2^-('Global Normalized Ct'!M75),'Global Normalized Ct'!M75)</f>
        <v>No sample</v>
      </c>
      <c r="N75" s="111" t="str">
        <f>IFERROR(2^-('Global Normalized Ct'!N75),'Global Normalized Ct'!N75)</f>
        <v>No sample</v>
      </c>
      <c r="O75" s="111" t="str">
        <f>IFERROR(2^-('Global Normalized Ct'!O75),'Global Normalized Ct'!O75)</f>
        <v>No sample</v>
      </c>
    </row>
    <row r="76" spans="1:15" x14ac:dyDescent="0.25">
      <c r="A76" s="133"/>
      <c r="B76" s="13" t="s">
        <v>2362</v>
      </c>
      <c r="C76" s="6" t="str">
        <f>VLOOKUP($B76,'Thresholded Ct'!$B$3:$C$194,2,FALSE)</f>
        <v>hsa-miR-372-3p</v>
      </c>
      <c r="D76" s="111" t="str">
        <f>IFERROR(2^-('Global Normalized Ct'!D76),'Global Normalized Ct'!D76)</f>
        <v>Excluded</v>
      </c>
      <c r="E76" s="111" t="str">
        <f>IFERROR(2^-('Global Normalized Ct'!E76),'Global Normalized Ct'!E76)</f>
        <v>No sample</v>
      </c>
      <c r="F76" s="111" t="str">
        <f>IFERROR(2^-('Global Normalized Ct'!F76),'Global Normalized Ct'!F76)</f>
        <v>No sample</v>
      </c>
      <c r="G76" s="111" t="str">
        <f>IFERROR(2^-('Global Normalized Ct'!G76),'Global Normalized Ct'!G76)</f>
        <v>No sample</v>
      </c>
      <c r="H76" s="111" t="str">
        <f>IFERROR(2^-('Global Normalized Ct'!H76),'Global Normalized Ct'!H76)</f>
        <v>No sample</v>
      </c>
      <c r="I76" s="111" t="str">
        <f>IFERROR(2^-('Global Normalized Ct'!I76),'Global Normalized Ct'!I76)</f>
        <v>No sample</v>
      </c>
      <c r="J76" s="111" t="str">
        <f>IFERROR(2^-('Global Normalized Ct'!J76),'Global Normalized Ct'!J76)</f>
        <v>Excluded</v>
      </c>
      <c r="K76" s="111" t="str">
        <f>IFERROR(2^-('Global Normalized Ct'!K76),'Global Normalized Ct'!K76)</f>
        <v>No sample</v>
      </c>
      <c r="L76" s="111" t="str">
        <f>IFERROR(2^-('Global Normalized Ct'!L76),'Global Normalized Ct'!L76)</f>
        <v>No sample</v>
      </c>
      <c r="M76" s="111" t="str">
        <f>IFERROR(2^-('Global Normalized Ct'!M76),'Global Normalized Ct'!M76)</f>
        <v>No sample</v>
      </c>
      <c r="N76" s="111" t="str">
        <f>IFERROR(2^-('Global Normalized Ct'!N76),'Global Normalized Ct'!N76)</f>
        <v>No sample</v>
      </c>
      <c r="O76" s="111" t="str">
        <f>IFERROR(2^-('Global Normalized Ct'!O76),'Global Normalized Ct'!O76)</f>
        <v>No sample</v>
      </c>
    </row>
    <row r="77" spans="1:15" x14ac:dyDescent="0.25">
      <c r="A77" s="133"/>
      <c r="B77" s="13" t="s">
        <v>2363</v>
      </c>
      <c r="C77" s="6" t="str">
        <f>VLOOKUP($B77,'Thresholded Ct'!$B$3:$C$194,2,FALSE)</f>
        <v>hsa-miR-135b-5p</v>
      </c>
      <c r="D77" s="111">
        <f>IFERROR(2^-('Global Normalized Ct'!D77),'Global Normalized Ct'!D77)</f>
        <v>6.2008444931821382E-10</v>
      </c>
      <c r="E77" s="111" t="str">
        <f>IFERROR(2^-('Global Normalized Ct'!E77),'Global Normalized Ct'!E77)</f>
        <v>No sample</v>
      </c>
      <c r="F77" s="111" t="str">
        <f>IFERROR(2^-('Global Normalized Ct'!F77),'Global Normalized Ct'!F77)</f>
        <v>No sample</v>
      </c>
      <c r="G77" s="111" t="str">
        <f>IFERROR(2^-('Global Normalized Ct'!G77),'Global Normalized Ct'!G77)</f>
        <v>No sample</v>
      </c>
      <c r="H77" s="111" t="str">
        <f>IFERROR(2^-('Global Normalized Ct'!H77),'Global Normalized Ct'!H77)</f>
        <v>No sample</v>
      </c>
      <c r="I77" s="111" t="str">
        <f>IFERROR(2^-('Global Normalized Ct'!I77),'Global Normalized Ct'!I77)</f>
        <v>No sample</v>
      </c>
      <c r="J77" s="111">
        <f>IFERROR(2^-('Global Normalized Ct'!J77),'Global Normalized Ct'!J77)</f>
        <v>5.1843714683972268E-9</v>
      </c>
      <c r="K77" s="111" t="str">
        <f>IFERROR(2^-('Global Normalized Ct'!K77),'Global Normalized Ct'!K77)</f>
        <v>No sample</v>
      </c>
      <c r="L77" s="111" t="str">
        <f>IFERROR(2^-('Global Normalized Ct'!L77),'Global Normalized Ct'!L77)</f>
        <v>No sample</v>
      </c>
      <c r="M77" s="111" t="str">
        <f>IFERROR(2^-('Global Normalized Ct'!M77),'Global Normalized Ct'!M77)</f>
        <v>No sample</v>
      </c>
      <c r="N77" s="111" t="str">
        <f>IFERROR(2^-('Global Normalized Ct'!N77),'Global Normalized Ct'!N77)</f>
        <v>No sample</v>
      </c>
      <c r="O77" s="111" t="str">
        <f>IFERROR(2^-('Global Normalized Ct'!O77),'Global Normalized Ct'!O77)</f>
        <v>No sample</v>
      </c>
    </row>
    <row r="78" spans="1:15" x14ac:dyDescent="0.25">
      <c r="A78" s="133"/>
      <c r="B78" s="13" t="s">
        <v>2364</v>
      </c>
      <c r="C78" s="6" t="str">
        <f>VLOOKUP($B78,'Thresholded Ct'!$B$3:$C$194,2,FALSE)</f>
        <v>hsa-miR-202-3p</v>
      </c>
      <c r="D78" s="111">
        <f>IFERROR(2^-('Global Normalized Ct'!D78),'Global Normalized Ct'!D78)</f>
        <v>6.205453358225406E-9</v>
      </c>
      <c r="E78" s="111" t="str">
        <f>IFERROR(2^-('Global Normalized Ct'!E78),'Global Normalized Ct'!E78)</f>
        <v>No sample</v>
      </c>
      <c r="F78" s="111" t="str">
        <f>IFERROR(2^-('Global Normalized Ct'!F78),'Global Normalized Ct'!F78)</f>
        <v>No sample</v>
      </c>
      <c r="G78" s="111" t="str">
        <f>IFERROR(2^-('Global Normalized Ct'!G78),'Global Normalized Ct'!G78)</f>
        <v>No sample</v>
      </c>
      <c r="H78" s="111" t="str">
        <f>IFERROR(2^-('Global Normalized Ct'!H78),'Global Normalized Ct'!H78)</f>
        <v>No sample</v>
      </c>
      <c r="I78" s="111" t="str">
        <f>IFERROR(2^-('Global Normalized Ct'!I78),'Global Normalized Ct'!I78)</f>
        <v>No sample</v>
      </c>
      <c r="J78" s="111">
        <f>IFERROR(2^-('Global Normalized Ct'!J78),'Global Normalized Ct'!J78)</f>
        <v>2.9447988538121943E-9</v>
      </c>
      <c r="K78" s="111" t="str">
        <f>IFERROR(2^-('Global Normalized Ct'!K78),'Global Normalized Ct'!K78)</f>
        <v>No sample</v>
      </c>
      <c r="L78" s="111" t="str">
        <f>IFERROR(2^-('Global Normalized Ct'!L78),'Global Normalized Ct'!L78)</f>
        <v>No sample</v>
      </c>
      <c r="M78" s="111" t="str">
        <f>IFERROR(2^-('Global Normalized Ct'!M78),'Global Normalized Ct'!M78)</f>
        <v>No sample</v>
      </c>
      <c r="N78" s="111" t="str">
        <f>IFERROR(2^-('Global Normalized Ct'!N78),'Global Normalized Ct'!N78)</f>
        <v>No sample</v>
      </c>
      <c r="O78" s="111" t="str">
        <f>IFERROR(2^-('Global Normalized Ct'!O78),'Global Normalized Ct'!O78)</f>
        <v>No sample</v>
      </c>
    </row>
    <row r="79" spans="1:15" x14ac:dyDescent="0.25">
      <c r="A79" s="133"/>
      <c r="B79" s="13" t="s">
        <v>2365</v>
      </c>
      <c r="C79" s="6" t="str">
        <f>VLOOKUP($B79,'Thresholded Ct'!$B$3:$C$194,2,FALSE)</f>
        <v>hsa-miR-190b</v>
      </c>
      <c r="D79" s="111">
        <f>IFERROR(2^-('Global Normalized Ct'!D79),'Global Normalized Ct'!D79)</f>
        <v>1.3780998527052317E-7</v>
      </c>
      <c r="E79" s="111" t="str">
        <f>IFERROR(2^-('Global Normalized Ct'!E79),'Global Normalized Ct'!E79)</f>
        <v>No sample</v>
      </c>
      <c r="F79" s="111" t="str">
        <f>IFERROR(2^-('Global Normalized Ct'!F79),'Global Normalized Ct'!F79)</f>
        <v>No sample</v>
      </c>
      <c r="G79" s="111" t="str">
        <f>IFERROR(2^-('Global Normalized Ct'!G79),'Global Normalized Ct'!G79)</f>
        <v>No sample</v>
      </c>
      <c r="H79" s="111" t="str">
        <f>IFERROR(2^-('Global Normalized Ct'!H79),'Global Normalized Ct'!H79)</f>
        <v>No sample</v>
      </c>
      <c r="I79" s="111" t="str">
        <f>IFERROR(2^-('Global Normalized Ct'!I79),'Global Normalized Ct'!I79)</f>
        <v>No sample</v>
      </c>
      <c r="J79" s="111">
        <f>IFERROR(2^-('Global Normalized Ct'!J79),'Global Normalized Ct'!J79)</f>
        <v>1.4889681597693159E-7</v>
      </c>
      <c r="K79" s="111" t="str">
        <f>IFERROR(2^-('Global Normalized Ct'!K79),'Global Normalized Ct'!K79)</f>
        <v>No sample</v>
      </c>
      <c r="L79" s="111" t="str">
        <f>IFERROR(2^-('Global Normalized Ct'!L79),'Global Normalized Ct'!L79)</f>
        <v>No sample</v>
      </c>
      <c r="M79" s="111" t="str">
        <f>IFERROR(2^-('Global Normalized Ct'!M79),'Global Normalized Ct'!M79)</f>
        <v>No sample</v>
      </c>
      <c r="N79" s="111" t="str">
        <f>IFERROR(2^-('Global Normalized Ct'!N79),'Global Normalized Ct'!N79)</f>
        <v>No sample</v>
      </c>
      <c r="O79" s="111" t="str">
        <f>IFERROR(2^-('Global Normalized Ct'!O79),'Global Normalized Ct'!O79)</f>
        <v>No sample</v>
      </c>
    </row>
    <row r="80" spans="1:15" x14ac:dyDescent="0.25">
      <c r="A80" s="133"/>
      <c r="B80" s="13" t="s">
        <v>2367</v>
      </c>
      <c r="C80" s="6" t="str">
        <f>VLOOKUP($B80,'Thresholded Ct'!$B$3:$C$194,2,FALSE)</f>
        <v>hsa-miR-24-3p</v>
      </c>
      <c r="D80" s="111">
        <f>IFERROR(2^-('Global Normalized Ct'!D80),'Global Normalized Ct'!D80)</f>
        <v>4.0129979660320004E-7</v>
      </c>
      <c r="E80" s="111" t="str">
        <f>IFERROR(2^-('Global Normalized Ct'!E80),'Global Normalized Ct'!E80)</f>
        <v>No sample</v>
      </c>
      <c r="F80" s="111" t="str">
        <f>IFERROR(2^-('Global Normalized Ct'!F80),'Global Normalized Ct'!F80)</f>
        <v>No sample</v>
      </c>
      <c r="G80" s="111" t="str">
        <f>IFERROR(2^-('Global Normalized Ct'!G80),'Global Normalized Ct'!G80)</f>
        <v>No sample</v>
      </c>
      <c r="H80" s="111" t="str">
        <f>IFERROR(2^-('Global Normalized Ct'!H80),'Global Normalized Ct'!H80)</f>
        <v>No sample</v>
      </c>
      <c r="I80" s="111" t="str">
        <f>IFERROR(2^-('Global Normalized Ct'!I80),'Global Normalized Ct'!I80)</f>
        <v>No sample</v>
      </c>
      <c r="J80" s="111">
        <f>IFERROR(2^-('Global Normalized Ct'!J80),'Global Normalized Ct'!J80)</f>
        <v>2.1634186960694095E-7</v>
      </c>
      <c r="K80" s="111" t="str">
        <f>IFERROR(2^-('Global Normalized Ct'!K80),'Global Normalized Ct'!K80)</f>
        <v>No sample</v>
      </c>
      <c r="L80" s="111" t="str">
        <f>IFERROR(2^-('Global Normalized Ct'!L80),'Global Normalized Ct'!L80)</f>
        <v>No sample</v>
      </c>
      <c r="M80" s="111" t="str">
        <f>IFERROR(2^-('Global Normalized Ct'!M80),'Global Normalized Ct'!M80)</f>
        <v>No sample</v>
      </c>
      <c r="N80" s="111" t="str">
        <f>IFERROR(2^-('Global Normalized Ct'!N80),'Global Normalized Ct'!N80)</f>
        <v>No sample</v>
      </c>
      <c r="O80" s="111" t="str">
        <f>IFERROR(2^-('Global Normalized Ct'!O80),'Global Normalized Ct'!O80)</f>
        <v>No sample</v>
      </c>
    </row>
    <row r="81" spans="1:15" x14ac:dyDescent="0.25">
      <c r="A81" s="133"/>
      <c r="B81" s="13" t="s">
        <v>2368</v>
      </c>
      <c r="C81" s="6" t="str">
        <f>VLOOKUP($B81,'Thresholded Ct'!$B$3:$C$194,2,FALSE)</f>
        <v>hsa-miR-96-5p</v>
      </c>
      <c r="D81" s="111" t="str">
        <f>IFERROR(2^-('Global Normalized Ct'!D81),'Global Normalized Ct'!D81)</f>
        <v>Excluded</v>
      </c>
      <c r="E81" s="111" t="str">
        <f>IFERROR(2^-('Global Normalized Ct'!E81),'Global Normalized Ct'!E81)</f>
        <v>No sample</v>
      </c>
      <c r="F81" s="111" t="str">
        <f>IFERROR(2^-('Global Normalized Ct'!F81),'Global Normalized Ct'!F81)</f>
        <v>No sample</v>
      </c>
      <c r="G81" s="111" t="str">
        <f>IFERROR(2^-('Global Normalized Ct'!G81),'Global Normalized Ct'!G81)</f>
        <v>No sample</v>
      </c>
      <c r="H81" s="111" t="str">
        <f>IFERROR(2^-('Global Normalized Ct'!H81),'Global Normalized Ct'!H81)</f>
        <v>No sample</v>
      </c>
      <c r="I81" s="111" t="str">
        <f>IFERROR(2^-('Global Normalized Ct'!I81),'Global Normalized Ct'!I81)</f>
        <v>No sample</v>
      </c>
      <c r="J81" s="111">
        <f>IFERROR(2^-('Global Normalized Ct'!J81),'Global Normalized Ct'!J81)</f>
        <v>6.467002590055075E-10</v>
      </c>
      <c r="K81" s="111" t="str">
        <f>IFERROR(2^-('Global Normalized Ct'!K81),'Global Normalized Ct'!K81)</f>
        <v>No sample</v>
      </c>
      <c r="L81" s="111" t="str">
        <f>IFERROR(2^-('Global Normalized Ct'!L81),'Global Normalized Ct'!L81)</f>
        <v>No sample</v>
      </c>
      <c r="M81" s="111" t="str">
        <f>IFERROR(2^-('Global Normalized Ct'!M81),'Global Normalized Ct'!M81)</f>
        <v>No sample</v>
      </c>
      <c r="N81" s="111" t="str">
        <f>IFERROR(2^-('Global Normalized Ct'!N81),'Global Normalized Ct'!N81)</f>
        <v>No sample</v>
      </c>
      <c r="O81" s="111" t="str">
        <f>IFERROR(2^-('Global Normalized Ct'!O81),'Global Normalized Ct'!O81)</f>
        <v>No sample</v>
      </c>
    </row>
    <row r="82" spans="1:15" x14ac:dyDescent="0.25">
      <c r="A82" s="133"/>
      <c r="B82" s="13" t="s">
        <v>2369</v>
      </c>
      <c r="C82" s="6" t="str">
        <f>VLOOKUP($B82,'Thresholded Ct'!$B$3:$C$194,2,FALSE)</f>
        <v>hsa-miR-129-5p</v>
      </c>
      <c r="D82" s="111">
        <f>IFERROR(2^-('Global Normalized Ct'!D82),'Global Normalized Ct'!D82)</f>
        <v>2.6511320292699634E-8</v>
      </c>
      <c r="E82" s="111" t="str">
        <f>IFERROR(2^-('Global Normalized Ct'!E82),'Global Normalized Ct'!E82)</f>
        <v>No sample</v>
      </c>
      <c r="F82" s="111" t="str">
        <f>IFERROR(2^-('Global Normalized Ct'!F82),'Global Normalized Ct'!F82)</f>
        <v>No sample</v>
      </c>
      <c r="G82" s="111" t="str">
        <f>IFERROR(2^-('Global Normalized Ct'!G82),'Global Normalized Ct'!G82)</f>
        <v>No sample</v>
      </c>
      <c r="H82" s="111" t="str">
        <f>IFERROR(2^-('Global Normalized Ct'!H82),'Global Normalized Ct'!H82)</f>
        <v>No sample</v>
      </c>
      <c r="I82" s="111" t="str">
        <f>IFERROR(2^-('Global Normalized Ct'!I82),'Global Normalized Ct'!I82)</f>
        <v>No sample</v>
      </c>
      <c r="J82" s="111">
        <f>IFERROR(2^-('Global Normalized Ct'!J82),'Global Normalized Ct'!J82)</f>
        <v>5.4610149007256052E-9</v>
      </c>
      <c r="K82" s="111" t="str">
        <f>IFERROR(2^-('Global Normalized Ct'!K82),'Global Normalized Ct'!K82)</f>
        <v>No sample</v>
      </c>
      <c r="L82" s="111" t="str">
        <f>IFERROR(2^-('Global Normalized Ct'!L82),'Global Normalized Ct'!L82)</f>
        <v>No sample</v>
      </c>
      <c r="M82" s="111" t="str">
        <f>IFERROR(2^-('Global Normalized Ct'!M82),'Global Normalized Ct'!M82)</f>
        <v>No sample</v>
      </c>
      <c r="N82" s="111" t="str">
        <f>IFERROR(2^-('Global Normalized Ct'!N82),'Global Normalized Ct'!N82)</f>
        <v>No sample</v>
      </c>
      <c r="O82" s="111" t="str">
        <f>IFERROR(2^-('Global Normalized Ct'!O82),'Global Normalized Ct'!O82)</f>
        <v>No sample</v>
      </c>
    </row>
    <row r="83" spans="1:15" x14ac:dyDescent="0.25">
      <c r="A83" s="133"/>
      <c r="B83" s="13" t="s">
        <v>2370</v>
      </c>
      <c r="C83" s="6" t="str">
        <f>VLOOKUP($B83,'Thresholded Ct'!$B$3:$C$194,2,FALSE)</f>
        <v>hsa-miR-214-3p</v>
      </c>
      <c r="D83" s="111">
        <f>IFERROR(2^-('Global Normalized Ct'!D83),'Global Normalized Ct'!D83)</f>
        <v>6.2008444931821382E-10</v>
      </c>
      <c r="E83" s="111" t="str">
        <f>IFERROR(2^-('Global Normalized Ct'!E83),'Global Normalized Ct'!E83)</f>
        <v>No sample</v>
      </c>
      <c r="F83" s="111" t="str">
        <f>IFERROR(2^-('Global Normalized Ct'!F83),'Global Normalized Ct'!F83)</f>
        <v>No sample</v>
      </c>
      <c r="G83" s="111" t="str">
        <f>IFERROR(2^-('Global Normalized Ct'!G83),'Global Normalized Ct'!G83)</f>
        <v>No sample</v>
      </c>
      <c r="H83" s="111" t="str">
        <f>IFERROR(2^-('Global Normalized Ct'!H83),'Global Normalized Ct'!H83)</f>
        <v>No sample</v>
      </c>
      <c r="I83" s="111" t="str">
        <f>IFERROR(2^-('Global Normalized Ct'!I83),'Global Normalized Ct'!I83)</f>
        <v>No sample</v>
      </c>
      <c r="J83" s="111">
        <f>IFERROR(2^-('Global Normalized Ct'!J83),'Global Normalized Ct'!J83)</f>
        <v>5.1843714683972268E-9</v>
      </c>
      <c r="K83" s="111" t="str">
        <f>IFERROR(2^-('Global Normalized Ct'!K83),'Global Normalized Ct'!K83)</f>
        <v>No sample</v>
      </c>
      <c r="L83" s="111" t="str">
        <f>IFERROR(2^-('Global Normalized Ct'!L83),'Global Normalized Ct'!L83)</f>
        <v>No sample</v>
      </c>
      <c r="M83" s="111" t="str">
        <f>IFERROR(2^-('Global Normalized Ct'!M83),'Global Normalized Ct'!M83)</f>
        <v>No sample</v>
      </c>
      <c r="N83" s="111" t="str">
        <f>IFERROR(2^-('Global Normalized Ct'!N83),'Global Normalized Ct'!N83)</f>
        <v>No sample</v>
      </c>
      <c r="O83" s="111" t="str">
        <f>IFERROR(2^-('Global Normalized Ct'!O83),'Global Normalized Ct'!O83)</f>
        <v>No sample</v>
      </c>
    </row>
    <row r="84" spans="1:15" x14ac:dyDescent="0.25">
      <c r="A84" s="133"/>
      <c r="B84" s="13" t="s">
        <v>2371</v>
      </c>
      <c r="C84" s="6" t="str">
        <f>VLOOKUP($B84,'Thresholded Ct'!$B$3:$C$194,2,FALSE)</f>
        <v>hsa-miR-132-3p</v>
      </c>
      <c r="D84" s="111">
        <f>IFERROR(2^-('Global Normalized Ct'!D84),'Global Normalized Ct'!D84)</f>
        <v>2.3859050240395153E-9</v>
      </c>
      <c r="E84" s="111" t="str">
        <f>IFERROR(2^-('Global Normalized Ct'!E84),'Global Normalized Ct'!E84)</f>
        <v>No sample</v>
      </c>
      <c r="F84" s="111" t="str">
        <f>IFERROR(2^-('Global Normalized Ct'!F84),'Global Normalized Ct'!F84)</f>
        <v>No sample</v>
      </c>
      <c r="G84" s="111" t="str">
        <f>IFERROR(2^-('Global Normalized Ct'!G84),'Global Normalized Ct'!G84)</f>
        <v>No sample</v>
      </c>
      <c r="H84" s="111" t="str">
        <f>IFERROR(2^-('Global Normalized Ct'!H84),'Global Normalized Ct'!H84)</f>
        <v>No sample</v>
      </c>
      <c r="I84" s="111" t="str">
        <f>IFERROR(2^-('Global Normalized Ct'!I84),'Global Normalized Ct'!I84)</f>
        <v>No sample</v>
      </c>
      <c r="J84" s="111">
        <f>IFERROR(2^-('Global Normalized Ct'!J84),'Global Normalized Ct'!J84)</f>
        <v>3.5068338850643569E-9</v>
      </c>
      <c r="K84" s="111" t="str">
        <f>IFERROR(2^-('Global Normalized Ct'!K84),'Global Normalized Ct'!K84)</f>
        <v>No sample</v>
      </c>
      <c r="L84" s="111" t="str">
        <f>IFERROR(2^-('Global Normalized Ct'!L84),'Global Normalized Ct'!L84)</f>
        <v>No sample</v>
      </c>
      <c r="M84" s="111" t="str">
        <f>IFERROR(2^-('Global Normalized Ct'!M84),'Global Normalized Ct'!M84)</f>
        <v>No sample</v>
      </c>
      <c r="N84" s="111" t="str">
        <f>IFERROR(2^-('Global Normalized Ct'!N84),'Global Normalized Ct'!N84)</f>
        <v>No sample</v>
      </c>
      <c r="O84" s="111" t="str">
        <f>IFERROR(2^-('Global Normalized Ct'!O84),'Global Normalized Ct'!O84)</f>
        <v>No sample</v>
      </c>
    </row>
    <row r="85" spans="1:15" x14ac:dyDescent="0.25">
      <c r="A85" s="133"/>
      <c r="B85" s="13" t="s">
        <v>2372</v>
      </c>
      <c r="C85" s="6" t="str">
        <f>VLOOKUP($B85,'Thresholded Ct'!$B$3:$C$194,2,FALSE)</f>
        <v>hsa-miR-127-3p</v>
      </c>
      <c r="D85" s="111">
        <f>IFERROR(2^-('Global Normalized Ct'!D85),'Global Normalized Ct'!D85)</f>
        <v>1.4954798997306051E-8</v>
      </c>
      <c r="E85" s="111" t="str">
        <f>IFERROR(2^-('Global Normalized Ct'!E85),'Global Normalized Ct'!E85)</f>
        <v>No sample</v>
      </c>
      <c r="F85" s="111" t="str">
        <f>IFERROR(2^-('Global Normalized Ct'!F85),'Global Normalized Ct'!F85)</f>
        <v>No sample</v>
      </c>
      <c r="G85" s="111" t="str">
        <f>IFERROR(2^-('Global Normalized Ct'!G85),'Global Normalized Ct'!G85)</f>
        <v>No sample</v>
      </c>
      <c r="H85" s="111" t="str">
        <f>IFERROR(2^-('Global Normalized Ct'!H85),'Global Normalized Ct'!H85)</f>
        <v>No sample</v>
      </c>
      <c r="I85" s="111" t="str">
        <f>IFERROR(2^-('Global Normalized Ct'!I85),'Global Normalized Ct'!I85)</f>
        <v>No sample</v>
      </c>
      <c r="J85" s="111">
        <f>IFERROR(2^-('Global Normalized Ct'!J85),'Global Normalized Ct'!J85)</f>
        <v>8.2372860747430291E-9</v>
      </c>
      <c r="K85" s="111" t="str">
        <f>IFERROR(2^-('Global Normalized Ct'!K85),'Global Normalized Ct'!K85)</f>
        <v>No sample</v>
      </c>
      <c r="L85" s="111" t="str">
        <f>IFERROR(2^-('Global Normalized Ct'!L85),'Global Normalized Ct'!L85)</f>
        <v>No sample</v>
      </c>
      <c r="M85" s="111" t="str">
        <f>IFERROR(2^-('Global Normalized Ct'!M85),'Global Normalized Ct'!M85)</f>
        <v>No sample</v>
      </c>
      <c r="N85" s="111" t="str">
        <f>IFERROR(2^-('Global Normalized Ct'!N85),'Global Normalized Ct'!N85)</f>
        <v>No sample</v>
      </c>
      <c r="O85" s="111" t="str">
        <f>IFERROR(2^-('Global Normalized Ct'!O85),'Global Normalized Ct'!O85)</f>
        <v>No sample</v>
      </c>
    </row>
    <row r="86" spans="1:15" x14ac:dyDescent="0.25">
      <c r="A86" s="133"/>
      <c r="B86" s="13" t="s">
        <v>2373</v>
      </c>
      <c r="C86" s="6" t="str">
        <f>VLOOKUP($B86,'Thresholded Ct'!$B$3:$C$194,2,FALSE)</f>
        <v>hsa-miR-200a-3p</v>
      </c>
      <c r="D86" s="111" t="str">
        <f>IFERROR(2^-('Global Normalized Ct'!D86),'Global Normalized Ct'!D86)</f>
        <v>Excluded</v>
      </c>
      <c r="E86" s="111" t="str">
        <f>IFERROR(2^-('Global Normalized Ct'!E86),'Global Normalized Ct'!E86)</f>
        <v>No sample</v>
      </c>
      <c r="F86" s="111" t="str">
        <f>IFERROR(2^-('Global Normalized Ct'!F86),'Global Normalized Ct'!F86)</f>
        <v>No sample</v>
      </c>
      <c r="G86" s="111" t="str">
        <f>IFERROR(2^-('Global Normalized Ct'!G86),'Global Normalized Ct'!G86)</f>
        <v>No sample</v>
      </c>
      <c r="H86" s="111" t="str">
        <f>IFERROR(2^-('Global Normalized Ct'!H86),'Global Normalized Ct'!H86)</f>
        <v>No sample</v>
      </c>
      <c r="I86" s="111" t="str">
        <f>IFERROR(2^-('Global Normalized Ct'!I86),'Global Normalized Ct'!I86)</f>
        <v>No sample</v>
      </c>
      <c r="J86" s="111" t="str">
        <f>IFERROR(2^-('Global Normalized Ct'!J86),'Global Normalized Ct'!J86)</f>
        <v>Excluded</v>
      </c>
      <c r="K86" s="111" t="str">
        <f>IFERROR(2^-('Global Normalized Ct'!K86),'Global Normalized Ct'!K86)</f>
        <v>No sample</v>
      </c>
      <c r="L86" s="111" t="str">
        <f>IFERROR(2^-('Global Normalized Ct'!L86),'Global Normalized Ct'!L86)</f>
        <v>No sample</v>
      </c>
      <c r="M86" s="111" t="str">
        <f>IFERROR(2^-('Global Normalized Ct'!M86),'Global Normalized Ct'!M86)</f>
        <v>No sample</v>
      </c>
      <c r="N86" s="111" t="str">
        <f>IFERROR(2^-('Global Normalized Ct'!N86),'Global Normalized Ct'!N86)</f>
        <v>No sample</v>
      </c>
      <c r="O86" s="111" t="str">
        <f>IFERROR(2^-('Global Normalized Ct'!O86),'Global Normalized Ct'!O86)</f>
        <v>No sample</v>
      </c>
    </row>
    <row r="87" spans="1:15" x14ac:dyDescent="0.25">
      <c r="A87" s="133"/>
      <c r="B87" s="13" t="s">
        <v>2374</v>
      </c>
      <c r="C87" s="6" t="str">
        <f>VLOOKUP($B87,'Thresholded Ct'!$B$3:$C$194,2,FALSE)</f>
        <v>hsa-miR-375</v>
      </c>
      <c r="D87" s="111">
        <f>IFERROR(2^-('Global Normalized Ct'!D87),'Global Normalized Ct'!D87)</f>
        <v>4.0129979660320004E-7</v>
      </c>
      <c r="E87" s="111" t="str">
        <f>IFERROR(2^-('Global Normalized Ct'!E87),'Global Normalized Ct'!E87)</f>
        <v>No sample</v>
      </c>
      <c r="F87" s="111" t="str">
        <f>IFERROR(2^-('Global Normalized Ct'!F87),'Global Normalized Ct'!F87)</f>
        <v>No sample</v>
      </c>
      <c r="G87" s="111" t="str">
        <f>IFERROR(2^-('Global Normalized Ct'!G87),'Global Normalized Ct'!G87)</f>
        <v>No sample</v>
      </c>
      <c r="H87" s="111" t="str">
        <f>IFERROR(2^-('Global Normalized Ct'!H87),'Global Normalized Ct'!H87)</f>
        <v>No sample</v>
      </c>
      <c r="I87" s="111" t="str">
        <f>IFERROR(2^-('Global Normalized Ct'!I87),'Global Normalized Ct'!I87)</f>
        <v>No sample</v>
      </c>
      <c r="J87" s="111">
        <f>IFERROR(2^-('Global Normalized Ct'!J87),'Global Normalized Ct'!J87)</f>
        <v>2.1634186960694095E-7</v>
      </c>
      <c r="K87" s="111" t="str">
        <f>IFERROR(2^-('Global Normalized Ct'!K87),'Global Normalized Ct'!K87)</f>
        <v>No sample</v>
      </c>
      <c r="L87" s="111" t="str">
        <f>IFERROR(2^-('Global Normalized Ct'!L87),'Global Normalized Ct'!L87)</f>
        <v>No sample</v>
      </c>
      <c r="M87" s="111" t="str">
        <f>IFERROR(2^-('Global Normalized Ct'!M87),'Global Normalized Ct'!M87)</f>
        <v>No sample</v>
      </c>
      <c r="N87" s="111" t="str">
        <f>IFERROR(2^-('Global Normalized Ct'!N87),'Global Normalized Ct'!N87)</f>
        <v>No sample</v>
      </c>
      <c r="O87" s="111" t="str">
        <f>IFERROR(2^-('Global Normalized Ct'!O87),'Global Normalized Ct'!O87)</f>
        <v>No sample</v>
      </c>
    </row>
    <row r="88" spans="1:15" x14ac:dyDescent="0.25">
      <c r="A88" s="133"/>
      <c r="B88" s="13" t="s">
        <v>2375</v>
      </c>
      <c r="C88" s="6" t="str">
        <f>VLOOKUP($B88,'Thresholded Ct'!$B$3:$C$194,2,FALSE)</f>
        <v>hsa-miR-338-3p</v>
      </c>
      <c r="D88" s="111" t="str">
        <f>IFERROR(2^-('Global Normalized Ct'!D88),'Global Normalized Ct'!D88)</f>
        <v>Excluded</v>
      </c>
      <c r="E88" s="111" t="str">
        <f>IFERROR(2^-('Global Normalized Ct'!E88),'Global Normalized Ct'!E88)</f>
        <v>No sample</v>
      </c>
      <c r="F88" s="111" t="str">
        <f>IFERROR(2^-('Global Normalized Ct'!F88),'Global Normalized Ct'!F88)</f>
        <v>No sample</v>
      </c>
      <c r="G88" s="111" t="str">
        <f>IFERROR(2^-('Global Normalized Ct'!G88),'Global Normalized Ct'!G88)</f>
        <v>No sample</v>
      </c>
      <c r="H88" s="111" t="str">
        <f>IFERROR(2^-('Global Normalized Ct'!H88),'Global Normalized Ct'!H88)</f>
        <v>No sample</v>
      </c>
      <c r="I88" s="111" t="str">
        <f>IFERROR(2^-('Global Normalized Ct'!I88),'Global Normalized Ct'!I88)</f>
        <v>No sample</v>
      </c>
      <c r="J88" s="111">
        <f>IFERROR(2^-('Global Normalized Ct'!J88),'Global Normalized Ct'!J88)</f>
        <v>6.467002590055075E-10</v>
      </c>
      <c r="K88" s="111" t="str">
        <f>IFERROR(2^-('Global Normalized Ct'!K88),'Global Normalized Ct'!K88)</f>
        <v>No sample</v>
      </c>
      <c r="L88" s="111" t="str">
        <f>IFERROR(2^-('Global Normalized Ct'!L88),'Global Normalized Ct'!L88)</f>
        <v>No sample</v>
      </c>
      <c r="M88" s="111" t="str">
        <f>IFERROR(2^-('Global Normalized Ct'!M88),'Global Normalized Ct'!M88)</f>
        <v>No sample</v>
      </c>
      <c r="N88" s="111" t="str">
        <f>IFERROR(2^-('Global Normalized Ct'!N88),'Global Normalized Ct'!N88)</f>
        <v>No sample</v>
      </c>
      <c r="O88" s="111" t="str">
        <f>IFERROR(2^-('Global Normalized Ct'!O88),'Global Normalized Ct'!O88)</f>
        <v>No sample</v>
      </c>
    </row>
    <row r="89" spans="1:15" x14ac:dyDescent="0.25">
      <c r="A89" s="133"/>
      <c r="B89" s="13" t="s">
        <v>2376</v>
      </c>
      <c r="C89" s="6" t="str">
        <f>VLOOKUP($B89,'Thresholded Ct'!$B$3:$C$194,2,FALSE)</f>
        <v>hsa-miR-497-5p</v>
      </c>
      <c r="D89" s="111">
        <f>IFERROR(2^-('Global Normalized Ct'!D89),'Global Normalized Ct'!D89)</f>
        <v>2.6511320292699634E-8</v>
      </c>
      <c r="E89" s="111" t="str">
        <f>IFERROR(2^-('Global Normalized Ct'!E89),'Global Normalized Ct'!E89)</f>
        <v>No sample</v>
      </c>
      <c r="F89" s="111" t="str">
        <f>IFERROR(2^-('Global Normalized Ct'!F89),'Global Normalized Ct'!F89)</f>
        <v>No sample</v>
      </c>
      <c r="G89" s="111" t="str">
        <f>IFERROR(2^-('Global Normalized Ct'!G89),'Global Normalized Ct'!G89)</f>
        <v>No sample</v>
      </c>
      <c r="H89" s="111" t="str">
        <f>IFERROR(2^-('Global Normalized Ct'!H89),'Global Normalized Ct'!H89)</f>
        <v>No sample</v>
      </c>
      <c r="I89" s="111" t="str">
        <f>IFERROR(2^-('Global Normalized Ct'!I89),'Global Normalized Ct'!I89)</f>
        <v>No sample</v>
      </c>
      <c r="J89" s="111">
        <f>IFERROR(2^-('Global Normalized Ct'!J89),'Global Normalized Ct'!J89)</f>
        <v>5.4610149007256052E-9</v>
      </c>
      <c r="K89" s="111" t="str">
        <f>IFERROR(2^-('Global Normalized Ct'!K89),'Global Normalized Ct'!K89)</f>
        <v>No sample</v>
      </c>
      <c r="L89" s="111" t="str">
        <f>IFERROR(2^-('Global Normalized Ct'!L89),'Global Normalized Ct'!L89)</f>
        <v>No sample</v>
      </c>
      <c r="M89" s="111" t="str">
        <f>IFERROR(2^-('Global Normalized Ct'!M89),'Global Normalized Ct'!M89)</f>
        <v>No sample</v>
      </c>
      <c r="N89" s="111" t="str">
        <f>IFERROR(2^-('Global Normalized Ct'!N89),'Global Normalized Ct'!N89)</f>
        <v>No sample</v>
      </c>
      <c r="O89" s="111" t="str">
        <f>IFERROR(2^-('Global Normalized Ct'!O89),'Global Normalized Ct'!O89)</f>
        <v>No sample</v>
      </c>
    </row>
    <row r="90" spans="1:15" x14ac:dyDescent="0.25">
      <c r="A90" s="133"/>
      <c r="B90" s="13" t="s">
        <v>2377</v>
      </c>
      <c r="C90" s="6" t="str">
        <f>VLOOKUP($B90,'Thresholded Ct'!$B$3:$C$194,2,FALSE)</f>
        <v>hsa-miR-208b-3p</v>
      </c>
      <c r="D90" s="111" t="str">
        <f>IFERROR(2^-('Global Normalized Ct'!D90),'Global Normalized Ct'!D90)</f>
        <v>Excluded</v>
      </c>
      <c r="E90" s="111" t="str">
        <f>IFERROR(2^-('Global Normalized Ct'!E90),'Global Normalized Ct'!E90)</f>
        <v>No sample</v>
      </c>
      <c r="F90" s="111" t="str">
        <f>IFERROR(2^-('Global Normalized Ct'!F90),'Global Normalized Ct'!F90)</f>
        <v>No sample</v>
      </c>
      <c r="G90" s="111" t="str">
        <f>IFERROR(2^-('Global Normalized Ct'!G90),'Global Normalized Ct'!G90)</f>
        <v>No sample</v>
      </c>
      <c r="H90" s="111" t="str">
        <f>IFERROR(2^-('Global Normalized Ct'!H90),'Global Normalized Ct'!H90)</f>
        <v>No sample</v>
      </c>
      <c r="I90" s="111" t="str">
        <f>IFERROR(2^-('Global Normalized Ct'!I90),'Global Normalized Ct'!I90)</f>
        <v>No sample</v>
      </c>
      <c r="J90" s="111" t="str">
        <f>IFERROR(2^-('Global Normalized Ct'!J90),'Global Normalized Ct'!J90)</f>
        <v>Excluded</v>
      </c>
      <c r="K90" s="111" t="str">
        <f>IFERROR(2^-('Global Normalized Ct'!K90),'Global Normalized Ct'!K90)</f>
        <v>No sample</v>
      </c>
      <c r="L90" s="111" t="str">
        <f>IFERROR(2^-('Global Normalized Ct'!L90),'Global Normalized Ct'!L90)</f>
        <v>No sample</v>
      </c>
      <c r="M90" s="111" t="str">
        <f>IFERROR(2^-('Global Normalized Ct'!M90),'Global Normalized Ct'!M90)</f>
        <v>No sample</v>
      </c>
      <c r="N90" s="111" t="str">
        <f>IFERROR(2^-('Global Normalized Ct'!N90),'Global Normalized Ct'!N90)</f>
        <v>No sample</v>
      </c>
      <c r="O90" s="111" t="str">
        <f>IFERROR(2^-('Global Normalized Ct'!O90),'Global Normalized Ct'!O90)</f>
        <v>No sample</v>
      </c>
    </row>
    <row r="91" spans="1:15" x14ac:dyDescent="0.25">
      <c r="A91" s="170" t="s">
        <v>3402</v>
      </c>
      <c r="B91" s="13" t="s">
        <v>2379</v>
      </c>
      <c r="C91" s="6" t="str">
        <f>VLOOKUP($B91,'Thresholded Ct'!$B$3:$C$194,2,FALSE)</f>
        <v>hsa-let-7c-5p</v>
      </c>
      <c r="D91" s="111">
        <f>IFERROR(2^-('Global Normalized Ct'!D91),'Global Normalized Ct'!D91)</f>
        <v>2.0314876790552799E-9</v>
      </c>
      <c r="E91" s="111" t="str">
        <f>IFERROR(2^-('Global Normalized Ct'!E91),'Global Normalized Ct'!E91)</f>
        <v>No sample</v>
      </c>
      <c r="F91" s="111" t="str">
        <f>IFERROR(2^-('Global Normalized Ct'!F91),'Global Normalized Ct'!F91)</f>
        <v>No sample</v>
      </c>
      <c r="G91" s="111" t="str">
        <f>IFERROR(2^-('Global Normalized Ct'!G91),'Global Normalized Ct'!G91)</f>
        <v>No sample</v>
      </c>
      <c r="H91" s="111" t="str">
        <f>IFERROR(2^-('Global Normalized Ct'!H91),'Global Normalized Ct'!H91)</f>
        <v>No sample</v>
      </c>
      <c r="I91" s="111" t="str">
        <f>IFERROR(2^-('Global Normalized Ct'!I91),'Global Normalized Ct'!I91)</f>
        <v>No sample</v>
      </c>
      <c r="J91" s="111">
        <f>IFERROR(2^-('Global Normalized Ct'!J91),'Global Normalized Ct'!J91)</f>
        <v>4.6562518488233667E-9</v>
      </c>
      <c r="K91" s="111" t="str">
        <f>IFERROR(2^-('Global Normalized Ct'!K91),'Global Normalized Ct'!K91)</f>
        <v>No sample</v>
      </c>
      <c r="L91" s="111" t="str">
        <f>IFERROR(2^-('Global Normalized Ct'!L91),'Global Normalized Ct'!L91)</f>
        <v>No sample</v>
      </c>
      <c r="M91" s="111" t="str">
        <f>IFERROR(2^-('Global Normalized Ct'!M91),'Global Normalized Ct'!M91)</f>
        <v>No sample</v>
      </c>
      <c r="N91" s="111" t="str">
        <f>IFERROR(2^-('Global Normalized Ct'!N91),'Global Normalized Ct'!N91)</f>
        <v>No sample</v>
      </c>
      <c r="O91" s="111" t="str">
        <f>IFERROR(2^-('Global Normalized Ct'!O91),'Global Normalized Ct'!O91)</f>
        <v>No sample</v>
      </c>
    </row>
    <row r="92" spans="1:15" x14ac:dyDescent="0.25">
      <c r="A92" s="170"/>
      <c r="B92" s="13" t="s">
        <v>2380</v>
      </c>
      <c r="C92" s="6" t="str">
        <f>VLOOKUP($B92,'Thresholded Ct'!$B$3:$C$194,2,FALSE)</f>
        <v>hsa-miR-93-5p</v>
      </c>
      <c r="D92" s="111">
        <f>IFERROR(2^-('Global Normalized Ct'!D92),'Global Normalized Ct'!D92)</f>
        <v>5.2873198911384487E-9</v>
      </c>
      <c r="E92" s="111" t="str">
        <f>IFERROR(2^-('Global Normalized Ct'!E92),'Global Normalized Ct'!E92)</f>
        <v>No sample</v>
      </c>
      <c r="F92" s="111" t="str">
        <f>IFERROR(2^-('Global Normalized Ct'!F92),'Global Normalized Ct'!F92)</f>
        <v>No sample</v>
      </c>
      <c r="G92" s="111" t="str">
        <f>IFERROR(2^-('Global Normalized Ct'!G92),'Global Normalized Ct'!G92)</f>
        <v>No sample</v>
      </c>
      <c r="H92" s="111" t="str">
        <f>IFERROR(2^-('Global Normalized Ct'!H92),'Global Normalized Ct'!H92)</f>
        <v>No sample</v>
      </c>
      <c r="I92" s="111" t="str">
        <f>IFERROR(2^-('Global Normalized Ct'!I92),'Global Normalized Ct'!I92)</f>
        <v>No sample</v>
      </c>
      <c r="J92" s="111">
        <f>IFERROR(2^-('Global Normalized Ct'!J92),'Global Normalized Ct'!J92)</f>
        <v>3.509265479713611E-9</v>
      </c>
      <c r="K92" s="111" t="str">
        <f>IFERROR(2^-('Global Normalized Ct'!K92),'Global Normalized Ct'!K92)</f>
        <v>No sample</v>
      </c>
      <c r="L92" s="111" t="str">
        <f>IFERROR(2^-('Global Normalized Ct'!L92),'Global Normalized Ct'!L92)</f>
        <v>No sample</v>
      </c>
      <c r="M92" s="111" t="str">
        <f>IFERROR(2^-('Global Normalized Ct'!M92),'Global Normalized Ct'!M92)</f>
        <v>No sample</v>
      </c>
      <c r="N92" s="111" t="str">
        <f>IFERROR(2^-('Global Normalized Ct'!N92),'Global Normalized Ct'!N92)</f>
        <v>No sample</v>
      </c>
      <c r="O92" s="111" t="str">
        <f>IFERROR(2^-('Global Normalized Ct'!O92),'Global Normalized Ct'!O92)</f>
        <v>No sample</v>
      </c>
    </row>
    <row r="93" spans="1:15" x14ac:dyDescent="0.25">
      <c r="A93" s="170"/>
      <c r="B93" s="13" t="s">
        <v>2381</v>
      </c>
      <c r="C93" s="6" t="str">
        <f>VLOOKUP($B93,'Thresholded Ct'!$B$3:$C$194,2,FALSE)</f>
        <v>hsa-miR-7-5p</v>
      </c>
      <c r="D93" s="111">
        <f>IFERROR(2^-('Global Normalized Ct'!D93),'Global Normalized Ct'!D93)</f>
        <v>1.5407240792568074E-8</v>
      </c>
      <c r="E93" s="111" t="str">
        <f>IFERROR(2^-('Global Normalized Ct'!E93),'Global Normalized Ct'!E93)</f>
        <v>No sample</v>
      </c>
      <c r="F93" s="111" t="str">
        <f>IFERROR(2^-('Global Normalized Ct'!F93),'Global Normalized Ct'!F93)</f>
        <v>No sample</v>
      </c>
      <c r="G93" s="111" t="str">
        <f>IFERROR(2^-('Global Normalized Ct'!G93),'Global Normalized Ct'!G93)</f>
        <v>No sample</v>
      </c>
      <c r="H93" s="111" t="str">
        <f>IFERROR(2^-('Global Normalized Ct'!H93),'Global Normalized Ct'!H93)</f>
        <v>No sample</v>
      </c>
      <c r="I93" s="111" t="str">
        <f>IFERROR(2^-('Global Normalized Ct'!I93),'Global Normalized Ct'!I93)</f>
        <v>No sample</v>
      </c>
      <c r="J93" s="111">
        <f>IFERROR(2^-('Global Normalized Ct'!J93),'Global Normalized Ct'!J93)</f>
        <v>3.4396004732036406E-8</v>
      </c>
      <c r="K93" s="111" t="str">
        <f>IFERROR(2^-('Global Normalized Ct'!K93),'Global Normalized Ct'!K93)</f>
        <v>No sample</v>
      </c>
      <c r="L93" s="111" t="str">
        <f>IFERROR(2^-('Global Normalized Ct'!L93),'Global Normalized Ct'!L93)</f>
        <v>No sample</v>
      </c>
      <c r="M93" s="111" t="str">
        <f>IFERROR(2^-('Global Normalized Ct'!M93),'Global Normalized Ct'!M93)</f>
        <v>No sample</v>
      </c>
      <c r="N93" s="111" t="str">
        <f>IFERROR(2^-('Global Normalized Ct'!N93),'Global Normalized Ct'!N93)</f>
        <v>No sample</v>
      </c>
      <c r="O93" s="111" t="str">
        <f>IFERROR(2^-('Global Normalized Ct'!O93),'Global Normalized Ct'!O93)</f>
        <v>No sample</v>
      </c>
    </row>
    <row r="94" spans="1:15" x14ac:dyDescent="0.25">
      <c r="A94" s="170"/>
      <c r="B94" s="13" t="s">
        <v>2382</v>
      </c>
      <c r="C94" s="6" t="str">
        <f>VLOOKUP($B94,'Thresholded Ct'!$B$3:$C$194,2,FALSE)</f>
        <v>hsa-miR-212-3p</v>
      </c>
      <c r="D94" s="111">
        <f>IFERROR(2^-('Global Normalized Ct'!D94),'Global Normalized Ct'!D94)</f>
        <v>9.1489648459698652E-8</v>
      </c>
      <c r="E94" s="111" t="str">
        <f>IFERROR(2^-('Global Normalized Ct'!E94),'Global Normalized Ct'!E94)</f>
        <v>No sample</v>
      </c>
      <c r="F94" s="111" t="str">
        <f>IFERROR(2^-('Global Normalized Ct'!F94),'Global Normalized Ct'!F94)</f>
        <v>No sample</v>
      </c>
      <c r="G94" s="111" t="str">
        <f>IFERROR(2^-('Global Normalized Ct'!G94),'Global Normalized Ct'!G94)</f>
        <v>No sample</v>
      </c>
      <c r="H94" s="111" t="str">
        <f>IFERROR(2^-('Global Normalized Ct'!H94),'Global Normalized Ct'!H94)</f>
        <v>No sample</v>
      </c>
      <c r="I94" s="111" t="str">
        <f>IFERROR(2^-('Global Normalized Ct'!I94),'Global Normalized Ct'!I94)</f>
        <v>No sample</v>
      </c>
      <c r="J94" s="111">
        <f>IFERROR(2^-('Global Normalized Ct'!J94),'Global Normalized Ct'!J94)</f>
        <v>4.8040161411882152E-8</v>
      </c>
      <c r="K94" s="111" t="str">
        <f>IFERROR(2^-('Global Normalized Ct'!K94),'Global Normalized Ct'!K94)</f>
        <v>No sample</v>
      </c>
      <c r="L94" s="111" t="str">
        <f>IFERROR(2^-('Global Normalized Ct'!L94),'Global Normalized Ct'!L94)</f>
        <v>No sample</v>
      </c>
      <c r="M94" s="111" t="str">
        <f>IFERROR(2^-('Global Normalized Ct'!M94),'Global Normalized Ct'!M94)</f>
        <v>No sample</v>
      </c>
      <c r="N94" s="111" t="str">
        <f>IFERROR(2^-('Global Normalized Ct'!N94),'Global Normalized Ct'!N94)</f>
        <v>No sample</v>
      </c>
      <c r="O94" s="111" t="str">
        <f>IFERROR(2^-('Global Normalized Ct'!O94),'Global Normalized Ct'!O94)</f>
        <v>No sample</v>
      </c>
    </row>
    <row r="95" spans="1:15" x14ac:dyDescent="0.25">
      <c r="A95" s="170"/>
      <c r="B95" s="13" t="s">
        <v>2383</v>
      </c>
      <c r="C95" s="6" t="str">
        <f>VLOOKUP($B95,'Thresholded Ct'!$B$3:$C$194,2,FALSE)</f>
        <v>hsa-miR-200b-3p</v>
      </c>
      <c r="D95" s="111">
        <f>IFERROR(2^-('Global Normalized Ct'!D95),'Global Normalized Ct'!D95)</f>
        <v>2.2091091605679782E-10</v>
      </c>
      <c r="E95" s="111" t="str">
        <f>IFERROR(2^-('Global Normalized Ct'!E95),'Global Normalized Ct'!E95)</f>
        <v>No sample</v>
      </c>
      <c r="F95" s="111" t="str">
        <f>IFERROR(2^-('Global Normalized Ct'!F95),'Global Normalized Ct'!F95)</f>
        <v>No sample</v>
      </c>
      <c r="G95" s="111" t="str">
        <f>IFERROR(2^-('Global Normalized Ct'!G95),'Global Normalized Ct'!G95)</f>
        <v>No sample</v>
      </c>
      <c r="H95" s="111" t="str">
        <f>IFERROR(2^-('Global Normalized Ct'!H95),'Global Normalized Ct'!H95)</f>
        <v>No sample</v>
      </c>
      <c r="I95" s="111" t="str">
        <f>IFERROR(2^-('Global Normalized Ct'!I95),'Global Normalized Ct'!I95)</f>
        <v>No sample</v>
      </c>
      <c r="J95" s="111">
        <f>IFERROR(2^-('Global Normalized Ct'!J95),'Global Normalized Ct'!J95)</f>
        <v>7.5794711441253625E-10</v>
      </c>
      <c r="K95" s="111" t="str">
        <f>IFERROR(2^-('Global Normalized Ct'!K95),'Global Normalized Ct'!K95)</f>
        <v>No sample</v>
      </c>
      <c r="L95" s="111" t="str">
        <f>IFERROR(2^-('Global Normalized Ct'!L95),'Global Normalized Ct'!L95)</f>
        <v>No sample</v>
      </c>
      <c r="M95" s="111" t="str">
        <f>IFERROR(2^-('Global Normalized Ct'!M95),'Global Normalized Ct'!M95)</f>
        <v>No sample</v>
      </c>
      <c r="N95" s="111" t="str">
        <f>IFERROR(2^-('Global Normalized Ct'!N95),'Global Normalized Ct'!N95)</f>
        <v>No sample</v>
      </c>
      <c r="O95" s="111" t="str">
        <f>IFERROR(2^-('Global Normalized Ct'!O95),'Global Normalized Ct'!O95)</f>
        <v>No sample</v>
      </c>
    </row>
    <row r="96" spans="1:15" x14ac:dyDescent="0.25">
      <c r="A96" s="170"/>
      <c r="B96" s="13" t="s">
        <v>2384</v>
      </c>
      <c r="C96" s="6" t="str">
        <f>VLOOKUP($B96,'Thresholded Ct'!$B$3:$C$194,2,FALSE)</f>
        <v>hsa-miR-140-5p</v>
      </c>
      <c r="D96" s="111" t="str">
        <f>IFERROR(2^-('Global Normalized Ct'!D96),'Global Normalized Ct'!D96)</f>
        <v>Excluded</v>
      </c>
      <c r="E96" s="111" t="str">
        <f>IFERROR(2^-('Global Normalized Ct'!E96),'Global Normalized Ct'!E96)</f>
        <v>No sample</v>
      </c>
      <c r="F96" s="111" t="str">
        <f>IFERROR(2^-('Global Normalized Ct'!F96),'Global Normalized Ct'!F96)</f>
        <v>No sample</v>
      </c>
      <c r="G96" s="111" t="str">
        <f>IFERROR(2^-('Global Normalized Ct'!G96),'Global Normalized Ct'!G96)</f>
        <v>No sample</v>
      </c>
      <c r="H96" s="111" t="str">
        <f>IFERROR(2^-('Global Normalized Ct'!H96),'Global Normalized Ct'!H96)</f>
        <v>No sample</v>
      </c>
      <c r="I96" s="111" t="str">
        <f>IFERROR(2^-('Global Normalized Ct'!I96),'Global Normalized Ct'!I96)</f>
        <v>No sample</v>
      </c>
      <c r="J96" s="111" t="str">
        <f>IFERROR(2^-('Global Normalized Ct'!J96),'Global Normalized Ct'!J96)</f>
        <v>Excluded</v>
      </c>
      <c r="K96" s="111" t="str">
        <f>IFERROR(2^-('Global Normalized Ct'!K96),'Global Normalized Ct'!K96)</f>
        <v>No sample</v>
      </c>
      <c r="L96" s="111" t="str">
        <f>IFERROR(2^-('Global Normalized Ct'!L96),'Global Normalized Ct'!L96)</f>
        <v>No sample</v>
      </c>
      <c r="M96" s="111" t="str">
        <f>IFERROR(2^-('Global Normalized Ct'!M96),'Global Normalized Ct'!M96)</f>
        <v>No sample</v>
      </c>
      <c r="N96" s="111" t="str">
        <f>IFERROR(2^-('Global Normalized Ct'!N96),'Global Normalized Ct'!N96)</f>
        <v>No sample</v>
      </c>
      <c r="O96" s="111" t="str">
        <f>IFERROR(2^-('Global Normalized Ct'!O96),'Global Normalized Ct'!O96)</f>
        <v>No sample</v>
      </c>
    </row>
    <row r="97" spans="1:15" x14ac:dyDescent="0.25">
      <c r="A97" s="170"/>
      <c r="B97" s="13" t="s">
        <v>2385</v>
      </c>
      <c r="C97" s="6" t="str">
        <f>VLOOKUP($B97,'Thresholded Ct'!$B$3:$C$194,2,FALSE)</f>
        <v>hsa-miR-126-3p</v>
      </c>
      <c r="D97" s="111" t="str">
        <f>IFERROR(2^-('Global Normalized Ct'!D97),'Global Normalized Ct'!D97)</f>
        <v>Excluded</v>
      </c>
      <c r="E97" s="111" t="str">
        <f>IFERROR(2^-('Global Normalized Ct'!E97),'Global Normalized Ct'!E97)</f>
        <v>No sample</v>
      </c>
      <c r="F97" s="111" t="str">
        <f>IFERROR(2^-('Global Normalized Ct'!F97),'Global Normalized Ct'!F97)</f>
        <v>No sample</v>
      </c>
      <c r="G97" s="111" t="str">
        <f>IFERROR(2^-('Global Normalized Ct'!G97),'Global Normalized Ct'!G97)</f>
        <v>No sample</v>
      </c>
      <c r="H97" s="111" t="str">
        <f>IFERROR(2^-('Global Normalized Ct'!H97),'Global Normalized Ct'!H97)</f>
        <v>No sample</v>
      </c>
      <c r="I97" s="111" t="str">
        <f>IFERROR(2^-('Global Normalized Ct'!I97),'Global Normalized Ct'!I97)</f>
        <v>No sample</v>
      </c>
      <c r="J97" s="111" t="str">
        <f>IFERROR(2^-('Global Normalized Ct'!J97),'Global Normalized Ct'!J97)</f>
        <v>Excluded</v>
      </c>
      <c r="K97" s="111" t="str">
        <f>IFERROR(2^-('Global Normalized Ct'!K97),'Global Normalized Ct'!K97)</f>
        <v>No sample</v>
      </c>
      <c r="L97" s="111" t="str">
        <f>IFERROR(2^-('Global Normalized Ct'!L97),'Global Normalized Ct'!L97)</f>
        <v>No sample</v>
      </c>
      <c r="M97" s="111" t="str">
        <f>IFERROR(2^-('Global Normalized Ct'!M97),'Global Normalized Ct'!M97)</f>
        <v>No sample</v>
      </c>
      <c r="N97" s="111" t="str">
        <f>IFERROR(2^-('Global Normalized Ct'!N97),'Global Normalized Ct'!N97)</f>
        <v>No sample</v>
      </c>
      <c r="O97" s="111" t="str">
        <f>IFERROR(2^-('Global Normalized Ct'!O97),'Global Normalized Ct'!O97)</f>
        <v>No sample</v>
      </c>
    </row>
    <row r="98" spans="1:15" x14ac:dyDescent="0.25">
      <c r="A98" s="170"/>
      <c r="B98" s="13" t="s">
        <v>2386</v>
      </c>
      <c r="C98" s="6" t="str">
        <f>VLOOKUP($B98,'Thresholded Ct'!$B$3:$C$194,2,FALSE)</f>
        <v>hsa-miR-320a</v>
      </c>
      <c r="D98" s="111" t="str">
        <f>IFERROR(2^-('Global Normalized Ct'!D98),'Global Normalized Ct'!D98)</f>
        <v>Excluded</v>
      </c>
      <c r="E98" s="111" t="str">
        <f>IFERROR(2^-('Global Normalized Ct'!E98),'Global Normalized Ct'!E98)</f>
        <v>No sample</v>
      </c>
      <c r="F98" s="111" t="str">
        <f>IFERROR(2^-('Global Normalized Ct'!F98),'Global Normalized Ct'!F98)</f>
        <v>No sample</v>
      </c>
      <c r="G98" s="111" t="str">
        <f>IFERROR(2^-('Global Normalized Ct'!G98),'Global Normalized Ct'!G98)</f>
        <v>No sample</v>
      </c>
      <c r="H98" s="111" t="str">
        <f>IFERROR(2^-('Global Normalized Ct'!H98),'Global Normalized Ct'!H98)</f>
        <v>No sample</v>
      </c>
      <c r="I98" s="111" t="str">
        <f>IFERROR(2^-('Global Normalized Ct'!I98),'Global Normalized Ct'!I98)</f>
        <v>No sample</v>
      </c>
      <c r="J98" s="111" t="str">
        <f>IFERROR(2^-('Global Normalized Ct'!J98),'Global Normalized Ct'!J98)</f>
        <v>Excluded</v>
      </c>
      <c r="K98" s="111" t="str">
        <f>IFERROR(2^-('Global Normalized Ct'!K98),'Global Normalized Ct'!K98)</f>
        <v>No sample</v>
      </c>
      <c r="L98" s="111" t="str">
        <f>IFERROR(2^-('Global Normalized Ct'!L98),'Global Normalized Ct'!L98)</f>
        <v>No sample</v>
      </c>
      <c r="M98" s="111" t="str">
        <f>IFERROR(2^-('Global Normalized Ct'!M98),'Global Normalized Ct'!M98)</f>
        <v>No sample</v>
      </c>
      <c r="N98" s="111" t="str">
        <f>IFERROR(2^-('Global Normalized Ct'!N98),'Global Normalized Ct'!N98)</f>
        <v>No sample</v>
      </c>
      <c r="O98" s="111" t="str">
        <f>IFERROR(2^-('Global Normalized Ct'!O98),'Global Normalized Ct'!O98)</f>
        <v>No sample</v>
      </c>
    </row>
    <row r="99" spans="1:15" x14ac:dyDescent="0.25">
      <c r="A99" s="170"/>
      <c r="B99" s="13" t="s">
        <v>2387</v>
      </c>
      <c r="C99" s="6" t="str">
        <f>VLOOKUP($B99,'Thresholded Ct'!$B$3:$C$194,2,FALSE)</f>
        <v>hsa-miR-370-3p</v>
      </c>
      <c r="D99" s="111">
        <f>IFERROR(2^-('Global Normalized Ct'!D99),'Global Normalized Ct'!D99)</f>
        <v>2.0314876790552799E-9</v>
      </c>
      <c r="E99" s="111" t="str">
        <f>IFERROR(2^-('Global Normalized Ct'!E99),'Global Normalized Ct'!E99)</f>
        <v>No sample</v>
      </c>
      <c r="F99" s="111" t="str">
        <f>IFERROR(2^-('Global Normalized Ct'!F99),'Global Normalized Ct'!F99)</f>
        <v>No sample</v>
      </c>
      <c r="G99" s="111" t="str">
        <f>IFERROR(2^-('Global Normalized Ct'!G99),'Global Normalized Ct'!G99)</f>
        <v>No sample</v>
      </c>
      <c r="H99" s="111" t="str">
        <f>IFERROR(2^-('Global Normalized Ct'!H99),'Global Normalized Ct'!H99)</f>
        <v>No sample</v>
      </c>
      <c r="I99" s="111" t="str">
        <f>IFERROR(2^-('Global Normalized Ct'!I99),'Global Normalized Ct'!I99)</f>
        <v>No sample</v>
      </c>
      <c r="J99" s="111">
        <f>IFERROR(2^-('Global Normalized Ct'!J99),'Global Normalized Ct'!J99)</f>
        <v>4.6562518488233667E-9</v>
      </c>
      <c r="K99" s="111" t="str">
        <f>IFERROR(2^-('Global Normalized Ct'!K99),'Global Normalized Ct'!K99)</f>
        <v>No sample</v>
      </c>
      <c r="L99" s="111" t="str">
        <f>IFERROR(2^-('Global Normalized Ct'!L99),'Global Normalized Ct'!L99)</f>
        <v>No sample</v>
      </c>
      <c r="M99" s="111" t="str">
        <f>IFERROR(2^-('Global Normalized Ct'!M99),'Global Normalized Ct'!M99)</f>
        <v>No sample</v>
      </c>
      <c r="N99" s="111" t="str">
        <f>IFERROR(2^-('Global Normalized Ct'!N99),'Global Normalized Ct'!N99)</f>
        <v>No sample</v>
      </c>
      <c r="O99" s="111" t="str">
        <f>IFERROR(2^-('Global Normalized Ct'!O99),'Global Normalized Ct'!O99)</f>
        <v>No sample</v>
      </c>
    </row>
    <row r="100" spans="1:15" x14ac:dyDescent="0.25">
      <c r="A100" s="170"/>
      <c r="B100" s="13" t="s">
        <v>2388</v>
      </c>
      <c r="C100" s="6" t="str">
        <f>VLOOKUP($B100,'Thresholded Ct'!$B$3:$C$194,2,FALSE)</f>
        <v>hsa-miR-196b-5p</v>
      </c>
      <c r="D100" s="111">
        <f>IFERROR(2^-('Global Normalized Ct'!D100),'Global Normalized Ct'!D100)</f>
        <v>8.1934139763561384E-10</v>
      </c>
      <c r="E100" s="111" t="str">
        <f>IFERROR(2^-('Global Normalized Ct'!E100),'Global Normalized Ct'!E100)</f>
        <v>No sample</v>
      </c>
      <c r="F100" s="111" t="str">
        <f>IFERROR(2^-('Global Normalized Ct'!F100),'Global Normalized Ct'!F100)</f>
        <v>No sample</v>
      </c>
      <c r="G100" s="111" t="str">
        <f>IFERROR(2^-('Global Normalized Ct'!G100),'Global Normalized Ct'!G100)</f>
        <v>No sample</v>
      </c>
      <c r="H100" s="111" t="str">
        <f>IFERROR(2^-('Global Normalized Ct'!H100),'Global Normalized Ct'!H100)</f>
        <v>No sample</v>
      </c>
      <c r="I100" s="111" t="str">
        <f>IFERROR(2^-('Global Normalized Ct'!I100),'Global Normalized Ct'!I100)</f>
        <v>No sample</v>
      </c>
      <c r="J100" s="111">
        <f>IFERROR(2^-('Global Normalized Ct'!J100),'Global Normalized Ct'!J100)</f>
        <v>1.1174180991130193E-9</v>
      </c>
      <c r="K100" s="111" t="str">
        <f>IFERROR(2^-('Global Normalized Ct'!K100),'Global Normalized Ct'!K100)</f>
        <v>No sample</v>
      </c>
      <c r="L100" s="111" t="str">
        <f>IFERROR(2^-('Global Normalized Ct'!L100),'Global Normalized Ct'!L100)</f>
        <v>No sample</v>
      </c>
      <c r="M100" s="111" t="str">
        <f>IFERROR(2^-('Global Normalized Ct'!M100),'Global Normalized Ct'!M100)</f>
        <v>No sample</v>
      </c>
      <c r="N100" s="111" t="str">
        <f>IFERROR(2^-('Global Normalized Ct'!N100),'Global Normalized Ct'!N100)</f>
        <v>No sample</v>
      </c>
      <c r="O100" s="111" t="str">
        <f>IFERROR(2^-('Global Normalized Ct'!O100),'Global Normalized Ct'!O100)</f>
        <v>No sample</v>
      </c>
    </row>
    <row r="101" spans="1:15" x14ac:dyDescent="0.25">
      <c r="A101" s="170"/>
      <c r="B101" s="13" t="s">
        <v>2389</v>
      </c>
      <c r="C101" s="6" t="str">
        <f>VLOOKUP($B101,'Thresholded Ct'!$B$3:$C$194,2,FALSE)</f>
        <v>hsa-miR-193b-3p</v>
      </c>
      <c r="D101" s="111">
        <f>IFERROR(2^-('Global Normalized Ct'!D101),'Global Normalized Ct'!D101)</f>
        <v>1.5407240792568074E-8</v>
      </c>
      <c r="E101" s="111" t="str">
        <f>IFERROR(2^-('Global Normalized Ct'!E101),'Global Normalized Ct'!E101)</f>
        <v>No sample</v>
      </c>
      <c r="F101" s="111" t="str">
        <f>IFERROR(2^-('Global Normalized Ct'!F101),'Global Normalized Ct'!F101)</f>
        <v>No sample</v>
      </c>
      <c r="G101" s="111" t="str">
        <f>IFERROR(2^-('Global Normalized Ct'!G101),'Global Normalized Ct'!G101)</f>
        <v>No sample</v>
      </c>
      <c r="H101" s="111" t="str">
        <f>IFERROR(2^-('Global Normalized Ct'!H101),'Global Normalized Ct'!H101)</f>
        <v>No sample</v>
      </c>
      <c r="I101" s="111" t="str">
        <f>IFERROR(2^-('Global Normalized Ct'!I101),'Global Normalized Ct'!I101)</f>
        <v>No sample</v>
      </c>
      <c r="J101" s="111">
        <f>IFERROR(2^-('Global Normalized Ct'!J101),'Global Normalized Ct'!J101)</f>
        <v>3.4396004732036406E-8</v>
      </c>
      <c r="K101" s="111" t="str">
        <f>IFERROR(2^-('Global Normalized Ct'!K101),'Global Normalized Ct'!K101)</f>
        <v>No sample</v>
      </c>
      <c r="L101" s="111" t="str">
        <f>IFERROR(2^-('Global Normalized Ct'!L101),'Global Normalized Ct'!L101)</f>
        <v>No sample</v>
      </c>
      <c r="M101" s="111" t="str">
        <f>IFERROR(2^-('Global Normalized Ct'!M101),'Global Normalized Ct'!M101)</f>
        <v>No sample</v>
      </c>
      <c r="N101" s="111" t="str">
        <f>IFERROR(2^-('Global Normalized Ct'!N101),'Global Normalized Ct'!N101)</f>
        <v>No sample</v>
      </c>
      <c r="O101" s="111" t="str">
        <f>IFERROR(2^-('Global Normalized Ct'!O101),'Global Normalized Ct'!O101)</f>
        <v>No sample</v>
      </c>
    </row>
    <row r="102" spans="1:15" x14ac:dyDescent="0.25">
      <c r="A102" s="170"/>
      <c r="B102" s="13" t="s">
        <v>2391</v>
      </c>
      <c r="C102" s="6" t="str">
        <f>VLOOKUP($B102,'Thresholded Ct'!$B$3:$C$194,2,FALSE)</f>
        <v>hsa-miR-15a-5p</v>
      </c>
      <c r="D102" s="111">
        <f>IFERROR(2^-('Global Normalized Ct'!D102),'Global Normalized Ct'!D102)</f>
        <v>6.5823763696022916E-8</v>
      </c>
      <c r="E102" s="111" t="str">
        <f>IFERROR(2^-('Global Normalized Ct'!E102),'Global Normalized Ct'!E102)</f>
        <v>No sample</v>
      </c>
      <c r="F102" s="111" t="str">
        <f>IFERROR(2^-('Global Normalized Ct'!F102),'Global Normalized Ct'!F102)</f>
        <v>No sample</v>
      </c>
      <c r="G102" s="111" t="str">
        <f>IFERROR(2^-('Global Normalized Ct'!G102),'Global Normalized Ct'!G102)</f>
        <v>No sample</v>
      </c>
      <c r="H102" s="111" t="str">
        <f>IFERROR(2^-('Global Normalized Ct'!H102),'Global Normalized Ct'!H102)</f>
        <v>No sample</v>
      </c>
      <c r="I102" s="111" t="str">
        <f>IFERROR(2^-('Global Normalized Ct'!I102),'Global Normalized Ct'!I102)</f>
        <v>No sample</v>
      </c>
      <c r="J102" s="111">
        <f>IFERROR(2^-('Global Normalized Ct'!J102),'Global Normalized Ct'!J102)</f>
        <v>8.9583994613366344E-8</v>
      </c>
      <c r="K102" s="111" t="str">
        <f>IFERROR(2^-('Global Normalized Ct'!K102),'Global Normalized Ct'!K102)</f>
        <v>No sample</v>
      </c>
      <c r="L102" s="111" t="str">
        <f>IFERROR(2^-('Global Normalized Ct'!L102),'Global Normalized Ct'!L102)</f>
        <v>No sample</v>
      </c>
      <c r="M102" s="111" t="str">
        <f>IFERROR(2^-('Global Normalized Ct'!M102),'Global Normalized Ct'!M102)</f>
        <v>No sample</v>
      </c>
      <c r="N102" s="111" t="str">
        <f>IFERROR(2^-('Global Normalized Ct'!N102),'Global Normalized Ct'!N102)</f>
        <v>No sample</v>
      </c>
      <c r="O102" s="111" t="str">
        <f>IFERROR(2^-('Global Normalized Ct'!O102),'Global Normalized Ct'!O102)</f>
        <v>No sample</v>
      </c>
    </row>
    <row r="103" spans="1:15" x14ac:dyDescent="0.25">
      <c r="A103" s="170"/>
      <c r="B103" s="13" t="s">
        <v>2392</v>
      </c>
      <c r="C103" s="6" t="str">
        <f>VLOOKUP($B103,'Thresholded Ct'!$B$3:$C$194,2,FALSE)</f>
        <v>hsa-miR-100-5p</v>
      </c>
      <c r="D103" s="111">
        <f>IFERROR(2^-('Global Normalized Ct'!D103),'Global Normalized Ct'!D103)</f>
        <v>2.2091091605679782E-10</v>
      </c>
      <c r="E103" s="111" t="str">
        <f>IFERROR(2^-('Global Normalized Ct'!E103),'Global Normalized Ct'!E103)</f>
        <v>No sample</v>
      </c>
      <c r="F103" s="111" t="str">
        <f>IFERROR(2^-('Global Normalized Ct'!F103),'Global Normalized Ct'!F103)</f>
        <v>No sample</v>
      </c>
      <c r="G103" s="111" t="str">
        <f>IFERROR(2^-('Global Normalized Ct'!G103),'Global Normalized Ct'!G103)</f>
        <v>No sample</v>
      </c>
      <c r="H103" s="111" t="str">
        <f>IFERROR(2^-('Global Normalized Ct'!H103),'Global Normalized Ct'!H103)</f>
        <v>No sample</v>
      </c>
      <c r="I103" s="111" t="str">
        <f>IFERROR(2^-('Global Normalized Ct'!I103),'Global Normalized Ct'!I103)</f>
        <v>No sample</v>
      </c>
      <c r="J103" s="111">
        <f>IFERROR(2^-('Global Normalized Ct'!J103),'Global Normalized Ct'!J103)</f>
        <v>7.5794711441253625E-10</v>
      </c>
      <c r="K103" s="111" t="str">
        <f>IFERROR(2^-('Global Normalized Ct'!K103),'Global Normalized Ct'!K103)</f>
        <v>No sample</v>
      </c>
      <c r="L103" s="111" t="str">
        <f>IFERROR(2^-('Global Normalized Ct'!L103),'Global Normalized Ct'!L103)</f>
        <v>No sample</v>
      </c>
      <c r="M103" s="111" t="str">
        <f>IFERROR(2^-('Global Normalized Ct'!M103),'Global Normalized Ct'!M103)</f>
        <v>No sample</v>
      </c>
      <c r="N103" s="111" t="str">
        <f>IFERROR(2^-('Global Normalized Ct'!N103),'Global Normalized Ct'!N103)</f>
        <v>No sample</v>
      </c>
      <c r="O103" s="111" t="str">
        <f>IFERROR(2^-('Global Normalized Ct'!O103),'Global Normalized Ct'!O103)</f>
        <v>No sample</v>
      </c>
    </row>
    <row r="104" spans="1:15" x14ac:dyDescent="0.25">
      <c r="A104" s="170"/>
      <c r="B104" s="13" t="s">
        <v>2393</v>
      </c>
      <c r="C104" s="6" t="str">
        <f>VLOOKUP($B104,'Thresholded Ct'!$B$3:$C$194,2,FALSE)</f>
        <v>hsa-miR-10a-5p</v>
      </c>
      <c r="D104" s="111" t="str">
        <f>IFERROR(2^-('Global Normalized Ct'!D104),'Global Normalized Ct'!D104)</f>
        <v>Excluded</v>
      </c>
      <c r="E104" s="111" t="str">
        <f>IFERROR(2^-('Global Normalized Ct'!E104),'Global Normalized Ct'!E104)</f>
        <v>No sample</v>
      </c>
      <c r="F104" s="111" t="str">
        <f>IFERROR(2^-('Global Normalized Ct'!F104),'Global Normalized Ct'!F104)</f>
        <v>No sample</v>
      </c>
      <c r="G104" s="111" t="str">
        <f>IFERROR(2^-('Global Normalized Ct'!G104),'Global Normalized Ct'!G104)</f>
        <v>No sample</v>
      </c>
      <c r="H104" s="111" t="str">
        <f>IFERROR(2^-('Global Normalized Ct'!H104),'Global Normalized Ct'!H104)</f>
        <v>No sample</v>
      </c>
      <c r="I104" s="111" t="str">
        <f>IFERROR(2^-('Global Normalized Ct'!I104),'Global Normalized Ct'!I104)</f>
        <v>No sample</v>
      </c>
      <c r="J104" s="111" t="str">
        <f>IFERROR(2^-('Global Normalized Ct'!J104),'Global Normalized Ct'!J104)</f>
        <v>Excluded</v>
      </c>
      <c r="K104" s="111" t="str">
        <f>IFERROR(2^-('Global Normalized Ct'!K104),'Global Normalized Ct'!K104)</f>
        <v>No sample</v>
      </c>
      <c r="L104" s="111" t="str">
        <f>IFERROR(2^-('Global Normalized Ct'!L104),'Global Normalized Ct'!L104)</f>
        <v>No sample</v>
      </c>
      <c r="M104" s="111" t="str">
        <f>IFERROR(2^-('Global Normalized Ct'!M104),'Global Normalized Ct'!M104)</f>
        <v>No sample</v>
      </c>
      <c r="N104" s="111" t="str">
        <f>IFERROR(2^-('Global Normalized Ct'!N104),'Global Normalized Ct'!N104)</f>
        <v>No sample</v>
      </c>
      <c r="O104" s="111" t="str">
        <f>IFERROR(2^-('Global Normalized Ct'!O104),'Global Normalized Ct'!O104)</f>
        <v>No sample</v>
      </c>
    </row>
    <row r="105" spans="1:15" x14ac:dyDescent="0.25">
      <c r="A105" s="170"/>
      <c r="B105" s="13" t="s">
        <v>2394</v>
      </c>
      <c r="C105" s="6" t="str">
        <f>VLOOKUP($B105,'Thresholded Ct'!$B$3:$C$194,2,FALSE)</f>
        <v>hsa-miR-215-5p</v>
      </c>
      <c r="D105" s="111">
        <f>IFERROR(2^-('Global Normalized Ct'!D105),'Global Normalized Ct'!D105)</f>
        <v>7.3032398647922968E-9</v>
      </c>
      <c r="E105" s="111" t="str">
        <f>IFERROR(2^-('Global Normalized Ct'!E105),'Global Normalized Ct'!E105)</f>
        <v>No sample</v>
      </c>
      <c r="F105" s="111" t="str">
        <f>IFERROR(2^-('Global Normalized Ct'!F105),'Global Normalized Ct'!F105)</f>
        <v>No sample</v>
      </c>
      <c r="G105" s="111" t="str">
        <f>IFERROR(2^-('Global Normalized Ct'!G105),'Global Normalized Ct'!G105)</f>
        <v>No sample</v>
      </c>
      <c r="H105" s="111" t="str">
        <f>IFERROR(2^-('Global Normalized Ct'!H105),'Global Normalized Ct'!H105)</f>
        <v>No sample</v>
      </c>
      <c r="I105" s="111" t="str">
        <f>IFERROR(2^-('Global Normalized Ct'!I105),'Global Normalized Ct'!I105)</f>
        <v>No sample</v>
      </c>
      <c r="J105" s="111">
        <f>IFERROR(2^-('Global Normalized Ct'!J105),'Global Normalized Ct'!J105)</f>
        <v>4.918331895930128E-9</v>
      </c>
      <c r="K105" s="111" t="str">
        <f>IFERROR(2^-('Global Normalized Ct'!K105),'Global Normalized Ct'!K105)</f>
        <v>No sample</v>
      </c>
      <c r="L105" s="111" t="str">
        <f>IFERROR(2^-('Global Normalized Ct'!L105),'Global Normalized Ct'!L105)</f>
        <v>No sample</v>
      </c>
      <c r="M105" s="111" t="str">
        <f>IFERROR(2^-('Global Normalized Ct'!M105),'Global Normalized Ct'!M105)</f>
        <v>No sample</v>
      </c>
      <c r="N105" s="111" t="str">
        <f>IFERROR(2^-('Global Normalized Ct'!N105),'Global Normalized Ct'!N105)</f>
        <v>No sample</v>
      </c>
      <c r="O105" s="111" t="str">
        <f>IFERROR(2^-('Global Normalized Ct'!O105),'Global Normalized Ct'!O105)</f>
        <v>No sample</v>
      </c>
    </row>
    <row r="106" spans="1:15" x14ac:dyDescent="0.25">
      <c r="A106" s="170"/>
      <c r="B106" s="13" t="s">
        <v>2395</v>
      </c>
      <c r="C106" s="6" t="str">
        <f>VLOOKUP($B106,'Thresholded Ct'!$B$3:$C$194,2,FALSE)</f>
        <v>hsa-miR-23b-3p</v>
      </c>
      <c r="D106" s="111" t="str">
        <f>IFERROR(2^-('Global Normalized Ct'!D106),'Global Normalized Ct'!D106)</f>
        <v>Excluded</v>
      </c>
      <c r="E106" s="111" t="str">
        <f>IFERROR(2^-('Global Normalized Ct'!E106),'Global Normalized Ct'!E106)</f>
        <v>No sample</v>
      </c>
      <c r="F106" s="111" t="str">
        <f>IFERROR(2^-('Global Normalized Ct'!F106),'Global Normalized Ct'!F106)</f>
        <v>No sample</v>
      </c>
      <c r="G106" s="111" t="str">
        <f>IFERROR(2^-('Global Normalized Ct'!G106),'Global Normalized Ct'!G106)</f>
        <v>No sample</v>
      </c>
      <c r="H106" s="111" t="str">
        <f>IFERROR(2^-('Global Normalized Ct'!H106),'Global Normalized Ct'!H106)</f>
        <v>No sample</v>
      </c>
      <c r="I106" s="111" t="str">
        <f>IFERROR(2^-('Global Normalized Ct'!I106),'Global Normalized Ct'!I106)</f>
        <v>No sample</v>
      </c>
      <c r="J106" s="111" t="str">
        <f>IFERROR(2^-('Global Normalized Ct'!J106),'Global Normalized Ct'!J106)</f>
        <v>Excluded</v>
      </c>
      <c r="K106" s="111" t="str">
        <f>IFERROR(2^-('Global Normalized Ct'!K106),'Global Normalized Ct'!K106)</f>
        <v>No sample</v>
      </c>
      <c r="L106" s="111" t="str">
        <f>IFERROR(2^-('Global Normalized Ct'!L106),'Global Normalized Ct'!L106)</f>
        <v>No sample</v>
      </c>
      <c r="M106" s="111" t="str">
        <f>IFERROR(2^-('Global Normalized Ct'!M106),'Global Normalized Ct'!M106)</f>
        <v>No sample</v>
      </c>
      <c r="N106" s="111" t="str">
        <f>IFERROR(2^-('Global Normalized Ct'!N106),'Global Normalized Ct'!N106)</f>
        <v>No sample</v>
      </c>
      <c r="O106" s="111" t="str">
        <f>IFERROR(2^-('Global Normalized Ct'!O106),'Global Normalized Ct'!O106)</f>
        <v>No sample</v>
      </c>
    </row>
    <row r="107" spans="1:15" x14ac:dyDescent="0.25">
      <c r="A107" s="170"/>
      <c r="B107" s="13" t="s">
        <v>2396</v>
      </c>
      <c r="C107" s="6" t="str">
        <f>VLOOKUP($B107,'Thresholded Ct'!$B$3:$C$194,2,FALSE)</f>
        <v>hsa-miR-141-3p</v>
      </c>
      <c r="D107" s="111">
        <f>IFERROR(2^-('Global Normalized Ct'!D107),'Global Normalized Ct'!D107)</f>
        <v>2.4769017012413972E-9</v>
      </c>
      <c r="E107" s="111" t="str">
        <f>IFERROR(2^-('Global Normalized Ct'!E107),'Global Normalized Ct'!E107)</f>
        <v>No sample</v>
      </c>
      <c r="F107" s="111" t="str">
        <f>IFERROR(2^-('Global Normalized Ct'!F107),'Global Normalized Ct'!F107)</f>
        <v>No sample</v>
      </c>
      <c r="G107" s="111" t="str">
        <f>IFERROR(2^-('Global Normalized Ct'!G107),'Global Normalized Ct'!G107)</f>
        <v>No sample</v>
      </c>
      <c r="H107" s="111" t="str">
        <f>IFERROR(2^-('Global Normalized Ct'!H107),'Global Normalized Ct'!H107)</f>
        <v>No sample</v>
      </c>
      <c r="I107" s="111" t="str">
        <f>IFERROR(2^-('Global Normalized Ct'!I107),'Global Normalized Ct'!I107)</f>
        <v>No sample</v>
      </c>
      <c r="J107" s="111">
        <f>IFERROR(2^-('Global Normalized Ct'!J107),'Global Normalized Ct'!J107)</f>
        <v>7.7709834445937089E-10</v>
      </c>
      <c r="K107" s="111" t="str">
        <f>IFERROR(2^-('Global Normalized Ct'!K107),'Global Normalized Ct'!K107)</f>
        <v>No sample</v>
      </c>
      <c r="L107" s="111" t="str">
        <f>IFERROR(2^-('Global Normalized Ct'!L107),'Global Normalized Ct'!L107)</f>
        <v>No sample</v>
      </c>
      <c r="M107" s="111" t="str">
        <f>IFERROR(2^-('Global Normalized Ct'!M107),'Global Normalized Ct'!M107)</f>
        <v>No sample</v>
      </c>
      <c r="N107" s="111" t="str">
        <f>IFERROR(2^-('Global Normalized Ct'!N107),'Global Normalized Ct'!N107)</f>
        <v>No sample</v>
      </c>
      <c r="O107" s="111" t="str">
        <f>IFERROR(2^-('Global Normalized Ct'!O107),'Global Normalized Ct'!O107)</f>
        <v>No sample</v>
      </c>
    </row>
    <row r="108" spans="1:15" x14ac:dyDescent="0.25">
      <c r="A108" s="170"/>
      <c r="B108" s="13" t="s">
        <v>2397</v>
      </c>
      <c r="C108" s="6" t="str">
        <f>VLOOKUP($B108,'Thresholded Ct'!$B$3:$C$194,2,FALSE)</f>
        <v>hsa-miR-134-5p</v>
      </c>
      <c r="D108" s="111">
        <f>IFERROR(2^-('Global Normalized Ct'!D108),'Global Normalized Ct'!D108)</f>
        <v>8.1934139763561384E-10</v>
      </c>
      <c r="E108" s="111" t="str">
        <f>IFERROR(2^-('Global Normalized Ct'!E108),'Global Normalized Ct'!E108)</f>
        <v>No sample</v>
      </c>
      <c r="F108" s="111" t="str">
        <f>IFERROR(2^-('Global Normalized Ct'!F108),'Global Normalized Ct'!F108)</f>
        <v>No sample</v>
      </c>
      <c r="G108" s="111" t="str">
        <f>IFERROR(2^-('Global Normalized Ct'!G108),'Global Normalized Ct'!G108)</f>
        <v>No sample</v>
      </c>
      <c r="H108" s="111" t="str">
        <f>IFERROR(2^-('Global Normalized Ct'!H108),'Global Normalized Ct'!H108)</f>
        <v>No sample</v>
      </c>
      <c r="I108" s="111" t="str">
        <f>IFERROR(2^-('Global Normalized Ct'!I108),'Global Normalized Ct'!I108)</f>
        <v>No sample</v>
      </c>
      <c r="J108" s="111">
        <f>IFERROR(2^-('Global Normalized Ct'!J108),'Global Normalized Ct'!J108)</f>
        <v>1.1174180991130193E-9</v>
      </c>
      <c r="K108" s="111" t="str">
        <f>IFERROR(2^-('Global Normalized Ct'!K108),'Global Normalized Ct'!K108)</f>
        <v>No sample</v>
      </c>
      <c r="L108" s="111" t="str">
        <f>IFERROR(2^-('Global Normalized Ct'!L108),'Global Normalized Ct'!L108)</f>
        <v>No sample</v>
      </c>
      <c r="M108" s="111" t="str">
        <f>IFERROR(2^-('Global Normalized Ct'!M108),'Global Normalized Ct'!M108)</f>
        <v>No sample</v>
      </c>
      <c r="N108" s="111" t="str">
        <f>IFERROR(2^-('Global Normalized Ct'!N108),'Global Normalized Ct'!N108)</f>
        <v>No sample</v>
      </c>
      <c r="O108" s="111" t="str">
        <f>IFERROR(2^-('Global Normalized Ct'!O108),'Global Normalized Ct'!O108)</f>
        <v>No sample</v>
      </c>
    </row>
    <row r="109" spans="1:15" x14ac:dyDescent="0.25">
      <c r="A109" s="170"/>
      <c r="B109" s="13" t="s">
        <v>2398</v>
      </c>
      <c r="C109" s="6" t="str">
        <f>VLOOKUP($B109,'Thresholded Ct'!$B$3:$C$194,2,FALSE)</f>
        <v>hsa-miR-155-5p</v>
      </c>
      <c r="D109" s="111" t="str">
        <f>IFERROR(2^-('Global Normalized Ct'!D109),'Global Normalized Ct'!D109)</f>
        <v>Excluded</v>
      </c>
      <c r="E109" s="111" t="str">
        <f>IFERROR(2^-('Global Normalized Ct'!E109),'Global Normalized Ct'!E109)</f>
        <v>No sample</v>
      </c>
      <c r="F109" s="111" t="str">
        <f>IFERROR(2^-('Global Normalized Ct'!F109),'Global Normalized Ct'!F109)</f>
        <v>No sample</v>
      </c>
      <c r="G109" s="111" t="str">
        <f>IFERROR(2^-('Global Normalized Ct'!G109),'Global Normalized Ct'!G109)</f>
        <v>No sample</v>
      </c>
      <c r="H109" s="111" t="str">
        <f>IFERROR(2^-('Global Normalized Ct'!H109),'Global Normalized Ct'!H109)</f>
        <v>No sample</v>
      </c>
      <c r="I109" s="111" t="str">
        <f>IFERROR(2^-('Global Normalized Ct'!I109),'Global Normalized Ct'!I109)</f>
        <v>No sample</v>
      </c>
      <c r="J109" s="111" t="str">
        <f>IFERROR(2^-('Global Normalized Ct'!J109),'Global Normalized Ct'!J109)</f>
        <v>Excluded</v>
      </c>
      <c r="K109" s="111" t="str">
        <f>IFERROR(2^-('Global Normalized Ct'!K109),'Global Normalized Ct'!K109)</f>
        <v>No sample</v>
      </c>
      <c r="L109" s="111" t="str">
        <f>IFERROR(2^-('Global Normalized Ct'!L109),'Global Normalized Ct'!L109)</f>
        <v>No sample</v>
      </c>
      <c r="M109" s="111" t="str">
        <f>IFERROR(2^-('Global Normalized Ct'!M109),'Global Normalized Ct'!M109)</f>
        <v>No sample</v>
      </c>
      <c r="N109" s="111" t="str">
        <f>IFERROR(2^-('Global Normalized Ct'!N109),'Global Normalized Ct'!N109)</f>
        <v>No sample</v>
      </c>
      <c r="O109" s="111" t="str">
        <f>IFERROR(2^-('Global Normalized Ct'!O109),'Global Normalized Ct'!O109)</f>
        <v>No sample</v>
      </c>
    </row>
    <row r="110" spans="1:15" x14ac:dyDescent="0.25">
      <c r="A110" s="170"/>
      <c r="B110" s="13" t="s">
        <v>2399</v>
      </c>
      <c r="C110" s="6" t="str">
        <f>VLOOKUP($B110,'Thresholded Ct'!$B$3:$C$194,2,FALSE)</f>
        <v>hsa-miR-378a-5p</v>
      </c>
      <c r="D110" s="111">
        <f>IFERROR(2^-('Global Normalized Ct'!D110),'Global Normalized Ct'!D110)</f>
        <v>1.4108226225336883E-9</v>
      </c>
      <c r="E110" s="111" t="str">
        <f>IFERROR(2^-('Global Normalized Ct'!E110),'Global Normalized Ct'!E110)</f>
        <v>No sample</v>
      </c>
      <c r="F110" s="111" t="str">
        <f>IFERROR(2^-('Global Normalized Ct'!F110),'Global Normalized Ct'!F110)</f>
        <v>No sample</v>
      </c>
      <c r="G110" s="111" t="str">
        <f>IFERROR(2^-('Global Normalized Ct'!G110),'Global Normalized Ct'!G110)</f>
        <v>No sample</v>
      </c>
      <c r="H110" s="111" t="str">
        <f>IFERROR(2^-('Global Normalized Ct'!H110),'Global Normalized Ct'!H110)</f>
        <v>No sample</v>
      </c>
      <c r="I110" s="111" t="str">
        <f>IFERROR(2^-('Global Normalized Ct'!I110),'Global Normalized Ct'!I110)</f>
        <v>No sample</v>
      </c>
      <c r="J110" s="111">
        <f>IFERROR(2^-('Global Normalized Ct'!J110),'Global Normalized Ct'!J110)</f>
        <v>1.0296607593428801E-9</v>
      </c>
      <c r="K110" s="111" t="str">
        <f>IFERROR(2^-('Global Normalized Ct'!K110),'Global Normalized Ct'!K110)</f>
        <v>No sample</v>
      </c>
      <c r="L110" s="111" t="str">
        <f>IFERROR(2^-('Global Normalized Ct'!L110),'Global Normalized Ct'!L110)</f>
        <v>No sample</v>
      </c>
      <c r="M110" s="111" t="str">
        <f>IFERROR(2^-('Global Normalized Ct'!M110),'Global Normalized Ct'!M110)</f>
        <v>No sample</v>
      </c>
      <c r="N110" s="111" t="str">
        <f>IFERROR(2^-('Global Normalized Ct'!N110),'Global Normalized Ct'!N110)</f>
        <v>No sample</v>
      </c>
      <c r="O110" s="111" t="str">
        <f>IFERROR(2^-('Global Normalized Ct'!O110),'Global Normalized Ct'!O110)</f>
        <v>No sample</v>
      </c>
    </row>
    <row r="111" spans="1:15" x14ac:dyDescent="0.25">
      <c r="A111" s="170"/>
      <c r="B111" s="13" t="s">
        <v>2400</v>
      </c>
      <c r="C111" s="6" t="str">
        <f>VLOOKUP($B111,'Thresholded Ct'!$B$3:$C$194,2,FALSE)</f>
        <v>hsa-miR-422a</v>
      </c>
      <c r="D111" s="111">
        <f>IFERROR(2^-('Global Normalized Ct'!D111),'Global Normalized Ct'!D111)</f>
        <v>3.2841877714035371E-9</v>
      </c>
      <c r="E111" s="111" t="str">
        <f>IFERROR(2^-('Global Normalized Ct'!E111),'Global Normalized Ct'!E111)</f>
        <v>No sample</v>
      </c>
      <c r="F111" s="111" t="str">
        <f>IFERROR(2^-('Global Normalized Ct'!F111),'Global Normalized Ct'!F111)</f>
        <v>No sample</v>
      </c>
      <c r="G111" s="111" t="str">
        <f>IFERROR(2^-('Global Normalized Ct'!G111),'Global Normalized Ct'!G111)</f>
        <v>No sample</v>
      </c>
      <c r="H111" s="111" t="str">
        <f>IFERROR(2^-('Global Normalized Ct'!H111),'Global Normalized Ct'!H111)</f>
        <v>No sample</v>
      </c>
      <c r="I111" s="111" t="str">
        <f>IFERROR(2^-('Global Normalized Ct'!I111),'Global Normalized Ct'!I111)</f>
        <v>No sample</v>
      </c>
      <c r="J111" s="111">
        <f>IFERROR(2^-('Global Normalized Ct'!J111),'Global Normalized Ct'!J111)</f>
        <v>8.9583994613366344E-8</v>
      </c>
      <c r="K111" s="111" t="str">
        <f>IFERROR(2^-('Global Normalized Ct'!K111),'Global Normalized Ct'!K111)</f>
        <v>No sample</v>
      </c>
      <c r="L111" s="111" t="str">
        <f>IFERROR(2^-('Global Normalized Ct'!L111),'Global Normalized Ct'!L111)</f>
        <v>No sample</v>
      </c>
      <c r="M111" s="111" t="str">
        <f>IFERROR(2^-('Global Normalized Ct'!M111),'Global Normalized Ct'!M111)</f>
        <v>No sample</v>
      </c>
      <c r="N111" s="111" t="str">
        <f>IFERROR(2^-('Global Normalized Ct'!N111),'Global Normalized Ct'!N111)</f>
        <v>No sample</v>
      </c>
      <c r="O111" s="111" t="str">
        <f>IFERROR(2^-('Global Normalized Ct'!O111),'Global Normalized Ct'!O111)</f>
        <v>No sample</v>
      </c>
    </row>
    <row r="112" spans="1:15" x14ac:dyDescent="0.25">
      <c r="A112" s="170"/>
      <c r="B112" s="13" t="s">
        <v>2401</v>
      </c>
      <c r="C112" s="6" t="str">
        <f>VLOOKUP($B112,'Thresholded Ct'!$B$3:$C$194,2,FALSE)</f>
        <v>hsa-miR-499a-5p</v>
      </c>
      <c r="D112" s="111">
        <f>IFERROR(2^-('Global Normalized Ct'!D112),'Global Normalized Ct'!D112)</f>
        <v>2.4514044328969972E-8</v>
      </c>
      <c r="E112" s="111" t="str">
        <f>IFERROR(2^-('Global Normalized Ct'!E112),'Global Normalized Ct'!E112)</f>
        <v>No sample</v>
      </c>
      <c r="F112" s="111" t="str">
        <f>IFERROR(2^-('Global Normalized Ct'!F112),'Global Normalized Ct'!F112)</f>
        <v>No sample</v>
      </c>
      <c r="G112" s="111" t="str">
        <f>IFERROR(2^-('Global Normalized Ct'!G112),'Global Normalized Ct'!G112)</f>
        <v>No sample</v>
      </c>
      <c r="H112" s="111" t="str">
        <f>IFERROR(2^-('Global Normalized Ct'!H112),'Global Normalized Ct'!H112)</f>
        <v>No sample</v>
      </c>
      <c r="I112" s="111" t="str">
        <f>IFERROR(2^-('Global Normalized Ct'!I112),'Global Normalized Ct'!I112)</f>
        <v>No sample</v>
      </c>
      <c r="J112" s="111">
        <f>IFERROR(2^-('Global Normalized Ct'!J112),'Global Normalized Ct'!J112)</f>
        <v>4.6853898510545325E-9</v>
      </c>
      <c r="K112" s="111" t="str">
        <f>IFERROR(2^-('Global Normalized Ct'!K112),'Global Normalized Ct'!K112)</f>
        <v>No sample</v>
      </c>
      <c r="L112" s="111" t="str">
        <f>IFERROR(2^-('Global Normalized Ct'!L112),'Global Normalized Ct'!L112)</f>
        <v>No sample</v>
      </c>
      <c r="M112" s="111" t="str">
        <f>IFERROR(2^-('Global Normalized Ct'!M112),'Global Normalized Ct'!M112)</f>
        <v>No sample</v>
      </c>
      <c r="N112" s="111" t="str">
        <f>IFERROR(2^-('Global Normalized Ct'!N112),'Global Normalized Ct'!N112)</f>
        <v>No sample</v>
      </c>
      <c r="O112" s="111" t="str">
        <f>IFERROR(2^-('Global Normalized Ct'!O112),'Global Normalized Ct'!O112)</f>
        <v>No sample</v>
      </c>
    </row>
    <row r="113" spans="1:15" x14ac:dyDescent="0.25">
      <c r="A113" s="170"/>
      <c r="B113" s="13" t="s">
        <v>2403</v>
      </c>
      <c r="C113" s="6" t="str">
        <f>VLOOKUP($B113,'Thresholded Ct'!$B$3:$C$194,2,FALSE)</f>
        <v>hsa-miR-17-3p</v>
      </c>
      <c r="D113" s="111">
        <f>IFERROR(2^-('Global Normalized Ct'!D113),'Global Normalized Ct'!D113)</f>
        <v>6.9718262462336361E-9</v>
      </c>
      <c r="E113" s="111" t="str">
        <f>IFERROR(2^-('Global Normalized Ct'!E113),'Global Normalized Ct'!E113)</f>
        <v>No sample</v>
      </c>
      <c r="F113" s="111" t="str">
        <f>IFERROR(2^-('Global Normalized Ct'!F113),'Global Normalized Ct'!F113)</f>
        <v>No sample</v>
      </c>
      <c r="G113" s="111" t="str">
        <f>IFERROR(2^-('Global Normalized Ct'!G113),'Global Normalized Ct'!G113)</f>
        <v>No sample</v>
      </c>
      <c r="H113" s="111" t="str">
        <f>IFERROR(2^-('Global Normalized Ct'!H113),'Global Normalized Ct'!H113)</f>
        <v>No sample</v>
      </c>
      <c r="I113" s="111" t="str">
        <f>IFERROR(2^-('Global Normalized Ct'!I113),'Global Normalized Ct'!I113)</f>
        <v>No sample</v>
      </c>
      <c r="J113" s="111">
        <f>IFERROR(2^-('Global Normalized Ct'!J113),'Global Normalized Ct'!J113)</f>
        <v>4.482082155359633E-9</v>
      </c>
      <c r="K113" s="111" t="str">
        <f>IFERROR(2^-('Global Normalized Ct'!K113),'Global Normalized Ct'!K113)</f>
        <v>No sample</v>
      </c>
      <c r="L113" s="111" t="str">
        <f>IFERROR(2^-('Global Normalized Ct'!L113),'Global Normalized Ct'!L113)</f>
        <v>No sample</v>
      </c>
      <c r="M113" s="111" t="str">
        <f>IFERROR(2^-('Global Normalized Ct'!M113),'Global Normalized Ct'!M113)</f>
        <v>No sample</v>
      </c>
      <c r="N113" s="111" t="str">
        <f>IFERROR(2^-('Global Normalized Ct'!N113),'Global Normalized Ct'!N113)</f>
        <v>No sample</v>
      </c>
      <c r="O113" s="111" t="str">
        <f>IFERROR(2^-('Global Normalized Ct'!O113),'Global Normalized Ct'!O113)</f>
        <v>No sample</v>
      </c>
    </row>
    <row r="114" spans="1:15" x14ac:dyDescent="0.25">
      <c r="A114" s="170"/>
      <c r="B114" s="13" t="s">
        <v>2404</v>
      </c>
      <c r="C114" s="6" t="str">
        <f>VLOOKUP($B114,'Thresholded Ct'!$B$3:$C$194,2,FALSE)</f>
        <v>hsa-miR-103a-3p</v>
      </c>
      <c r="D114" s="111">
        <f>IFERROR(2^-('Global Normalized Ct'!D114),'Global Normalized Ct'!D114)</f>
        <v>1.4904544958933326E-6</v>
      </c>
      <c r="E114" s="111" t="str">
        <f>IFERROR(2^-('Global Normalized Ct'!E114),'Global Normalized Ct'!E114)</f>
        <v>No sample</v>
      </c>
      <c r="F114" s="111" t="str">
        <f>IFERROR(2^-('Global Normalized Ct'!F114),'Global Normalized Ct'!F114)</f>
        <v>No sample</v>
      </c>
      <c r="G114" s="111" t="str">
        <f>IFERROR(2^-('Global Normalized Ct'!G114),'Global Normalized Ct'!G114)</f>
        <v>No sample</v>
      </c>
      <c r="H114" s="111" t="str">
        <f>IFERROR(2^-('Global Normalized Ct'!H114),'Global Normalized Ct'!H114)</f>
        <v>No sample</v>
      </c>
      <c r="I114" s="111" t="str">
        <f>IFERROR(2^-('Global Normalized Ct'!I114),'Global Normalized Ct'!I114)</f>
        <v>No sample</v>
      </c>
      <c r="J114" s="111">
        <f>IFERROR(2^-('Global Normalized Ct'!J114),'Global Normalized Ct'!J114)</f>
        <v>1.9309528052047708E-7</v>
      </c>
      <c r="K114" s="111" t="str">
        <f>IFERROR(2^-('Global Normalized Ct'!K114),'Global Normalized Ct'!K114)</f>
        <v>No sample</v>
      </c>
      <c r="L114" s="111" t="str">
        <f>IFERROR(2^-('Global Normalized Ct'!L114),'Global Normalized Ct'!L114)</f>
        <v>No sample</v>
      </c>
      <c r="M114" s="111" t="str">
        <f>IFERROR(2^-('Global Normalized Ct'!M114),'Global Normalized Ct'!M114)</f>
        <v>No sample</v>
      </c>
      <c r="N114" s="111" t="str">
        <f>IFERROR(2^-('Global Normalized Ct'!N114),'Global Normalized Ct'!N114)</f>
        <v>No sample</v>
      </c>
      <c r="O114" s="111" t="str">
        <f>IFERROR(2^-('Global Normalized Ct'!O114),'Global Normalized Ct'!O114)</f>
        <v>No sample</v>
      </c>
    </row>
    <row r="115" spans="1:15" x14ac:dyDescent="0.25">
      <c r="A115" s="170"/>
      <c r="B115" s="13" t="s">
        <v>2405</v>
      </c>
      <c r="C115" s="6" t="str">
        <f>VLOOKUP($B115,'Thresholded Ct'!$B$3:$C$194,2,FALSE)</f>
        <v>hsa-miR-10b-5p</v>
      </c>
      <c r="D115" s="111" t="str">
        <f>IFERROR(2^-('Global Normalized Ct'!D115),'Global Normalized Ct'!D115)</f>
        <v>Excluded</v>
      </c>
      <c r="E115" s="111" t="str">
        <f>IFERROR(2^-('Global Normalized Ct'!E115),'Global Normalized Ct'!E115)</f>
        <v>No sample</v>
      </c>
      <c r="F115" s="111" t="str">
        <f>IFERROR(2^-('Global Normalized Ct'!F115),'Global Normalized Ct'!F115)</f>
        <v>No sample</v>
      </c>
      <c r="G115" s="111" t="str">
        <f>IFERROR(2^-('Global Normalized Ct'!G115),'Global Normalized Ct'!G115)</f>
        <v>No sample</v>
      </c>
      <c r="H115" s="111" t="str">
        <f>IFERROR(2^-('Global Normalized Ct'!H115),'Global Normalized Ct'!H115)</f>
        <v>No sample</v>
      </c>
      <c r="I115" s="111" t="str">
        <f>IFERROR(2^-('Global Normalized Ct'!I115),'Global Normalized Ct'!I115)</f>
        <v>No sample</v>
      </c>
      <c r="J115" s="111">
        <f>IFERROR(2^-('Global Normalized Ct'!J115),'Global Normalized Ct'!J115)</f>
        <v>1.2862482313084409E-9</v>
      </c>
      <c r="K115" s="111" t="str">
        <f>IFERROR(2^-('Global Normalized Ct'!K115),'Global Normalized Ct'!K115)</f>
        <v>No sample</v>
      </c>
      <c r="L115" s="111" t="str">
        <f>IFERROR(2^-('Global Normalized Ct'!L115),'Global Normalized Ct'!L115)</f>
        <v>No sample</v>
      </c>
      <c r="M115" s="111" t="str">
        <f>IFERROR(2^-('Global Normalized Ct'!M115),'Global Normalized Ct'!M115)</f>
        <v>No sample</v>
      </c>
      <c r="N115" s="111" t="str">
        <f>IFERROR(2^-('Global Normalized Ct'!N115),'Global Normalized Ct'!N115)</f>
        <v>No sample</v>
      </c>
      <c r="O115" s="111" t="str">
        <f>IFERROR(2^-('Global Normalized Ct'!O115),'Global Normalized Ct'!O115)</f>
        <v>No sample</v>
      </c>
    </row>
    <row r="116" spans="1:15" x14ac:dyDescent="0.25">
      <c r="A116" s="170"/>
      <c r="B116" s="13" t="s">
        <v>2406</v>
      </c>
      <c r="C116" s="6" t="str">
        <f>VLOOKUP($B116,'Thresholded Ct'!$B$3:$C$194,2,FALSE)</f>
        <v>hsa-miR-217</v>
      </c>
      <c r="D116" s="111">
        <f>IFERROR(2^-('Global Normalized Ct'!D116),'Global Normalized Ct'!D116)</f>
        <v>1.8461715465602272E-9</v>
      </c>
      <c r="E116" s="111" t="str">
        <f>IFERROR(2^-('Global Normalized Ct'!E116),'Global Normalized Ct'!E116)</f>
        <v>No sample</v>
      </c>
      <c r="F116" s="111" t="str">
        <f>IFERROR(2^-('Global Normalized Ct'!F116),'Global Normalized Ct'!F116)</f>
        <v>No sample</v>
      </c>
      <c r="G116" s="111" t="str">
        <f>IFERROR(2^-('Global Normalized Ct'!G116),'Global Normalized Ct'!G116)</f>
        <v>No sample</v>
      </c>
      <c r="H116" s="111" t="str">
        <f>IFERROR(2^-('Global Normalized Ct'!H116),'Global Normalized Ct'!H116)</f>
        <v>No sample</v>
      </c>
      <c r="I116" s="111" t="str">
        <f>IFERROR(2^-('Global Normalized Ct'!I116),'Global Normalized Ct'!I116)</f>
        <v>No sample</v>
      </c>
      <c r="J116" s="111">
        <f>IFERROR(2^-('Global Normalized Ct'!J116),'Global Normalized Ct'!J116)</f>
        <v>1.2738267674127718E-9</v>
      </c>
      <c r="K116" s="111" t="str">
        <f>IFERROR(2^-('Global Normalized Ct'!K116),'Global Normalized Ct'!K116)</f>
        <v>No sample</v>
      </c>
      <c r="L116" s="111" t="str">
        <f>IFERROR(2^-('Global Normalized Ct'!L116),'Global Normalized Ct'!L116)</f>
        <v>No sample</v>
      </c>
      <c r="M116" s="111" t="str">
        <f>IFERROR(2^-('Global Normalized Ct'!M116),'Global Normalized Ct'!M116)</f>
        <v>No sample</v>
      </c>
      <c r="N116" s="111" t="str">
        <f>IFERROR(2^-('Global Normalized Ct'!N116),'Global Normalized Ct'!N116)</f>
        <v>No sample</v>
      </c>
      <c r="O116" s="111" t="str">
        <f>IFERROR(2^-('Global Normalized Ct'!O116),'Global Normalized Ct'!O116)</f>
        <v>No sample</v>
      </c>
    </row>
    <row r="117" spans="1:15" x14ac:dyDescent="0.25">
      <c r="A117" s="170"/>
      <c r="B117" s="13" t="s">
        <v>2407</v>
      </c>
      <c r="C117" s="6" t="str">
        <f>VLOOKUP($B117,'Thresholded Ct'!$B$3:$C$194,2,FALSE)</f>
        <v>hsa-miR-27b-3p</v>
      </c>
      <c r="D117" s="111">
        <f>IFERROR(2^-('Global Normalized Ct'!D117),'Global Normalized Ct'!D117)</f>
        <v>2.8079876971562073E-9</v>
      </c>
      <c r="E117" s="111" t="str">
        <f>IFERROR(2^-('Global Normalized Ct'!E117),'Global Normalized Ct'!E117)</f>
        <v>No sample</v>
      </c>
      <c r="F117" s="111" t="str">
        <f>IFERROR(2^-('Global Normalized Ct'!F117),'Global Normalized Ct'!F117)</f>
        <v>No sample</v>
      </c>
      <c r="G117" s="111" t="str">
        <f>IFERROR(2^-('Global Normalized Ct'!G117),'Global Normalized Ct'!G117)</f>
        <v>No sample</v>
      </c>
      <c r="H117" s="111" t="str">
        <f>IFERROR(2^-('Global Normalized Ct'!H117),'Global Normalized Ct'!H117)</f>
        <v>No sample</v>
      </c>
      <c r="I117" s="111" t="str">
        <f>IFERROR(2^-('Global Normalized Ct'!I117),'Global Normalized Ct'!I117)</f>
        <v>No sample</v>
      </c>
      <c r="J117" s="111">
        <f>IFERROR(2^-('Global Normalized Ct'!J117),'Global Normalized Ct'!J117)</f>
        <v>7.8525928321749536E-9</v>
      </c>
      <c r="K117" s="111" t="str">
        <f>IFERROR(2^-('Global Normalized Ct'!K117),'Global Normalized Ct'!K117)</f>
        <v>No sample</v>
      </c>
      <c r="L117" s="111" t="str">
        <f>IFERROR(2^-('Global Normalized Ct'!L117),'Global Normalized Ct'!L117)</f>
        <v>No sample</v>
      </c>
      <c r="M117" s="111" t="str">
        <f>IFERROR(2^-('Global Normalized Ct'!M117),'Global Normalized Ct'!M117)</f>
        <v>No sample</v>
      </c>
      <c r="N117" s="111" t="str">
        <f>IFERROR(2^-('Global Normalized Ct'!N117),'Global Normalized Ct'!N117)</f>
        <v>No sample</v>
      </c>
      <c r="O117" s="111" t="str">
        <f>IFERROR(2^-('Global Normalized Ct'!O117),'Global Normalized Ct'!O117)</f>
        <v>No sample</v>
      </c>
    </row>
    <row r="118" spans="1:15" x14ac:dyDescent="0.25">
      <c r="A118" s="170"/>
      <c r="B118" s="13" t="s">
        <v>2408</v>
      </c>
      <c r="C118" s="6" t="str">
        <f>VLOOKUP($B118,'Thresholded Ct'!$B$3:$C$194,2,FALSE)</f>
        <v>hsa-miR-144-3p</v>
      </c>
      <c r="D118" s="111">
        <f>IFERROR(2^-('Global Normalized Ct'!D118),'Global Normalized Ct'!D118)</f>
        <v>5.8704240068746486E-10</v>
      </c>
      <c r="E118" s="111" t="str">
        <f>IFERROR(2^-('Global Normalized Ct'!E118),'Global Normalized Ct'!E118)</f>
        <v>No sample</v>
      </c>
      <c r="F118" s="111" t="str">
        <f>IFERROR(2^-('Global Normalized Ct'!F118),'Global Normalized Ct'!F118)</f>
        <v>No sample</v>
      </c>
      <c r="G118" s="111" t="str">
        <f>IFERROR(2^-('Global Normalized Ct'!G118),'Global Normalized Ct'!G118)</f>
        <v>No sample</v>
      </c>
      <c r="H118" s="111" t="str">
        <f>IFERROR(2^-('Global Normalized Ct'!H118),'Global Normalized Ct'!H118)</f>
        <v>No sample</v>
      </c>
      <c r="I118" s="111" t="str">
        <f>IFERROR(2^-('Global Normalized Ct'!I118),'Global Normalized Ct'!I118)</f>
        <v>No sample</v>
      </c>
      <c r="J118" s="111">
        <f>IFERROR(2^-('Global Normalized Ct'!J118),'Global Normalized Ct'!J118)</f>
        <v>5.0214262257288943E-10</v>
      </c>
      <c r="K118" s="111" t="str">
        <f>IFERROR(2^-('Global Normalized Ct'!K118),'Global Normalized Ct'!K118)</f>
        <v>No sample</v>
      </c>
      <c r="L118" s="111" t="str">
        <f>IFERROR(2^-('Global Normalized Ct'!L118),'Global Normalized Ct'!L118)</f>
        <v>No sample</v>
      </c>
      <c r="M118" s="111" t="str">
        <f>IFERROR(2^-('Global Normalized Ct'!M118),'Global Normalized Ct'!M118)</f>
        <v>No sample</v>
      </c>
      <c r="N118" s="111" t="str">
        <f>IFERROR(2^-('Global Normalized Ct'!N118),'Global Normalized Ct'!N118)</f>
        <v>No sample</v>
      </c>
      <c r="O118" s="111" t="str">
        <f>IFERROR(2^-('Global Normalized Ct'!O118),'Global Normalized Ct'!O118)</f>
        <v>No sample</v>
      </c>
    </row>
    <row r="119" spans="1:15" x14ac:dyDescent="0.25">
      <c r="A119" s="170"/>
      <c r="B119" s="13" t="s">
        <v>2409</v>
      </c>
      <c r="C119" s="6" t="str">
        <f>VLOOKUP($B119,'Thresholded Ct'!$B$3:$C$194,2,FALSE)</f>
        <v>hsa-miR-146a-5p</v>
      </c>
      <c r="D119" s="111">
        <f>IFERROR(2^-('Global Normalized Ct'!D119),'Global Normalized Ct'!D119)</f>
        <v>2.9049968810278029E-9</v>
      </c>
      <c r="E119" s="111" t="str">
        <f>IFERROR(2^-('Global Normalized Ct'!E119),'Global Normalized Ct'!E119)</f>
        <v>No sample</v>
      </c>
      <c r="F119" s="111" t="str">
        <f>IFERROR(2^-('Global Normalized Ct'!F119),'Global Normalized Ct'!F119)</f>
        <v>No sample</v>
      </c>
      <c r="G119" s="111" t="str">
        <f>IFERROR(2^-('Global Normalized Ct'!G119),'Global Normalized Ct'!G119)</f>
        <v>No sample</v>
      </c>
      <c r="H119" s="111" t="str">
        <f>IFERROR(2^-('Global Normalized Ct'!H119),'Global Normalized Ct'!H119)</f>
        <v>No sample</v>
      </c>
      <c r="I119" s="111" t="str">
        <f>IFERROR(2^-('Global Normalized Ct'!I119),'Global Normalized Ct'!I119)</f>
        <v>No sample</v>
      </c>
      <c r="J119" s="111">
        <f>IFERROR(2^-('Global Normalized Ct'!J119),'Global Normalized Ct'!J119)</f>
        <v>1.9905527357787539E-9</v>
      </c>
      <c r="K119" s="111" t="str">
        <f>IFERROR(2^-('Global Normalized Ct'!K119),'Global Normalized Ct'!K119)</f>
        <v>No sample</v>
      </c>
      <c r="L119" s="111" t="str">
        <f>IFERROR(2^-('Global Normalized Ct'!L119),'Global Normalized Ct'!L119)</f>
        <v>No sample</v>
      </c>
      <c r="M119" s="111" t="str">
        <f>IFERROR(2^-('Global Normalized Ct'!M119),'Global Normalized Ct'!M119)</f>
        <v>No sample</v>
      </c>
      <c r="N119" s="111" t="str">
        <f>IFERROR(2^-('Global Normalized Ct'!N119),'Global Normalized Ct'!N119)</f>
        <v>No sample</v>
      </c>
      <c r="O119" s="111" t="str">
        <f>IFERROR(2^-('Global Normalized Ct'!O119),'Global Normalized Ct'!O119)</f>
        <v>No sample</v>
      </c>
    </row>
    <row r="120" spans="1:15" x14ac:dyDescent="0.25">
      <c r="A120" s="170"/>
      <c r="B120" s="13" t="s">
        <v>2410</v>
      </c>
      <c r="C120" s="6" t="str">
        <f>VLOOKUP($B120,'Thresholded Ct'!$B$3:$C$194,2,FALSE)</f>
        <v>hsa-miR-29c-3p</v>
      </c>
      <c r="D120" s="111">
        <f>IFERROR(2^-('Global Normalized Ct'!D120),'Global Normalized Ct'!D120)</f>
        <v>2.5610800198122889E-6</v>
      </c>
      <c r="E120" s="111" t="str">
        <f>IFERROR(2^-('Global Normalized Ct'!E120),'Global Normalized Ct'!E120)</f>
        <v>No sample</v>
      </c>
      <c r="F120" s="111" t="str">
        <f>IFERROR(2^-('Global Normalized Ct'!F120),'Global Normalized Ct'!F120)</f>
        <v>No sample</v>
      </c>
      <c r="G120" s="111" t="str">
        <f>IFERROR(2^-('Global Normalized Ct'!G120),'Global Normalized Ct'!G120)</f>
        <v>No sample</v>
      </c>
      <c r="H120" s="111" t="str">
        <f>IFERROR(2^-('Global Normalized Ct'!H120),'Global Normalized Ct'!H120)</f>
        <v>No sample</v>
      </c>
      <c r="I120" s="111" t="str">
        <f>IFERROR(2^-('Global Normalized Ct'!I120),'Global Normalized Ct'!I120)</f>
        <v>No sample</v>
      </c>
      <c r="J120" s="111">
        <f>IFERROR(2^-('Global Normalized Ct'!J120),'Global Normalized Ct'!J120)</f>
        <v>4.0794787022629873E-6</v>
      </c>
      <c r="K120" s="111" t="str">
        <f>IFERROR(2^-('Global Normalized Ct'!K120),'Global Normalized Ct'!K120)</f>
        <v>No sample</v>
      </c>
      <c r="L120" s="111" t="str">
        <f>IFERROR(2^-('Global Normalized Ct'!L120),'Global Normalized Ct'!L120)</f>
        <v>No sample</v>
      </c>
      <c r="M120" s="111" t="str">
        <f>IFERROR(2^-('Global Normalized Ct'!M120),'Global Normalized Ct'!M120)</f>
        <v>No sample</v>
      </c>
      <c r="N120" s="111" t="str">
        <f>IFERROR(2^-('Global Normalized Ct'!N120),'Global Normalized Ct'!N120)</f>
        <v>No sample</v>
      </c>
      <c r="O120" s="111" t="str">
        <f>IFERROR(2^-('Global Normalized Ct'!O120),'Global Normalized Ct'!O120)</f>
        <v>No sample</v>
      </c>
    </row>
    <row r="121" spans="1:15" x14ac:dyDescent="0.25">
      <c r="A121" s="170"/>
      <c r="B121" s="13" t="s">
        <v>2411</v>
      </c>
      <c r="C121" s="6" t="str">
        <f>VLOOKUP($B121,'Thresholded Ct'!$B$3:$C$194,2,FALSE)</f>
        <v>hsa-miR-383-5p</v>
      </c>
      <c r="D121" s="111">
        <f>IFERROR(2^-('Global Normalized Ct'!D121),'Global Normalized Ct'!D121)</f>
        <v>2.4514044328969972E-8</v>
      </c>
      <c r="E121" s="111" t="str">
        <f>IFERROR(2^-('Global Normalized Ct'!E121),'Global Normalized Ct'!E121)</f>
        <v>No sample</v>
      </c>
      <c r="F121" s="111" t="str">
        <f>IFERROR(2^-('Global Normalized Ct'!F121),'Global Normalized Ct'!F121)</f>
        <v>No sample</v>
      </c>
      <c r="G121" s="111" t="str">
        <f>IFERROR(2^-('Global Normalized Ct'!G121),'Global Normalized Ct'!G121)</f>
        <v>No sample</v>
      </c>
      <c r="H121" s="111" t="str">
        <f>IFERROR(2^-('Global Normalized Ct'!H121),'Global Normalized Ct'!H121)</f>
        <v>No sample</v>
      </c>
      <c r="I121" s="111" t="str">
        <f>IFERROR(2^-('Global Normalized Ct'!I121),'Global Normalized Ct'!I121)</f>
        <v>No sample</v>
      </c>
      <c r="J121" s="111">
        <f>IFERROR(2^-('Global Normalized Ct'!J121),'Global Normalized Ct'!J121)</f>
        <v>4.6853898510545325E-9</v>
      </c>
      <c r="K121" s="111" t="str">
        <f>IFERROR(2^-('Global Normalized Ct'!K121),'Global Normalized Ct'!K121)</f>
        <v>No sample</v>
      </c>
      <c r="L121" s="111" t="str">
        <f>IFERROR(2^-('Global Normalized Ct'!L121),'Global Normalized Ct'!L121)</f>
        <v>No sample</v>
      </c>
      <c r="M121" s="111" t="str">
        <f>IFERROR(2^-('Global Normalized Ct'!M121),'Global Normalized Ct'!M121)</f>
        <v>No sample</v>
      </c>
      <c r="N121" s="111" t="str">
        <f>IFERROR(2^-('Global Normalized Ct'!N121),'Global Normalized Ct'!N121)</f>
        <v>No sample</v>
      </c>
      <c r="O121" s="111" t="str">
        <f>IFERROR(2^-('Global Normalized Ct'!O121),'Global Normalized Ct'!O121)</f>
        <v>No sample</v>
      </c>
    </row>
    <row r="122" spans="1:15" x14ac:dyDescent="0.25">
      <c r="A122" s="170"/>
      <c r="B122" s="13" t="s">
        <v>2412</v>
      </c>
      <c r="C122" s="6" t="str">
        <f>VLOOKUP($B122,'Thresholded Ct'!$B$3:$C$194,2,FALSE)</f>
        <v>hsa-miR-424-5p</v>
      </c>
      <c r="D122" s="111" t="str">
        <f>IFERROR(2^-('Global Normalized Ct'!D122),'Global Normalized Ct'!D122)</f>
        <v>Excluded</v>
      </c>
      <c r="E122" s="111" t="str">
        <f>IFERROR(2^-('Global Normalized Ct'!E122),'Global Normalized Ct'!E122)</f>
        <v>No sample</v>
      </c>
      <c r="F122" s="111" t="str">
        <f>IFERROR(2^-('Global Normalized Ct'!F122),'Global Normalized Ct'!F122)</f>
        <v>No sample</v>
      </c>
      <c r="G122" s="111" t="str">
        <f>IFERROR(2^-('Global Normalized Ct'!G122),'Global Normalized Ct'!G122)</f>
        <v>No sample</v>
      </c>
      <c r="H122" s="111" t="str">
        <f>IFERROR(2^-('Global Normalized Ct'!H122),'Global Normalized Ct'!H122)</f>
        <v>No sample</v>
      </c>
      <c r="I122" s="111" t="str">
        <f>IFERROR(2^-('Global Normalized Ct'!I122),'Global Normalized Ct'!I122)</f>
        <v>No sample</v>
      </c>
      <c r="J122" s="111" t="str">
        <f>IFERROR(2^-('Global Normalized Ct'!J122),'Global Normalized Ct'!J122)</f>
        <v>Excluded</v>
      </c>
      <c r="K122" s="111" t="str">
        <f>IFERROR(2^-('Global Normalized Ct'!K122),'Global Normalized Ct'!K122)</f>
        <v>No sample</v>
      </c>
      <c r="L122" s="111" t="str">
        <f>IFERROR(2^-('Global Normalized Ct'!L122),'Global Normalized Ct'!L122)</f>
        <v>No sample</v>
      </c>
      <c r="M122" s="111" t="str">
        <f>IFERROR(2^-('Global Normalized Ct'!M122),'Global Normalized Ct'!M122)</f>
        <v>No sample</v>
      </c>
      <c r="N122" s="111" t="str">
        <f>IFERROR(2^-('Global Normalized Ct'!N122),'Global Normalized Ct'!N122)</f>
        <v>No sample</v>
      </c>
      <c r="O122" s="111" t="str">
        <f>IFERROR(2^-('Global Normalized Ct'!O122),'Global Normalized Ct'!O122)</f>
        <v>No sample</v>
      </c>
    </row>
    <row r="123" spans="1:15" x14ac:dyDescent="0.25">
      <c r="A123" s="170"/>
      <c r="B123" s="13" t="s">
        <v>2413</v>
      </c>
      <c r="C123" s="6" t="str">
        <f>VLOOKUP($B123,'Thresholded Ct'!$B$3:$C$194,2,FALSE)</f>
        <v>hsa-miR-506-3p</v>
      </c>
      <c r="D123" s="111">
        <f>IFERROR(2^-('Global Normalized Ct'!D123),'Global Normalized Ct'!D123)</f>
        <v>6.9718262462336361E-9</v>
      </c>
      <c r="E123" s="111" t="str">
        <f>IFERROR(2^-('Global Normalized Ct'!E123),'Global Normalized Ct'!E123)</f>
        <v>No sample</v>
      </c>
      <c r="F123" s="111" t="str">
        <f>IFERROR(2^-('Global Normalized Ct'!F123),'Global Normalized Ct'!F123)</f>
        <v>No sample</v>
      </c>
      <c r="G123" s="111" t="str">
        <f>IFERROR(2^-('Global Normalized Ct'!G123),'Global Normalized Ct'!G123)</f>
        <v>No sample</v>
      </c>
      <c r="H123" s="111" t="str">
        <f>IFERROR(2^-('Global Normalized Ct'!H123),'Global Normalized Ct'!H123)</f>
        <v>No sample</v>
      </c>
      <c r="I123" s="111" t="str">
        <f>IFERROR(2^-('Global Normalized Ct'!I123),'Global Normalized Ct'!I123)</f>
        <v>No sample</v>
      </c>
      <c r="J123" s="111">
        <f>IFERROR(2^-('Global Normalized Ct'!J123),'Global Normalized Ct'!J123)</f>
        <v>4.482082155359633E-9</v>
      </c>
      <c r="K123" s="111" t="str">
        <f>IFERROR(2^-('Global Normalized Ct'!K123),'Global Normalized Ct'!K123)</f>
        <v>No sample</v>
      </c>
      <c r="L123" s="111" t="str">
        <f>IFERROR(2^-('Global Normalized Ct'!L123),'Global Normalized Ct'!L123)</f>
        <v>No sample</v>
      </c>
      <c r="M123" s="111" t="str">
        <f>IFERROR(2^-('Global Normalized Ct'!M123),'Global Normalized Ct'!M123)</f>
        <v>No sample</v>
      </c>
      <c r="N123" s="111" t="str">
        <f>IFERROR(2^-('Global Normalized Ct'!N123),'Global Normalized Ct'!N123)</f>
        <v>No sample</v>
      </c>
      <c r="O123" s="111" t="str">
        <f>IFERROR(2^-('Global Normalized Ct'!O123),'Global Normalized Ct'!O123)</f>
        <v>No sample</v>
      </c>
    </row>
    <row r="124" spans="1:15" x14ac:dyDescent="0.25">
      <c r="A124" s="170"/>
      <c r="B124" s="13" t="s">
        <v>2415</v>
      </c>
      <c r="C124" s="6" t="str">
        <f>VLOOKUP($B124,'Thresholded Ct'!$B$3:$C$194,2,FALSE)</f>
        <v>hsa-miR-19b-3p</v>
      </c>
      <c r="D124" s="111">
        <f>IFERROR(2^-('Global Normalized Ct'!D124),'Global Normalized Ct'!D124)</f>
        <v>2.3000742348828382E-7</v>
      </c>
      <c r="E124" s="111" t="str">
        <f>IFERROR(2^-('Global Normalized Ct'!E124),'Global Normalized Ct'!E124)</f>
        <v>No sample</v>
      </c>
      <c r="F124" s="111" t="str">
        <f>IFERROR(2^-('Global Normalized Ct'!F124),'Global Normalized Ct'!F124)</f>
        <v>No sample</v>
      </c>
      <c r="G124" s="111" t="str">
        <f>IFERROR(2^-('Global Normalized Ct'!G124),'Global Normalized Ct'!G124)</f>
        <v>No sample</v>
      </c>
      <c r="H124" s="111" t="str">
        <f>IFERROR(2^-('Global Normalized Ct'!H124),'Global Normalized Ct'!H124)</f>
        <v>No sample</v>
      </c>
      <c r="I124" s="111" t="str">
        <f>IFERROR(2^-('Global Normalized Ct'!I124),'Global Normalized Ct'!I124)</f>
        <v>No sample</v>
      </c>
      <c r="J124" s="111">
        <f>IFERROR(2^-('Global Normalized Ct'!J124),'Global Normalized Ct'!J124)</f>
        <v>1.2161430216497288E-7</v>
      </c>
      <c r="K124" s="111" t="str">
        <f>IFERROR(2^-('Global Normalized Ct'!K124),'Global Normalized Ct'!K124)</f>
        <v>No sample</v>
      </c>
      <c r="L124" s="111" t="str">
        <f>IFERROR(2^-('Global Normalized Ct'!L124),'Global Normalized Ct'!L124)</f>
        <v>No sample</v>
      </c>
      <c r="M124" s="111" t="str">
        <f>IFERROR(2^-('Global Normalized Ct'!M124),'Global Normalized Ct'!M124)</f>
        <v>No sample</v>
      </c>
      <c r="N124" s="111" t="str">
        <f>IFERROR(2^-('Global Normalized Ct'!N124),'Global Normalized Ct'!N124)</f>
        <v>No sample</v>
      </c>
      <c r="O124" s="111" t="str">
        <f>IFERROR(2^-('Global Normalized Ct'!O124),'Global Normalized Ct'!O124)</f>
        <v>No sample</v>
      </c>
    </row>
    <row r="125" spans="1:15" x14ac:dyDescent="0.25">
      <c r="A125" s="170"/>
      <c r="B125" s="13" t="s">
        <v>2416</v>
      </c>
      <c r="C125" s="6" t="str">
        <f>VLOOKUP($B125,'Thresholded Ct'!$B$3:$C$194,2,FALSE)</f>
        <v>hsa-miR-208a-3p</v>
      </c>
      <c r="D125" s="111">
        <f>IFERROR(2^-('Global Normalized Ct'!D125),'Global Normalized Ct'!D125)</f>
        <v>2.4735936482287987E-8</v>
      </c>
      <c r="E125" s="111" t="str">
        <f>IFERROR(2^-('Global Normalized Ct'!E125),'Global Normalized Ct'!E125)</f>
        <v>No sample</v>
      </c>
      <c r="F125" s="111" t="str">
        <f>IFERROR(2^-('Global Normalized Ct'!F125),'Global Normalized Ct'!F125)</f>
        <v>No sample</v>
      </c>
      <c r="G125" s="111" t="str">
        <f>IFERROR(2^-('Global Normalized Ct'!G125),'Global Normalized Ct'!G125)</f>
        <v>No sample</v>
      </c>
      <c r="H125" s="111" t="str">
        <f>IFERROR(2^-('Global Normalized Ct'!H125),'Global Normalized Ct'!H125)</f>
        <v>No sample</v>
      </c>
      <c r="I125" s="111" t="str">
        <f>IFERROR(2^-('Global Normalized Ct'!I125),'Global Normalized Ct'!I125)</f>
        <v>No sample</v>
      </c>
      <c r="J125" s="111">
        <f>IFERROR(2^-('Global Normalized Ct'!J125),'Global Normalized Ct'!J125)</f>
        <v>1.4673784454079805E-8</v>
      </c>
      <c r="K125" s="111" t="str">
        <f>IFERROR(2^-('Global Normalized Ct'!K125),'Global Normalized Ct'!K125)</f>
        <v>No sample</v>
      </c>
      <c r="L125" s="111" t="str">
        <f>IFERROR(2^-('Global Normalized Ct'!L125),'Global Normalized Ct'!L125)</f>
        <v>No sample</v>
      </c>
      <c r="M125" s="111" t="str">
        <f>IFERROR(2^-('Global Normalized Ct'!M125),'Global Normalized Ct'!M125)</f>
        <v>No sample</v>
      </c>
      <c r="N125" s="111" t="str">
        <f>IFERROR(2^-('Global Normalized Ct'!N125),'Global Normalized Ct'!N125)</f>
        <v>No sample</v>
      </c>
      <c r="O125" s="111" t="str">
        <f>IFERROR(2^-('Global Normalized Ct'!O125),'Global Normalized Ct'!O125)</f>
        <v>No sample</v>
      </c>
    </row>
    <row r="126" spans="1:15" x14ac:dyDescent="0.25">
      <c r="A126" s="170"/>
      <c r="B126" s="13" t="s">
        <v>2417</v>
      </c>
      <c r="C126" s="6" t="str">
        <f>VLOOKUP($B126,'Thresholded Ct'!$B$3:$C$194,2,FALSE)</f>
        <v>hsa-miR-17-5p</v>
      </c>
      <c r="D126" s="111">
        <f>IFERROR(2^-('Global Normalized Ct'!D126),'Global Normalized Ct'!D126)</f>
        <v>6.6232376032591202E-9</v>
      </c>
      <c r="E126" s="111" t="str">
        <f>IFERROR(2^-('Global Normalized Ct'!E126),'Global Normalized Ct'!E126)</f>
        <v>No sample</v>
      </c>
      <c r="F126" s="111" t="str">
        <f>IFERROR(2^-('Global Normalized Ct'!F126),'Global Normalized Ct'!F126)</f>
        <v>No sample</v>
      </c>
      <c r="G126" s="111" t="str">
        <f>IFERROR(2^-('Global Normalized Ct'!G126),'Global Normalized Ct'!G126)</f>
        <v>No sample</v>
      </c>
      <c r="H126" s="111" t="str">
        <f>IFERROR(2^-('Global Normalized Ct'!H126),'Global Normalized Ct'!H126)</f>
        <v>No sample</v>
      </c>
      <c r="I126" s="111" t="str">
        <f>IFERROR(2^-('Global Normalized Ct'!I126),'Global Normalized Ct'!I126)</f>
        <v>No sample</v>
      </c>
      <c r="J126" s="111">
        <f>IFERROR(2^-('Global Normalized Ct'!J126),'Global Normalized Ct'!J126)</f>
        <v>2.0169412946583735E-9</v>
      </c>
      <c r="K126" s="111" t="str">
        <f>IFERROR(2^-('Global Normalized Ct'!K126),'Global Normalized Ct'!K126)</f>
        <v>No sample</v>
      </c>
      <c r="L126" s="111" t="str">
        <f>IFERROR(2^-('Global Normalized Ct'!L126),'Global Normalized Ct'!L126)</f>
        <v>No sample</v>
      </c>
      <c r="M126" s="111" t="str">
        <f>IFERROR(2^-('Global Normalized Ct'!M126),'Global Normalized Ct'!M126)</f>
        <v>No sample</v>
      </c>
      <c r="N126" s="111" t="str">
        <f>IFERROR(2^-('Global Normalized Ct'!N126),'Global Normalized Ct'!N126)</f>
        <v>No sample</v>
      </c>
      <c r="O126" s="111" t="str">
        <f>IFERROR(2^-('Global Normalized Ct'!O126),'Global Normalized Ct'!O126)</f>
        <v>No sample</v>
      </c>
    </row>
    <row r="127" spans="1:15" x14ac:dyDescent="0.25">
      <c r="A127" s="170"/>
      <c r="B127" s="13" t="s">
        <v>2418</v>
      </c>
      <c r="C127" s="6" t="str">
        <f>VLOOKUP($B127,'Thresholded Ct'!$B$3:$C$194,2,FALSE)</f>
        <v>hsa-miR-218-5p</v>
      </c>
      <c r="D127" s="111">
        <f>IFERROR(2^-('Global Normalized Ct'!D127),'Global Normalized Ct'!D127)</f>
        <v>5.1034211757983398E-10</v>
      </c>
      <c r="E127" s="111" t="str">
        <f>IFERROR(2^-('Global Normalized Ct'!E127),'Global Normalized Ct'!E127)</f>
        <v>No sample</v>
      </c>
      <c r="F127" s="111" t="str">
        <f>IFERROR(2^-('Global Normalized Ct'!F127),'Global Normalized Ct'!F127)</f>
        <v>No sample</v>
      </c>
      <c r="G127" s="111" t="str">
        <f>IFERROR(2^-('Global Normalized Ct'!G127),'Global Normalized Ct'!G127)</f>
        <v>No sample</v>
      </c>
      <c r="H127" s="111" t="str">
        <f>IFERROR(2^-('Global Normalized Ct'!H127),'Global Normalized Ct'!H127)</f>
        <v>No sample</v>
      </c>
      <c r="I127" s="111" t="str">
        <f>IFERROR(2^-('Global Normalized Ct'!I127),'Global Normalized Ct'!I127)</f>
        <v>No sample</v>
      </c>
      <c r="J127" s="111">
        <f>IFERROR(2^-('Global Normalized Ct'!J127),'Global Normalized Ct'!J127)</f>
        <v>1.1804303369829196E-7</v>
      </c>
      <c r="K127" s="111" t="str">
        <f>IFERROR(2^-('Global Normalized Ct'!K127),'Global Normalized Ct'!K127)</f>
        <v>No sample</v>
      </c>
      <c r="L127" s="111" t="str">
        <f>IFERROR(2^-('Global Normalized Ct'!L127),'Global Normalized Ct'!L127)</f>
        <v>No sample</v>
      </c>
      <c r="M127" s="111" t="str">
        <f>IFERROR(2^-('Global Normalized Ct'!M127),'Global Normalized Ct'!M127)</f>
        <v>No sample</v>
      </c>
      <c r="N127" s="111" t="str">
        <f>IFERROR(2^-('Global Normalized Ct'!N127),'Global Normalized Ct'!N127)</f>
        <v>No sample</v>
      </c>
      <c r="O127" s="111" t="str">
        <f>IFERROR(2^-('Global Normalized Ct'!O127),'Global Normalized Ct'!O127)</f>
        <v>No sample</v>
      </c>
    </row>
    <row r="128" spans="1:15" x14ac:dyDescent="0.25">
      <c r="A128" s="170"/>
      <c r="B128" s="13" t="s">
        <v>2419</v>
      </c>
      <c r="C128" s="6" t="str">
        <f>VLOOKUP($B128,'Thresholded Ct'!$B$3:$C$194,2,FALSE)</f>
        <v>hsa-miR-30b-5p</v>
      </c>
      <c r="D128" s="111">
        <f>IFERROR(2^-('Global Normalized Ct'!D128),'Global Normalized Ct'!D128)</f>
        <v>2.2714420823874877E-8</v>
      </c>
      <c r="E128" s="111" t="str">
        <f>IFERROR(2^-('Global Normalized Ct'!E128),'Global Normalized Ct'!E128)</f>
        <v>No sample</v>
      </c>
      <c r="F128" s="111" t="str">
        <f>IFERROR(2^-('Global Normalized Ct'!F128),'Global Normalized Ct'!F128)</f>
        <v>No sample</v>
      </c>
      <c r="G128" s="111" t="str">
        <f>IFERROR(2^-('Global Normalized Ct'!G128),'Global Normalized Ct'!G128)</f>
        <v>No sample</v>
      </c>
      <c r="H128" s="111" t="str">
        <f>IFERROR(2^-('Global Normalized Ct'!H128),'Global Normalized Ct'!H128)</f>
        <v>No sample</v>
      </c>
      <c r="I128" s="111" t="str">
        <f>IFERROR(2^-('Global Normalized Ct'!I128),'Global Normalized Ct'!I128)</f>
        <v>No sample</v>
      </c>
      <c r="J128" s="111">
        <f>IFERROR(2^-('Global Normalized Ct'!J128),'Global Normalized Ct'!J128)</f>
        <v>4.0480889702542201E-8</v>
      </c>
      <c r="K128" s="111" t="str">
        <f>IFERROR(2^-('Global Normalized Ct'!K128),'Global Normalized Ct'!K128)</f>
        <v>No sample</v>
      </c>
      <c r="L128" s="111" t="str">
        <f>IFERROR(2^-('Global Normalized Ct'!L128),'Global Normalized Ct'!L128)</f>
        <v>No sample</v>
      </c>
      <c r="M128" s="111" t="str">
        <f>IFERROR(2^-('Global Normalized Ct'!M128),'Global Normalized Ct'!M128)</f>
        <v>No sample</v>
      </c>
      <c r="N128" s="111" t="str">
        <f>IFERROR(2^-('Global Normalized Ct'!N128),'Global Normalized Ct'!N128)</f>
        <v>No sample</v>
      </c>
      <c r="O128" s="111" t="str">
        <f>IFERROR(2^-('Global Normalized Ct'!O128),'Global Normalized Ct'!O128)</f>
        <v>No sample</v>
      </c>
    </row>
    <row r="129" spans="1:15" x14ac:dyDescent="0.25">
      <c r="A129" s="170"/>
      <c r="B129" s="13" t="s">
        <v>2420</v>
      </c>
      <c r="C129" s="6" t="str">
        <f>VLOOKUP($B129,'Thresholded Ct'!$B$3:$C$194,2,FALSE)</f>
        <v>hsa-miR-153-3p</v>
      </c>
      <c r="D129" s="111">
        <f>IFERROR(2^-('Global Normalized Ct'!D129),'Global Normalized Ct'!D129)</f>
        <v>2.0642368572540058E-8</v>
      </c>
      <c r="E129" s="111" t="str">
        <f>IFERROR(2^-('Global Normalized Ct'!E129),'Global Normalized Ct'!E129)</f>
        <v>No sample</v>
      </c>
      <c r="F129" s="111" t="str">
        <f>IFERROR(2^-('Global Normalized Ct'!F129),'Global Normalized Ct'!F129)</f>
        <v>No sample</v>
      </c>
      <c r="G129" s="111" t="str">
        <f>IFERROR(2^-('Global Normalized Ct'!G129),'Global Normalized Ct'!G129)</f>
        <v>No sample</v>
      </c>
      <c r="H129" s="111" t="str">
        <f>IFERROR(2^-('Global Normalized Ct'!H129),'Global Normalized Ct'!H129)</f>
        <v>No sample</v>
      </c>
      <c r="I129" s="111" t="str">
        <f>IFERROR(2^-('Global Normalized Ct'!I129),'Global Normalized Ct'!I129)</f>
        <v>No sample</v>
      </c>
      <c r="J129" s="111">
        <f>IFERROR(2^-('Global Normalized Ct'!J129),'Global Normalized Ct'!J129)</f>
        <v>4.3716233092456029E-9</v>
      </c>
      <c r="K129" s="111" t="str">
        <f>IFERROR(2^-('Global Normalized Ct'!K129),'Global Normalized Ct'!K129)</f>
        <v>No sample</v>
      </c>
      <c r="L129" s="111" t="str">
        <f>IFERROR(2^-('Global Normalized Ct'!L129),'Global Normalized Ct'!L129)</f>
        <v>No sample</v>
      </c>
      <c r="M129" s="111" t="str">
        <f>IFERROR(2^-('Global Normalized Ct'!M129),'Global Normalized Ct'!M129)</f>
        <v>No sample</v>
      </c>
      <c r="N129" s="111" t="str">
        <f>IFERROR(2^-('Global Normalized Ct'!N129),'Global Normalized Ct'!N129)</f>
        <v>No sample</v>
      </c>
      <c r="O129" s="111" t="str">
        <f>IFERROR(2^-('Global Normalized Ct'!O129),'Global Normalized Ct'!O129)</f>
        <v>No sample</v>
      </c>
    </row>
    <row r="130" spans="1:15" x14ac:dyDescent="0.25">
      <c r="A130" s="170"/>
      <c r="B130" s="13" t="s">
        <v>2421</v>
      </c>
      <c r="C130" s="6" t="str">
        <f>VLOOKUP($B130,'Thresholded Ct'!$B$3:$C$194,2,FALSE)</f>
        <v>hsa-miR-149-5p</v>
      </c>
      <c r="D130" s="111">
        <f>IFERROR(2^-('Global Normalized Ct'!D130),'Global Normalized Ct'!D130)</f>
        <v>9.1290498309903845E-10</v>
      </c>
      <c r="E130" s="111" t="str">
        <f>IFERROR(2^-('Global Normalized Ct'!E130),'Global Normalized Ct'!E130)</f>
        <v>No sample</v>
      </c>
      <c r="F130" s="111" t="str">
        <f>IFERROR(2^-('Global Normalized Ct'!F130),'Global Normalized Ct'!F130)</f>
        <v>No sample</v>
      </c>
      <c r="G130" s="111" t="str">
        <f>IFERROR(2^-('Global Normalized Ct'!G130),'Global Normalized Ct'!G130)</f>
        <v>No sample</v>
      </c>
      <c r="H130" s="111" t="str">
        <f>IFERROR(2^-('Global Normalized Ct'!H130),'Global Normalized Ct'!H130)</f>
        <v>No sample</v>
      </c>
      <c r="I130" s="111" t="str">
        <f>IFERROR(2^-('Global Normalized Ct'!I130),'Global Normalized Ct'!I130)</f>
        <v>No sample</v>
      </c>
      <c r="J130" s="111">
        <f>IFERROR(2^-('Global Normalized Ct'!J130),'Global Normalized Ct'!J130)</f>
        <v>8.592614601131586E-10</v>
      </c>
      <c r="K130" s="111" t="str">
        <f>IFERROR(2^-('Global Normalized Ct'!K130),'Global Normalized Ct'!K130)</f>
        <v>No sample</v>
      </c>
      <c r="L130" s="111" t="str">
        <f>IFERROR(2^-('Global Normalized Ct'!L130),'Global Normalized Ct'!L130)</f>
        <v>No sample</v>
      </c>
      <c r="M130" s="111" t="str">
        <f>IFERROR(2^-('Global Normalized Ct'!M130),'Global Normalized Ct'!M130)</f>
        <v>No sample</v>
      </c>
      <c r="N130" s="111" t="str">
        <f>IFERROR(2^-('Global Normalized Ct'!N130),'Global Normalized Ct'!N130)</f>
        <v>No sample</v>
      </c>
      <c r="O130" s="111" t="str">
        <f>IFERROR(2^-('Global Normalized Ct'!O130),'Global Normalized Ct'!O130)</f>
        <v>No sample</v>
      </c>
    </row>
    <row r="131" spans="1:15" x14ac:dyDescent="0.25">
      <c r="A131" s="170"/>
      <c r="B131" s="13" t="s">
        <v>2422</v>
      </c>
      <c r="C131" s="6" t="str">
        <f>VLOOKUP($B131,'Thresholded Ct'!$B$3:$C$194,2,FALSE)</f>
        <v>hsa-miR-301a-3p</v>
      </c>
      <c r="D131" s="111" t="str">
        <f>IFERROR(2^-('Global Normalized Ct'!D131),'Global Normalized Ct'!D131)</f>
        <v>Excluded</v>
      </c>
      <c r="E131" s="111" t="str">
        <f>IFERROR(2^-('Global Normalized Ct'!E131),'Global Normalized Ct'!E131)</f>
        <v>No sample</v>
      </c>
      <c r="F131" s="111" t="str">
        <f>IFERROR(2^-('Global Normalized Ct'!F131),'Global Normalized Ct'!F131)</f>
        <v>No sample</v>
      </c>
      <c r="G131" s="111" t="str">
        <f>IFERROR(2^-('Global Normalized Ct'!G131),'Global Normalized Ct'!G131)</f>
        <v>No sample</v>
      </c>
      <c r="H131" s="111" t="str">
        <f>IFERROR(2^-('Global Normalized Ct'!H131),'Global Normalized Ct'!H131)</f>
        <v>No sample</v>
      </c>
      <c r="I131" s="111" t="str">
        <f>IFERROR(2^-('Global Normalized Ct'!I131),'Global Normalized Ct'!I131)</f>
        <v>No sample</v>
      </c>
      <c r="J131" s="111" t="str">
        <f>IFERROR(2^-('Global Normalized Ct'!J131),'Global Normalized Ct'!J131)</f>
        <v>Excluded</v>
      </c>
      <c r="K131" s="111" t="str">
        <f>IFERROR(2^-('Global Normalized Ct'!K131),'Global Normalized Ct'!K131)</f>
        <v>No sample</v>
      </c>
      <c r="L131" s="111" t="str">
        <f>IFERROR(2^-('Global Normalized Ct'!L131),'Global Normalized Ct'!L131)</f>
        <v>No sample</v>
      </c>
      <c r="M131" s="111" t="str">
        <f>IFERROR(2^-('Global Normalized Ct'!M131),'Global Normalized Ct'!M131)</f>
        <v>No sample</v>
      </c>
      <c r="N131" s="111" t="str">
        <f>IFERROR(2^-('Global Normalized Ct'!N131),'Global Normalized Ct'!N131)</f>
        <v>No sample</v>
      </c>
      <c r="O131" s="111" t="str">
        <f>IFERROR(2^-('Global Normalized Ct'!O131),'Global Normalized Ct'!O131)</f>
        <v>No sample</v>
      </c>
    </row>
    <row r="132" spans="1:15" x14ac:dyDescent="0.25">
      <c r="A132" s="170"/>
      <c r="B132" s="13" t="s">
        <v>2423</v>
      </c>
      <c r="C132" s="6" t="str">
        <f>VLOOKUP($B132,'Thresholded Ct'!$B$3:$C$194,2,FALSE)</f>
        <v>hsa-miR-340-3p</v>
      </c>
      <c r="D132" s="111">
        <f>IFERROR(2^-('Global Normalized Ct'!D132),'Global Normalized Ct'!D132)</f>
        <v>2.3431750059586845E-10</v>
      </c>
      <c r="E132" s="111" t="str">
        <f>IFERROR(2^-('Global Normalized Ct'!E132),'Global Normalized Ct'!E132)</f>
        <v>No sample</v>
      </c>
      <c r="F132" s="111" t="str">
        <f>IFERROR(2^-('Global Normalized Ct'!F132),'Global Normalized Ct'!F132)</f>
        <v>No sample</v>
      </c>
      <c r="G132" s="111" t="str">
        <f>IFERROR(2^-('Global Normalized Ct'!G132),'Global Normalized Ct'!G132)</f>
        <v>No sample</v>
      </c>
      <c r="H132" s="111" t="str">
        <f>IFERROR(2^-('Global Normalized Ct'!H132),'Global Normalized Ct'!H132)</f>
        <v>No sample</v>
      </c>
      <c r="I132" s="111" t="str">
        <f>IFERROR(2^-('Global Normalized Ct'!I132),'Global Normalized Ct'!I132)</f>
        <v>No sample</v>
      </c>
      <c r="J132" s="111">
        <f>IFERROR(2^-('Global Normalized Ct'!J132),'Global Normalized Ct'!J132)</f>
        <v>9.0888463743487162E-10</v>
      </c>
      <c r="K132" s="111" t="str">
        <f>IFERROR(2^-('Global Normalized Ct'!K132),'Global Normalized Ct'!K132)</f>
        <v>No sample</v>
      </c>
      <c r="L132" s="111" t="str">
        <f>IFERROR(2^-('Global Normalized Ct'!L132),'Global Normalized Ct'!L132)</f>
        <v>No sample</v>
      </c>
      <c r="M132" s="111" t="str">
        <f>IFERROR(2^-('Global Normalized Ct'!M132),'Global Normalized Ct'!M132)</f>
        <v>No sample</v>
      </c>
      <c r="N132" s="111" t="str">
        <f>IFERROR(2^-('Global Normalized Ct'!N132),'Global Normalized Ct'!N132)</f>
        <v>No sample</v>
      </c>
      <c r="O132" s="111" t="str">
        <f>IFERROR(2^-('Global Normalized Ct'!O132),'Global Normalized Ct'!O132)</f>
        <v>No sample</v>
      </c>
    </row>
    <row r="133" spans="1:15" x14ac:dyDescent="0.25">
      <c r="A133" s="170"/>
      <c r="B133" s="13" t="s">
        <v>2424</v>
      </c>
      <c r="C133" s="6" t="str">
        <f>VLOOKUP($B133,'Thresholded Ct'!$B$3:$C$194,2,FALSE)</f>
        <v>hsa-miR-429</v>
      </c>
      <c r="D133" s="111" t="str">
        <f>IFERROR(2^-('Global Normalized Ct'!D133),'Global Normalized Ct'!D133)</f>
        <v>Excluded</v>
      </c>
      <c r="E133" s="111" t="str">
        <f>IFERROR(2^-('Global Normalized Ct'!E133),'Global Normalized Ct'!E133)</f>
        <v>No sample</v>
      </c>
      <c r="F133" s="111" t="str">
        <f>IFERROR(2^-('Global Normalized Ct'!F133),'Global Normalized Ct'!F133)</f>
        <v>No sample</v>
      </c>
      <c r="G133" s="111" t="str">
        <f>IFERROR(2^-('Global Normalized Ct'!G133),'Global Normalized Ct'!G133)</f>
        <v>No sample</v>
      </c>
      <c r="H133" s="111" t="str">
        <f>IFERROR(2^-('Global Normalized Ct'!H133),'Global Normalized Ct'!H133)</f>
        <v>No sample</v>
      </c>
      <c r="I133" s="111" t="str">
        <f>IFERROR(2^-('Global Normalized Ct'!I133),'Global Normalized Ct'!I133)</f>
        <v>No sample</v>
      </c>
      <c r="J133" s="111" t="str">
        <f>IFERROR(2^-('Global Normalized Ct'!J133),'Global Normalized Ct'!J133)</f>
        <v>Excluded</v>
      </c>
      <c r="K133" s="111" t="str">
        <f>IFERROR(2^-('Global Normalized Ct'!K133),'Global Normalized Ct'!K133)</f>
        <v>No sample</v>
      </c>
      <c r="L133" s="111" t="str">
        <f>IFERROR(2^-('Global Normalized Ct'!L133),'Global Normalized Ct'!L133)</f>
        <v>No sample</v>
      </c>
      <c r="M133" s="111" t="str">
        <f>IFERROR(2^-('Global Normalized Ct'!M133),'Global Normalized Ct'!M133)</f>
        <v>No sample</v>
      </c>
      <c r="N133" s="111" t="str">
        <f>IFERROR(2^-('Global Normalized Ct'!N133),'Global Normalized Ct'!N133)</f>
        <v>No sample</v>
      </c>
      <c r="O133" s="111" t="str">
        <f>IFERROR(2^-('Global Normalized Ct'!O133),'Global Normalized Ct'!O133)</f>
        <v>No sample</v>
      </c>
    </row>
    <row r="134" spans="1:15" x14ac:dyDescent="0.25">
      <c r="A134" s="170"/>
      <c r="B134" s="13" t="s">
        <v>2425</v>
      </c>
      <c r="C134" s="6" t="str">
        <f>VLOOKUP($B134,'Thresholded Ct'!$B$3:$C$194,2,FALSE)</f>
        <v>hsa-miR-582-5p</v>
      </c>
      <c r="D134" s="111">
        <f>IFERROR(2^-('Global Normalized Ct'!D134),'Global Normalized Ct'!D134)</f>
        <v>3.1593078421761529E-8</v>
      </c>
      <c r="E134" s="111" t="str">
        <f>IFERROR(2^-('Global Normalized Ct'!E134),'Global Normalized Ct'!E134)</f>
        <v>No sample</v>
      </c>
      <c r="F134" s="111" t="str">
        <f>IFERROR(2^-('Global Normalized Ct'!F134),'Global Normalized Ct'!F134)</f>
        <v>No sample</v>
      </c>
      <c r="G134" s="111" t="str">
        <f>IFERROR(2^-('Global Normalized Ct'!G134),'Global Normalized Ct'!G134)</f>
        <v>No sample</v>
      </c>
      <c r="H134" s="111" t="str">
        <f>IFERROR(2^-('Global Normalized Ct'!H134),'Global Normalized Ct'!H134)</f>
        <v>No sample</v>
      </c>
      <c r="I134" s="111" t="str">
        <f>IFERROR(2^-('Global Normalized Ct'!I134),'Global Normalized Ct'!I134)</f>
        <v>No sample</v>
      </c>
      <c r="J134" s="111">
        <f>IFERROR(2^-('Global Normalized Ct'!J134),'Global Normalized Ct'!J134)</f>
        <v>2.6911839347010011E-8</v>
      </c>
      <c r="K134" s="111" t="str">
        <f>IFERROR(2^-('Global Normalized Ct'!K134),'Global Normalized Ct'!K134)</f>
        <v>No sample</v>
      </c>
      <c r="L134" s="111" t="str">
        <f>IFERROR(2^-('Global Normalized Ct'!L134),'Global Normalized Ct'!L134)</f>
        <v>No sample</v>
      </c>
      <c r="M134" s="111" t="str">
        <f>IFERROR(2^-('Global Normalized Ct'!M134),'Global Normalized Ct'!M134)</f>
        <v>No sample</v>
      </c>
      <c r="N134" s="111" t="str">
        <f>IFERROR(2^-('Global Normalized Ct'!N134),'Global Normalized Ct'!N134)</f>
        <v>No sample</v>
      </c>
      <c r="O134" s="111" t="str">
        <f>IFERROR(2^-('Global Normalized Ct'!O134),'Global Normalized Ct'!O134)</f>
        <v>No sample</v>
      </c>
    </row>
    <row r="135" spans="1:15" x14ac:dyDescent="0.25">
      <c r="A135" s="170"/>
      <c r="B135" s="13" t="s">
        <v>2427</v>
      </c>
      <c r="C135" s="6" t="str">
        <f>VLOOKUP($B135,'Thresholded Ct'!$B$3:$C$194,2,FALSE)</f>
        <v>hsa-miR-22-3p</v>
      </c>
      <c r="D135" s="111">
        <f>IFERROR(2^-('Global Normalized Ct'!D135),'Global Normalized Ct'!D135)</f>
        <v>2.5929754011152776E-8</v>
      </c>
      <c r="E135" s="111" t="str">
        <f>IFERROR(2^-('Global Normalized Ct'!E135),'Global Normalized Ct'!E135)</f>
        <v>No sample</v>
      </c>
      <c r="F135" s="111" t="str">
        <f>IFERROR(2^-('Global Normalized Ct'!F135),'Global Normalized Ct'!F135)</f>
        <v>No sample</v>
      </c>
      <c r="G135" s="111" t="str">
        <f>IFERROR(2^-('Global Normalized Ct'!G135),'Global Normalized Ct'!G135)</f>
        <v>No sample</v>
      </c>
      <c r="H135" s="111" t="str">
        <f>IFERROR(2^-('Global Normalized Ct'!H135),'Global Normalized Ct'!H135)</f>
        <v>No sample</v>
      </c>
      <c r="I135" s="111" t="str">
        <f>IFERROR(2^-('Global Normalized Ct'!I135),'Global Normalized Ct'!I135)</f>
        <v>No sample</v>
      </c>
      <c r="J135" s="111">
        <f>IFERROR(2^-('Global Normalized Ct'!J135),'Global Normalized Ct'!J135)</f>
        <v>7.1313197555509589E-9</v>
      </c>
      <c r="K135" s="111" t="str">
        <f>IFERROR(2^-('Global Normalized Ct'!K135),'Global Normalized Ct'!K135)</f>
        <v>No sample</v>
      </c>
      <c r="L135" s="111" t="str">
        <f>IFERROR(2^-('Global Normalized Ct'!L135),'Global Normalized Ct'!L135)</f>
        <v>No sample</v>
      </c>
      <c r="M135" s="111" t="str">
        <f>IFERROR(2^-('Global Normalized Ct'!M135),'Global Normalized Ct'!M135)</f>
        <v>No sample</v>
      </c>
      <c r="N135" s="111" t="str">
        <f>IFERROR(2^-('Global Normalized Ct'!N135),'Global Normalized Ct'!N135)</f>
        <v>No sample</v>
      </c>
      <c r="O135" s="111" t="str">
        <f>IFERROR(2^-('Global Normalized Ct'!O135),'Global Normalized Ct'!O135)</f>
        <v>No sample</v>
      </c>
    </row>
    <row r="136" spans="1:15" x14ac:dyDescent="0.25">
      <c r="A136" s="170"/>
      <c r="B136" s="13" t="s">
        <v>2428</v>
      </c>
      <c r="C136" s="6" t="str">
        <f>VLOOKUP($B136,'Thresholded Ct'!$B$3:$C$194,2,FALSE)</f>
        <v>hsa-miR-148a-3p</v>
      </c>
      <c r="D136" s="111">
        <f>IFERROR(2^-('Global Normalized Ct'!D136),'Global Normalized Ct'!D136)</f>
        <v>2.6435281866571416E-10</v>
      </c>
      <c r="E136" s="111" t="str">
        <f>IFERROR(2^-('Global Normalized Ct'!E136),'Global Normalized Ct'!E136)</f>
        <v>No sample</v>
      </c>
      <c r="F136" s="111" t="str">
        <f>IFERROR(2^-('Global Normalized Ct'!F136),'Global Normalized Ct'!F136)</f>
        <v>No sample</v>
      </c>
      <c r="G136" s="111" t="str">
        <f>IFERROR(2^-('Global Normalized Ct'!G136),'Global Normalized Ct'!G136)</f>
        <v>No sample</v>
      </c>
      <c r="H136" s="111" t="str">
        <f>IFERROR(2^-('Global Normalized Ct'!H136),'Global Normalized Ct'!H136)</f>
        <v>No sample</v>
      </c>
      <c r="I136" s="111" t="str">
        <f>IFERROR(2^-('Global Normalized Ct'!I136),'Global Normalized Ct'!I136)</f>
        <v>No sample</v>
      </c>
      <c r="J136" s="111">
        <f>IFERROR(2^-('Global Normalized Ct'!J136),'Global Normalized Ct'!J136)</f>
        <v>1.4673784454079805E-8</v>
      </c>
      <c r="K136" s="111" t="str">
        <f>IFERROR(2^-('Global Normalized Ct'!K136),'Global Normalized Ct'!K136)</f>
        <v>No sample</v>
      </c>
      <c r="L136" s="111" t="str">
        <f>IFERROR(2^-('Global Normalized Ct'!L136),'Global Normalized Ct'!L136)</f>
        <v>No sample</v>
      </c>
      <c r="M136" s="111" t="str">
        <f>IFERROR(2^-('Global Normalized Ct'!M136),'Global Normalized Ct'!M136)</f>
        <v>No sample</v>
      </c>
      <c r="N136" s="111" t="str">
        <f>IFERROR(2^-('Global Normalized Ct'!N136),'Global Normalized Ct'!N136)</f>
        <v>No sample</v>
      </c>
      <c r="O136" s="111" t="str">
        <f>IFERROR(2^-('Global Normalized Ct'!O136),'Global Normalized Ct'!O136)</f>
        <v>No sample</v>
      </c>
    </row>
    <row r="137" spans="1:15" x14ac:dyDescent="0.25">
      <c r="A137" s="170"/>
      <c r="B137" s="13" t="s">
        <v>2429</v>
      </c>
      <c r="C137" s="6" t="str">
        <f>VLOOKUP($B137,'Thresholded Ct'!$B$3:$C$194,2,FALSE)</f>
        <v>hsa-miR-183-5p</v>
      </c>
      <c r="D137" s="111">
        <f>IFERROR(2^-('Global Normalized Ct'!D137),'Global Normalized Ct'!D137)</f>
        <v>1.698993608128974E-7</v>
      </c>
      <c r="E137" s="111" t="str">
        <f>IFERROR(2^-('Global Normalized Ct'!E137),'Global Normalized Ct'!E137)</f>
        <v>No sample</v>
      </c>
      <c r="F137" s="111" t="str">
        <f>IFERROR(2^-('Global Normalized Ct'!F137),'Global Normalized Ct'!F137)</f>
        <v>No sample</v>
      </c>
      <c r="G137" s="111" t="str">
        <f>IFERROR(2^-('Global Normalized Ct'!G137),'Global Normalized Ct'!G137)</f>
        <v>No sample</v>
      </c>
      <c r="H137" s="111" t="str">
        <f>IFERROR(2^-('Global Normalized Ct'!H137),'Global Normalized Ct'!H137)</f>
        <v>No sample</v>
      </c>
      <c r="I137" s="111" t="str">
        <f>IFERROR(2^-('Global Normalized Ct'!I137),'Global Normalized Ct'!I137)</f>
        <v>No sample</v>
      </c>
      <c r="J137" s="111">
        <f>IFERROR(2^-('Global Normalized Ct'!J137),'Global Normalized Ct'!J137)</f>
        <v>1.2651539095510681E-7</v>
      </c>
      <c r="K137" s="111" t="str">
        <f>IFERROR(2^-('Global Normalized Ct'!K137),'Global Normalized Ct'!K137)</f>
        <v>No sample</v>
      </c>
      <c r="L137" s="111" t="str">
        <f>IFERROR(2^-('Global Normalized Ct'!L137),'Global Normalized Ct'!L137)</f>
        <v>No sample</v>
      </c>
      <c r="M137" s="111" t="str">
        <f>IFERROR(2^-('Global Normalized Ct'!M137),'Global Normalized Ct'!M137)</f>
        <v>No sample</v>
      </c>
      <c r="N137" s="111" t="str">
        <f>IFERROR(2^-('Global Normalized Ct'!N137),'Global Normalized Ct'!N137)</f>
        <v>No sample</v>
      </c>
      <c r="O137" s="111" t="str">
        <f>IFERROR(2^-('Global Normalized Ct'!O137),'Global Normalized Ct'!O137)</f>
        <v>No sample</v>
      </c>
    </row>
    <row r="138" spans="1:15" x14ac:dyDescent="0.25">
      <c r="A138" s="170"/>
      <c r="B138" s="13" t="s">
        <v>2430</v>
      </c>
      <c r="C138" s="6" t="str">
        <f>VLOOKUP($B138,'Thresholded Ct'!$B$3:$C$194,2,FALSE)</f>
        <v>hsa-miR-219a-5p</v>
      </c>
      <c r="D138" s="111">
        <f>IFERROR(2^-('Global Normalized Ct'!D138),'Global Normalized Ct'!D138)</f>
        <v>1.0895107451422557E-7</v>
      </c>
      <c r="E138" s="111" t="str">
        <f>IFERROR(2^-('Global Normalized Ct'!E138),'Global Normalized Ct'!E138)</f>
        <v>No sample</v>
      </c>
      <c r="F138" s="111" t="str">
        <f>IFERROR(2^-('Global Normalized Ct'!F138),'Global Normalized Ct'!F138)</f>
        <v>No sample</v>
      </c>
      <c r="G138" s="111" t="str">
        <f>IFERROR(2^-('Global Normalized Ct'!G138),'Global Normalized Ct'!G138)</f>
        <v>No sample</v>
      </c>
      <c r="H138" s="111" t="str">
        <f>IFERROR(2^-('Global Normalized Ct'!H138),'Global Normalized Ct'!H138)</f>
        <v>No sample</v>
      </c>
      <c r="I138" s="111" t="str">
        <f>IFERROR(2^-('Global Normalized Ct'!I138),'Global Normalized Ct'!I138)</f>
        <v>No sample</v>
      </c>
      <c r="J138" s="111">
        <f>IFERROR(2^-('Global Normalized Ct'!J138),'Global Normalized Ct'!J138)</f>
        <v>1.382532028893945E-7</v>
      </c>
      <c r="K138" s="111" t="str">
        <f>IFERROR(2^-('Global Normalized Ct'!K138),'Global Normalized Ct'!K138)</f>
        <v>No sample</v>
      </c>
      <c r="L138" s="111" t="str">
        <f>IFERROR(2^-('Global Normalized Ct'!L138),'Global Normalized Ct'!L138)</f>
        <v>No sample</v>
      </c>
      <c r="M138" s="111" t="str">
        <f>IFERROR(2^-('Global Normalized Ct'!M138),'Global Normalized Ct'!M138)</f>
        <v>No sample</v>
      </c>
      <c r="N138" s="111" t="str">
        <f>IFERROR(2^-('Global Normalized Ct'!N138),'Global Normalized Ct'!N138)</f>
        <v>No sample</v>
      </c>
      <c r="O138" s="111" t="str">
        <f>IFERROR(2^-('Global Normalized Ct'!O138),'Global Normalized Ct'!O138)</f>
        <v>No sample</v>
      </c>
    </row>
    <row r="139" spans="1:15" x14ac:dyDescent="0.25">
      <c r="A139" s="170"/>
      <c r="B139" s="13" t="s">
        <v>2431</v>
      </c>
      <c r="C139" s="6" t="str">
        <f>VLOOKUP($B139,'Thresholded Ct'!$B$3:$C$194,2,FALSE)</f>
        <v>hsa-miR-124-3p</v>
      </c>
      <c r="D139" s="111">
        <f>IFERROR(2^-('Global Normalized Ct'!D139),'Global Normalized Ct'!D139)</f>
        <v>3.0942902269528799E-8</v>
      </c>
      <c r="E139" s="111" t="str">
        <f>IFERROR(2^-('Global Normalized Ct'!E139),'Global Normalized Ct'!E139)</f>
        <v>No sample</v>
      </c>
      <c r="F139" s="111" t="str">
        <f>IFERROR(2^-('Global Normalized Ct'!F139),'Global Normalized Ct'!F139)</f>
        <v>No sample</v>
      </c>
      <c r="G139" s="111" t="str">
        <f>IFERROR(2^-('Global Normalized Ct'!G139),'Global Normalized Ct'!G139)</f>
        <v>No sample</v>
      </c>
      <c r="H139" s="111" t="str">
        <f>IFERROR(2^-('Global Normalized Ct'!H139),'Global Normalized Ct'!H139)</f>
        <v>No sample</v>
      </c>
      <c r="I139" s="111" t="str">
        <f>IFERROR(2^-('Global Normalized Ct'!I139),'Global Normalized Ct'!I139)</f>
        <v>No sample</v>
      </c>
      <c r="J139" s="111">
        <f>IFERROR(2^-('Global Normalized Ct'!J139),'Global Normalized Ct'!J139)</f>
        <v>8.0905680420629084E-8</v>
      </c>
      <c r="K139" s="111" t="str">
        <f>IFERROR(2^-('Global Normalized Ct'!K139),'Global Normalized Ct'!K139)</f>
        <v>No sample</v>
      </c>
      <c r="L139" s="111" t="str">
        <f>IFERROR(2^-('Global Normalized Ct'!L139),'Global Normalized Ct'!L139)</f>
        <v>No sample</v>
      </c>
      <c r="M139" s="111" t="str">
        <f>IFERROR(2^-('Global Normalized Ct'!M139),'Global Normalized Ct'!M139)</f>
        <v>No sample</v>
      </c>
      <c r="N139" s="111" t="str">
        <f>IFERROR(2^-('Global Normalized Ct'!N139),'Global Normalized Ct'!N139)</f>
        <v>No sample</v>
      </c>
      <c r="O139" s="111" t="str">
        <f>IFERROR(2^-('Global Normalized Ct'!O139),'Global Normalized Ct'!O139)</f>
        <v>No sample</v>
      </c>
    </row>
    <row r="140" spans="1:15" x14ac:dyDescent="0.25">
      <c r="A140" s="170"/>
      <c r="B140" s="13" t="s">
        <v>2432</v>
      </c>
      <c r="C140" s="6" t="str">
        <f>VLOOKUP($B140,'Thresholded Ct'!$B$3:$C$194,2,FALSE)</f>
        <v>hsa-miR-191-5p</v>
      </c>
      <c r="D140" s="111">
        <f>IFERROR(2^-('Global Normalized Ct'!D140),'Global Normalized Ct'!D140)</f>
        <v>1.1757721572164915E-8</v>
      </c>
      <c r="E140" s="111" t="str">
        <f>IFERROR(2^-('Global Normalized Ct'!E140),'Global Normalized Ct'!E140)</f>
        <v>No sample</v>
      </c>
      <c r="F140" s="111" t="str">
        <f>IFERROR(2^-('Global Normalized Ct'!F140),'Global Normalized Ct'!F140)</f>
        <v>No sample</v>
      </c>
      <c r="G140" s="111" t="str">
        <f>IFERROR(2^-('Global Normalized Ct'!G140),'Global Normalized Ct'!G140)</f>
        <v>No sample</v>
      </c>
      <c r="H140" s="111" t="str">
        <f>IFERROR(2^-('Global Normalized Ct'!H140),'Global Normalized Ct'!H140)</f>
        <v>No sample</v>
      </c>
      <c r="I140" s="111" t="str">
        <f>IFERROR(2^-('Global Normalized Ct'!I140),'Global Normalized Ct'!I140)</f>
        <v>No sample</v>
      </c>
      <c r="J140" s="111">
        <f>IFERROR(2^-('Global Normalized Ct'!J140),'Global Normalized Ct'!J140)</f>
        <v>1.6809082723245486E-8</v>
      </c>
      <c r="K140" s="111" t="str">
        <f>IFERROR(2^-('Global Normalized Ct'!K140),'Global Normalized Ct'!K140)</f>
        <v>No sample</v>
      </c>
      <c r="L140" s="111" t="str">
        <f>IFERROR(2^-('Global Normalized Ct'!L140),'Global Normalized Ct'!L140)</f>
        <v>No sample</v>
      </c>
      <c r="M140" s="111" t="str">
        <f>IFERROR(2^-('Global Normalized Ct'!M140),'Global Normalized Ct'!M140)</f>
        <v>No sample</v>
      </c>
      <c r="N140" s="111" t="str">
        <f>IFERROR(2^-('Global Normalized Ct'!N140),'Global Normalized Ct'!N140)</f>
        <v>No sample</v>
      </c>
      <c r="O140" s="111" t="str">
        <f>IFERROR(2^-('Global Normalized Ct'!O140),'Global Normalized Ct'!O140)</f>
        <v>No sample</v>
      </c>
    </row>
    <row r="141" spans="1:15" x14ac:dyDescent="0.25">
      <c r="A141" s="170"/>
      <c r="B141" s="13" t="s">
        <v>2433</v>
      </c>
      <c r="C141" s="6" t="str">
        <f>VLOOKUP($B141,'Thresholded Ct'!$B$3:$C$194,2,FALSE)</f>
        <v>hsa-miR-185-5p</v>
      </c>
      <c r="D141" s="111">
        <f>IFERROR(2^-('Global Normalized Ct'!D141),'Global Normalized Ct'!D141)</f>
        <v>1.3154319480097828E-9</v>
      </c>
      <c r="E141" s="111" t="str">
        <f>IFERROR(2^-('Global Normalized Ct'!E141),'Global Normalized Ct'!E141)</f>
        <v>No sample</v>
      </c>
      <c r="F141" s="111" t="str">
        <f>IFERROR(2^-('Global Normalized Ct'!F141),'Global Normalized Ct'!F141)</f>
        <v>No sample</v>
      </c>
      <c r="G141" s="111" t="str">
        <f>IFERROR(2^-('Global Normalized Ct'!G141),'Global Normalized Ct'!G141)</f>
        <v>No sample</v>
      </c>
      <c r="H141" s="111" t="str">
        <f>IFERROR(2^-('Global Normalized Ct'!H141),'Global Normalized Ct'!H141)</f>
        <v>No sample</v>
      </c>
      <c r="I141" s="111" t="str">
        <f>IFERROR(2^-('Global Normalized Ct'!I141),'Global Normalized Ct'!I141)</f>
        <v>No sample</v>
      </c>
      <c r="J141" s="111">
        <f>IFERROR(2^-('Global Normalized Ct'!J141),'Global Normalized Ct'!J141)</f>
        <v>2.0043981249730042E-9</v>
      </c>
      <c r="K141" s="111" t="str">
        <f>IFERROR(2^-('Global Normalized Ct'!K141),'Global Normalized Ct'!K141)</f>
        <v>No sample</v>
      </c>
      <c r="L141" s="111" t="str">
        <f>IFERROR(2^-('Global Normalized Ct'!L141),'Global Normalized Ct'!L141)</f>
        <v>No sample</v>
      </c>
      <c r="M141" s="111" t="str">
        <f>IFERROR(2^-('Global Normalized Ct'!M141),'Global Normalized Ct'!M141)</f>
        <v>No sample</v>
      </c>
      <c r="N141" s="111" t="str">
        <f>IFERROR(2^-('Global Normalized Ct'!N141),'Global Normalized Ct'!N141)</f>
        <v>No sample</v>
      </c>
      <c r="O141" s="111" t="str">
        <f>IFERROR(2^-('Global Normalized Ct'!O141),'Global Normalized Ct'!O141)</f>
        <v>No sample</v>
      </c>
    </row>
    <row r="142" spans="1:15" x14ac:dyDescent="0.25">
      <c r="A142" s="170"/>
      <c r="B142" s="13" t="s">
        <v>2434</v>
      </c>
      <c r="C142" s="6" t="str">
        <f>VLOOKUP($B142,'Thresholded Ct'!$B$3:$C$194,2,FALSE)</f>
        <v>hsa-miR-99b-5p</v>
      </c>
      <c r="D142" s="111" t="str">
        <f>IFERROR(2^-('Global Normalized Ct'!D142),'Global Normalized Ct'!D142)</f>
        <v>Excluded</v>
      </c>
      <c r="E142" s="111" t="str">
        <f>IFERROR(2^-('Global Normalized Ct'!E142),'Global Normalized Ct'!E142)</f>
        <v>No sample</v>
      </c>
      <c r="F142" s="111" t="str">
        <f>IFERROR(2^-('Global Normalized Ct'!F142),'Global Normalized Ct'!F142)</f>
        <v>No sample</v>
      </c>
      <c r="G142" s="111" t="str">
        <f>IFERROR(2^-('Global Normalized Ct'!G142),'Global Normalized Ct'!G142)</f>
        <v>No sample</v>
      </c>
      <c r="H142" s="111" t="str">
        <f>IFERROR(2^-('Global Normalized Ct'!H142),'Global Normalized Ct'!H142)</f>
        <v>No sample</v>
      </c>
      <c r="I142" s="111" t="str">
        <f>IFERROR(2^-('Global Normalized Ct'!I142),'Global Normalized Ct'!I142)</f>
        <v>No sample</v>
      </c>
      <c r="J142" s="111" t="str">
        <f>IFERROR(2^-('Global Normalized Ct'!J142),'Global Normalized Ct'!J142)</f>
        <v>Excluded</v>
      </c>
      <c r="K142" s="111" t="str">
        <f>IFERROR(2^-('Global Normalized Ct'!K142),'Global Normalized Ct'!K142)</f>
        <v>No sample</v>
      </c>
      <c r="L142" s="111" t="str">
        <f>IFERROR(2^-('Global Normalized Ct'!L142),'Global Normalized Ct'!L142)</f>
        <v>No sample</v>
      </c>
      <c r="M142" s="111" t="str">
        <f>IFERROR(2^-('Global Normalized Ct'!M142),'Global Normalized Ct'!M142)</f>
        <v>No sample</v>
      </c>
      <c r="N142" s="111" t="str">
        <f>IFERROR(2^-('Global Normalized Ct'!N142),'Global Normalized Ct'!N142)</f>
        <v>No sample</v>
      </c>
      <c r="O142" s="111" t="str">
        <f>IFERROR(2^-('Global Normalized Ct'!O142),'Global Normalized Ct'!O142)</f>
        <v>No sample</v>
      </c>
    </row>
    <row r="143" spans="1:15" x14ac:dyDescent="0.25">
      <c r="A143" s="170"/>
      <c r="B143" s="13" t="s">
        <v>2435</v>
      </c>
      <c r="C143" s="6" t="str">
        <f>VLOOKUP($B143,'Thresholded Ct'!$B$3:$C$194,2,FALSE)</f>
        <v>hsa-miR-151a-3p</v>
      </c>
      <c r="D143" s="111">
        <f>IFERROR(2^-('Global Normalized Ct'!D143),'Global Normalized Ct'!D143)</f>
        <v>2.3431750059586845E-10</v>
      </c>
      <c r="E143" s="111" t="str">
        <f>IFERROR(2^-('Global Normalized Ct'!E143),'Global Normalized Ct'!E143)</f>
        <v>No sample</v>
      </c>
      <c r="F143" s="111" t="str">
        <f>IFERROR(2^-('Global Normalized Ct'!F143),'Global Normalized Ct'!F143)</f>
        <v>No sample</v>
      </c>
      <c r="G143" s="111" t="str">
        <f>IFERROR(2^-('Global Normalized Ct'!G143),'Global Normalized Ct'!G143)</f>
        <v>No sample</v>
      </c>
      <c r="H143" s="111" t="str">
        <f>IFERROR(2^-('Global Normalized Ct'!H143),'Global Normalized Ct'!H143)</f>
        <v>No sample</v>
      </c>
      <c r="I143" s="111" t="str">
        <f>IFERROR(2^-('Global Normalized Ct'!I143),'Global Normalized Ct'!I143)</f>
        <v>No sample</v>
      </c>
      <c r="J143" s="111">
        <f>IFERROR(2^-('Global Normalized Ct'!J143),'Global Normalized Ct'!J143)</f>
        <v>9.0888463743487162E-10</v>
      </c>
      <c r="K143" s="111" t="str">
        <f>IFERROR(2^-('Global Normalized Ct'!K143),'Global Normalized Ct'!K143)</f>
        <v>No sample</v>
      </c>
      <c r="L143" s="111" t="str">
        <f>IFERROR(2^-('Global Normalized Ct'!L143),'Global Normalized Ct'!L143)</f>
        <v>No sample</v>
      </c>
      <c r="M143" s="111" t="str">
        <f>IFERROR(2^-('Global Normalized Ct'!M143),'Global Normalized Ct'!M143)</f>
        <v>No sample</v>
      </c>
      <c r="N143" s="111" t="str">
        <f>IFERROR(2^-('Global Normalized Ct'!N143),'Global Normalized Ct'!N143)</f>
        <v>No sample</v>
      </c>
      <c r="O143" s="111" t="str">
        <f>IFERROR(2^-('Global Normalized Ct'!O143),'Global Normalized Ct'!O143)</f>
        <v>No sample</v>
      </c>
    </row>
    <row r="144" spans="1:15" x14ac:dyDescent="0.25">
      <c r="A144" s="170"/>
      <c r="B144" s="13" t="s">
        <v>2436</v>
      </c>
      <c r="C144" s="6" t="str">
        <f>VLOOKUP($B144,'Thresholded Ct'!$B$3:$C$194,2,FALSE)</f>
        <v>hsa-miR-449a</v>
      </c>
      <c r="D144" s="111">
        <f>IFERROR(2^-('Global Normalized Ct'!D144),'Global Normalized Ct'!D144)</f>
        <v>2.1757859212018703E-9</v>
      </c>
      <c r="E144" s="111" t="str">
        <f>IFERROR(2^-('Global Normalized Ct'!E144),'Global Normalized Ct'!E144)</f>
        <v>No sample</v>
      </c>
      <c r="F144" s="111" t="str">
        <f>IFERROR(2^-('Global Normalized Ct'!F144),'Global Normalized Ct'!F144)</f>
        <v>No sample</v>
      </c>
      <c r="G144" s="111" t="str">
        <f>IFERROR(2^-('Global Normalized Ct'!G144),'Global Normalized Ct'!G144)</f>
        <v>No sample</v>
      </c>
      <c r="H144" s="111" t="str">
        <f>IFERROR(2^-('Global Normalized Ct'!H144),'Global Normalized Ct'!H144)</f>
        <v>No sample</v>
      </c>
      <c r="I144" s="111" t="str">
        <f>IFERROR(2^-('Global Normalized Ct'!I144),'Global Normalized Ct'!I144)</f>
        <v>No sample</v>
      </c>
      <c r="J144" s="111">
        <f>IFERROR(2^-('Global Normalized Ct'!J144),'Global Normalized Ct'!J144)</f>
        <v>2.4608711028017905E-9</v>
      </c>
      <c r="K144" s="111" t="str">
        <f>IFERROR(2^-('Global Normalized Ct'!K144),'Global Normalized Ct'!K144)</f>
        <v>No sample</v>
      </c>
      <c r="L144" s="111" t="str">
        <f>IFERROR(2^-('Global Normalized Ct'!L144),'Global Normalized Ct'!L144)</f>
        <v>No sample</v>
      </c>
      <c r="M144" s="111" t="str">
        <f>IFERROR(2^-('Global Normalized Ct'!M144),'Global Normalized Ct'!M144)</f>
        <v>No sample</v>
      </c>
      <c r="N144" s="111" t="str">
        <f>IFERROR(2^-('Global Normalized Ct'!N144),'Global Normalized Ct'!N144)</f>
        <v>No sample</v>
      </c>
      <c r="O144" s="111" t="str">
        <f>IFERROR(2^-('Global Normalized Ct'!O144),'Global Normalized Ct'!O144)</f>
        <v>No sample</v>
      </c>
    </row>
    <row r="145" spans="1:15" x14ac:dyDescent="0.25">
      <c r="A145" s="170"/>
      <c r="B145" s="13" t="s">
        <v>2437</v>
      </c>
      <c r="C145" s="6" t="str">
        <f>VLOOKUP($B145,'Thresholded Ct'!$B$3:$C$194,2,FALSE)</f>
        <v>hsa-miR-150-5p</v>
      </c>
      <c r="D145" s="111">
        <f>IFERROR(2^-('Global Normalized Ct'!D145),'Global Normalized Ct'!D145)</f>
        <v>3.6136698600148036E-10</v>
      </c>
      <c r="E145" s="111" t="str">
        <f>IFERROR(2^-('Global Normalized Ct'!E145),'Global Normalized Ct'!E145)</f>
        <v>No sample</v>
      </c>
      <c r="F145" s="111" t="str">
        <f>IFERROR(2^-('Global Normalized Ct'!F145),'Global Normalized Ct'!F145)</f>
        <v>No sample</v>
      </c>
      <c r="G145" s="111" t="str">
        <f>IFERROR(2^-('Global Normalized Ct'!G145),'Global Normalized Ct'!G145)</f>
        <v>No sample</v>
      </c>
      <c r="H145" s="111" t="str">
        <f>IFERROR(2^-('Global Normalized Ct'!H145),'Global Normalized Ct'!H145)</f>
        <v>No sample</v>
      </c>
      <c r="I145" s="111" t="str">
        <f>IFERROR(2^-('Global Normalized Ct'!I145),'Global Normalized Ct'!I145)</f>
        <v>No sample</v>
      </c>
      <c r="J145" s="111">
        <f>IFERROR(2^-('Global Normalized Ct'!J145),'Global Normalized Ct'!J145)</f>
        <v>2.6911839347010011E-8</v>
      </c>
      <c r="K145" s="111" t="str">
        <f>IFERROR(2^-('Global Normalized Ct'!K145),'Global Normalized Ct'!K145)</f>
        <v>No sample</v>
      </c>
      <c r="L145" s="111" t="str">
        <f>IFERROR(2^-('Global Normalized Ct'!L145),'Global Normalized Ct'!L145)</f>
        <v>No sample</v>
      </c>
      <c r="M145" s="111" t="str">
        <f>IFERROR(2^-('Global Normalized Ct'!M145),'Global Normalized Ct'!M145)</f>
        <v>No sample</v>
      </c>
      <c r="N145" s="111" t="str">
        <f>IFERROR(2^-('Global Normalized Ct'!N145),'Global Normalized Ct'!N145)</f>
        <v>No sample</v>
      </c>
      <c r="O145" s="111" t="str">
        <f>IFERROR(2^-('Global Normalized Ct'!O145),'Global Normalized Ct'!O145)</f>
        <v>No sample</v>
      </c>
    </row>
    <row r="146" spans="1:15" x14ac:dyDescent="0.25">
      <c r="A146" s="170"/>
      <c r="B146" s="13" t="s">
        <v>2439</v>
      </c>
      <c r="C146" s="6" t="str">
        <f>VLOOKUP($B146,'Thresholded Ct'!$B$3:$C$194,2,FALSE)</f>
        <v>hsa-miR-26a-5p</v>
      </c>
      <c r="D146" s="111">
        <f>IFERROR(2^-('Global Normalized Ct'!D146),'Global Normalized Ct'!D146)</f>
        <v>1.8797445449341881E-9</v>
      </c>
      <c r="E146" s="111" t="str">
        <f>IFERROR(2^-('Global Normalized Ct'!E146),'Global Normalized Ct'!E146)</f>
        <v>No sample</v>
      </c>
      <c r="F146" s="111" t="str">
        <f>IFERROR(2^-('Global Normalized Ct'!F146),'Global Normalized Ct'!F146)</f>
        <v>No sample</v>
      </c>
      <c r="G146" s="111" t="str">
        <f>IFERROR(2^-('Global Normalized Ct'!G146),'Global Normalized Ct'!G146)</f>
        <v>No sample</v>
      </c>
      <c r="H146" s="111" t="str">
        <f>IFERROR(2^-('Global Normalized Ct'!H146),'Global Normalized Ct'!H146)</f>
        <v>No sample</v>
      </c>
      <c r="I146" s="111" t="str">
        <f>IFERROR(2^-('Global Normalized Ct'!I146),'Global Normalized Ct'!I146)</f>
        <v>No sample</v>
      </c>
      <c r="J146" s="111">
        <f>IFERROR(2^-('Global Normalized Ct'!J146),'Global Normalized Ct'!J146)</f>
        <v>6.2433177965026569E-7</v>
      </c>
      <c r="K146" s="111" t="str">
        <f>IFERROR(2^-('Global Normalized Ct'!K146),'Global Normalized Ct'!K146)</f>
        <v>No sample</v>
      </c>
      <c r="L146" s="111" t="str">
        <f>IFERROR(2^-('Global Normalized Ct'!L146),'Global Normalized Ct'!L146)</f>
        <v>No sample</v>
      </c>
      <c r="M146" s="111" t="str">
        <f>IFERROR(2^-('Global Normalized Ct'!M146),'Global Normalized Ct'!M146)</f>
        <v>No sample</v>
      </c>
      <c r="N146" s="111" t="str">
        <f>IFERROR(2^-('Global Normalized Ct'!N146),'Global Normalized Ct'!N146)</f>
        <v>No sample</v>
      </c>
      <c r="O146" s="111" t="str">
        <f>IFERROR(2^-('Global Normalized Ct'!O146),'Global Normalized Ct'!O146)</f>
        <v>No sample</v>
      </c>
    </row>
    <row r="147" spans="1:15" x14ac:dyDescent="0.25">
      <c r="A147" s="170"/>
      <c r="B147" s="13" t="s">
        <v>2440</v>
      </c>
      <c r="C147" s="6" t="str">
        <f>VLOOKUP($B147,'Thresholded Ct'!$B$3:$C$194,2,FALSE)</f>
        <v>hsa-miR-30c-5p</v>
      </c>
      <c r="D147" s="111">
        <f>IFERROR(2^-('Global Normalized Ct'!D147),'Global Normalized Ct'!D147)</f>
        <v>3.9683426852299469E-9</v>
      </c>
      <c r="E147" s="111" t="str">
        <f>IFERROR(2^-('Global Normalized Ct'!E147),'Global Normalized Ct'!E147)</f>
        <v>No sample</v>
      </c>
      <c r="F147" s="111" t="str">
        <f>IFERROR(2^-('Global Normalized Ct'!F147),'Global Normalized Ct'!F147)</f>
        <v>No sample</v>
      </c>
      <c r="G147" s="111" t="str">
        <f>IFERROR(2^-('Global Normalized Ct'!G147),'Global Normalized Ct'!G147)</f>
        <v>No sample</v>
      </c>
      <c r="H147" s="111" t="str">
        <f>IFERROR(2^-('Global Normalized Ct'!H147),'Global Normalized Ct'!H147)</f>
        <v>No sample</v>
      </c>
      <c r="I147" s="111" t="str">
        <f>IFERROR(2^-('Global Normalized Ct'!I147),'Global Normalized Ct'!I147)</f>
        <v>No sample</v>
      </c>
      <c r="J147" s="111">
        <f>IFERROR(2^-('Global Normalized Ct'!J147),'Global Normalized Ct'!J147)</f>
        <v>7.1313197555509589E-9</v>
      </c>
      <c r="K147" s="111" t="str">
        <f>IFERROR(2^-('Global Normalized Ct'!K147),'Global Normalized Ct'!K147)</f>
        <v>No sample</v>
      </c>
      <c r="L147" s="111" t="str">
        <f>IFERROR(2^-('Global Normalized Ct'!L147),'Global Normalized Ct'!L147)</f>
        <v>No sample</v>
      </c>
      <c r="M147" s="111" t="str">
        <f>IFERROR(2^-('Global Normalized Ct'!M147),'Global Normalized Ct'!M147)</f>
        <v>No sample</v>
      </c>
      <c r="N147" s="111" t="str">
        <f>IFERROR(2^-('Global Normalized Ct'!N147),'Global Normalized Ct'!N147)</f>
        <v>No sample</v>
      </c>
      <c r="O147" s="111" t="str">
        <f>IFERROR(2^-('Global Normalized Ct'!O147),'Global Normalized Ct'!O147)</f>
        <v>No sample</v>
      </c>
    </row>
    <row r="148" spans="1:15" x14ac:dyDescent="0.25">
      <c r="A148" s="170"/>
      <c r="B148" s="13" t="s">
        <v>2441</v>
      </c>
      <c r="C148" s="6" t="str">
        <f>VLOOKUP($B148,'Thresholded Ct'!$B$3:$C$194,2,FALSE)</f>
        <v>hsa-miR-199b-5p</v>
      </c>
      <c r="D148" s="111">
        <f>IFERROR(2^-('Global Normalized Ct'!D148),'Global Normalized Ct'!D148)</f>
        <v>2.6199451612762042E-9</v>
      </c>
      <c r="E148" s="111" t="str">
        <f>IFERROR(2^-('Global Normalized Ct'!E148),'Global Normalized Ct'!E148)</f>
        <v>No sample</v>
      </c>
      <c r="F148" s="111" t="str">
        <f>IFERROR(2^-('Global Normalized Ct'!F148),'Global Normalized Ct'!F148)</f>
        <v>No sample</v>
      </c>
      <c r="G148" s="111" t="str">
        <f>IFERROR(2^-('Global Normalized Ct'!G148),'Global Normalized Ct'!G148)</f>
        <v>No sample</v>
      </c>
      <c r="H148" s="111" t="str">
        <f>IFERROR(2^-('Global Normalized Ct'!H148),'Global Normalized Ct'!H148)</f>
        <v>No sample</v>
      </c>
      <c r="I148" s="111" t="str">
        <f>IFERROR(2^-('Global Normalized Ct'!I148),'Global Normalized Ct'!I148)</f>
        <v>No sample</v>
      </c>
      <c r="J148" s="111">
        <f>IFERROR(2^-('Global Normalized Ct'!J148),'Global Normalized Ct'!J148)</f>
        <v>5.0458495411621053E-10</v>
      </c>
      <c r="K148" s="111" t="str">
        <f>IFERROR(2^-('Global Normalized Ct'!K148),'Global Normalized Ct'!K148)</f>
        <v>No sample</v>
      </c>
      <c r="L148" s="111" t="str">
        <f>IFERROR(2^-('Global Normalized Ct'!L148),'Global Normalized Ct'!L148)</f>
        <v>No sample</v>
      </c>
      <c r="M148" s="111" t="str">
        <f>IFERROR(2^-('Global Normalized Ct'!M148),'Global Normalized Ct'!M148)</f>
        <v>No sample</v>
      </c>
      <c r="N148" s="111" t="str">
        <f>IFERROR(2^-('Global Normalized Ct'!N148),'Global Normalized Ct'!N148)</f>
        <v>No sample</v>
      </c>
      <c r="O148" s="111" t="str">
        <f>IFERROR(2^-('Global Normalized Ct'!O148),'Global Normalized Ct'!O148)</f>
        <v>No sample</v>
      </c>
    </row>
    <row r="149" spans="1:15" x14ac:dyDescent="0.25">
      <c r="A149" s="170"/>
      <c r="B149" s="13" t="s">
        <v>2442</v>
      </c>
      <c r="C149" s="6" t="str">
        <f>VLOOKUP($B149,'Thresholded Ct'!$B$3:$C$194,2,FALSE)</f>
        <v>hsa-miR-21-5p</v>
      </c>
      <c r="D149" s="111">
        <f>IFERROR(2^-('Global Normalized Ct'!D149),'Global Normalized Ct'!D149)</f>
        <v>1.2274637551316627E-7</v>
      </c>
      <c r="E149" s="111" t="str">
        <f>IFERROR(2^-('Global Normalized Ct'!E149),'Global Normalized Ct'!E149)</f>
        <v>No sample</v>
      </c>
      <c r="F149" s="111" t="str">
        <f>IFERROR(2^-('Global Normalized Ct'!F149),'Global Normalized Ct'!F149)</f>
        <v>No sample</v>
      </c>
      <c r="G149" s="111" t="str">
        <f>IFERROR(2^-('Global Normalized Ct'!G149),'Global Normalized Ct'!G149)</f>
        <v>No sample</v>
      </c>
      <c r="H149" s="111" t="str">
        <f>IFERROR(2^-('Global Normalized Ct'!H149),'Global Normalized Ct'!H149)</f>
        <v>No sample</v>
      </c>
      <c r="I149" s="111" t="str">
        <f>IFERROR(2^-('Global Normalized Ct'!I149),'Global Normalized Ct'!I149)</f>
        <v>No sample</v>
      </c>
      <c r="J149" s="111">
        <f>IFERROR(2^-('Global Normalized Ct'!J149),'Global Normalized Ct'!J149)</f>
        <v>4.3657847401773152E-8</v>
      </c>
      <c r="K149" s="111" t="str">
        <f>IFERROR(2^-('Global Normalized Ct'!K149),'Global Normalized Ct'!K149)</f>
        <v>No sample</v>
      </c>
      <c r="L149" s="111" t="str">
        <f>IFERROR(2^-('Global Normalized Ct'!L149),'Global Normalized Ct'!L149)</f>
        <v>No sample</v>
      </c>
      <c r="M149" s="111" t="str">
        <f>IFERROR(2^-('Global Normalized Ct'!M149),'Global Normalized Ct'!M149)</f>
        <v>No sample</v>
      </c>
      <c r="N149" s="111" t="str">
        <f>IFERROR(2^-('Global Normalized Ct'!N149),'Global Normalized Ct'!N149)</f>
        <v>No sample</v>
      </c>
      <c r="O149" s="111" t="str">
        <f>IFERROR(2^-('Global Normalized Ct'!O149),'Global Normalized Ct'!O149)</f>
        <v>No sample</v>
      </c>
    </row>
    <row r="150" spans="1:15" x14ac:dyDescent="0.25">
      <c r="A150" s="170"/>
      <c r="B150" s="13" t="s">
        <v>2443</v>
      </c>
      <c r="C150" s="6" t="str">
        <f>VLOOKUP($B150,'Thresholded Ct'!$B$3:$C$194,2,FALSE)</f>
        <v>hsa-miR-128-3p</v>
      </c>
      <c r="D150" s="111">
        <f>IFERROR(2^-('Global Normalized Ct'!D150),'Global Normalized Ct'!D150)</f>
        <v>1.0895107451422557E-7</v>
      </c>
      <c r="E150" s="111" t="str">
        <f>IFERROR(2^-('Global Normalized Ct'!E150),'Global Normalized Ct'!E150)</f>
        <v>No sample</v>
      </c>
      <c r="F150" s="111" t="str">
        <f>IFERROR(2^-('Global Normalized Ct'!F150),'Global Normalized Ct'!F150)</f>
        <v>No sample</v>
      </c>
      <c r="G150" s="111" t="str">
        <f>IFERROR(2^-('Global Normalized Ct'!G150),'Global Normalized Ct'!G150)</f>
        <v>No sample</v>
      </c>
      <c r="H150" s="111" t="str">
        <f>IFERROR(2^-('Global Normalized Ct'!H150),'Global Normalized Ct'!H150)</f>
        <v>No sample</v>
      </c>
      <c r="I150" s="111" t="str">
        <f>IFERROR(2^-('Global Normalized Ct'!I150),'Global Normalized Ct'!I150)</f>
        <v>No sample</v>
      </c>
      <c r="J150" s="111">
        <f>IFERROR(2^-('Global Normalized Ct'!J150),'Global Normalized Ct'!J150)</f>
        <v>1.382532028893945E-7</v>
      </c>
      <c r="K150" s="111" t="str">
        <f>IFERROR(2^-('Global Normalized Ct'!K150),'Global Normalized Ct'!K150)</f>
        <v>No sample</v>
      </c>
      <c r="L150" s="111" t="str">
        <f>IFERROR(2^-('Global Normalized Ct'!L150),'Global Normalized Ct'!L150)</f>
        <v>No sample</v>
      </c>
      <c r="M150" s="111" t="str">
        <f>IFERROR(2^-('Global Normalized Ct'!M150),'Global Normalized Ct'!M150)</f>
        <v>No sample</v>
      </c>
      <c r="N150" s="111" t="str">
        <f>IFERROR(2^-('Global Normalized Ct'!N150),'Global Normalized Ct'!N150)</f>
        <v>No sample</v>
      </c>
      <c r="O150" s="111" t="str">
        <f>IFERROR(2^-('Global Normalized Ct'!O150),'Global Normalized Ct'!O150)</f>
        <v>No sample</v>
      </c>
    </row>
    <row r="151" spans="1:15" x14ac:dyDescent="0.25">
      <c r="A151" s="170"/>
      <c r="B151" s="13" t="s">
        <v>2444</v>
      </c>
      <c r="C151" s="6" t="str">
        <f>VLOOKUP($B151,'Thresholded Ct'!$B$3:$C$194,2,FALSE)</f>
        <v>hsa-miR-23a-3p</v>
      </c>
      <c r="D151" s="111">
        <f>IFERROR(2^-('Global Normalized Ct'!D151),'Global Normalized Ct'!D151)</f>
        <v>3.0942902269528799E-8</v>
      </c>
      <c r="E151" s="111" t="str">
        <f>IFERROR(2^-('Global Normalized Ct'!E151),'Global Normalized Ct'!E151)</f>
        <v>No sample</v>
      </c>
      <c r="F151" s="111" t="str">
        <f>IFERROR(2^-('Global Normalized Ct'!F151),'Global Normalized Ct'!F151)</f>
        <v>No sample</v>
      </c>
      <c r="G151" s="111" t="str">
        <f>IFERROR(2^-('Global Normalized Ct'!G151),'Global Normalized Ct'!G151)</f>
        <v>No sample</v>
      </c>
      <c r="H151" s="111" t="str">
        <f>IFERROR(2^-('Global Normalized Ct'!H151),'Global Normalized Ct'!H151)</f>
        <v>No sample</v>
      </c>
      <c r="I151" s="111" t="str">
        <f>IFERROR(2^-('Global Normalized Ct'!I151),'Global Normalized Ct'!I151)</f>
        <v>No sample</v>
      </c>
      <c r="J151" s="111">
        <f>IFERROR(2^-('Global Normalized Ct'!J151),'Global Normalized Ct'!J151)</f>
        <v>8.0905680420629084E-8</v>
      </c>
      <c r="K151" s="111" t="str">
        <f>IFERROR(2^-('Global Normalized Ct'!K151),'Global Normalized Ct'!K151)</f>
        <v>No sample</v>
      </c>
      <c r="L151" s="111" t="str">
        <f>IFERROR(2^-('Global Normalized Ct'!L151),'Global Normalized Ct'!L151)</f>
        <v>No sample</v>
      </c>
      <c r="M151" s="111" t="str">
        <f>IFERROR(2^-('Global Normalized Ct'!M151),'Global Normalized Ct'!M151)</f>
        <v>No sample</v>
      </c>
      <c r="N151" s="111" t="str">
        <f>IFERROR(2^-('Global Normalized Ct'!N151),'Global Normalized Ct'!N151)</f>
        <v>No sample</v>
      </c>
      <c r="O151" s="111" t="str">
        <f>IFERROR(2^-('Global Normalized Ct'!O151),'Global Normalized Ct'!O151)</f>
        <v>No sample</v>
      </c>
    </row>
    <row r="152" spans="1:15" x14ac:dyDescent="0.25">
      <c r="A152" s="170"/>
      <c r="B152" s="13" t="s">
        <v>2445</v>
      </c>
      <c r="C152" s="6" t="str">
        <f>VLOOKUP($B152,'Thresholded Ct'!$B$3:$C$194,2,FALSE)</f>
        <v>hsa-miR-186-5p</v>
      </c>
      <c r="D152" s="111">
        <f>IFERROR(2^-('Global Normalized Ct'!D152),'Global Normalized Ct'!D152)</f>
        <v>1.1757721572164915E-8</v>
      </c>
      <c r="E152" s="111" t="str">
        <f>IFERROR(2^-('Global Normalized Ct'!E152),'Global Normalized Ct'!E152)</f>
        <v>No sample</v>
      </c>
      <c r="F152" s="111" t="str">
        <f>IFERROR(2^-('Global Normalized Ct'!F152),'Global Normalized Ct'!F152)</f>
        <v>No sample</v>
      </c>
      <c r="G152" s="111" t="str">
        <f>IFERROR(2^-('Global Normalized Ct'!G152),'Global Normalized Ct'!G152)</f>
        <v>No sample</v>
      </c>
      <c r="H152" s="111" t="str">
        <f>IFERROR(2^-('Global Normalized Ct'!H152),'Global Normalized Ct'!H152)</f>
        <v>No sample</v>
      </c>
      <c r="I152" s="111" t="str">
        <f>IFERROR(2^-('Global Normalized Ct'!I152),'Global Normalized Ct'!I152)</f>
        <v>No sample</v>
      </c>
      <c r="J152" s="111">
        <f>IFERROR(2^-('Global Normalized Ct'!J152),'Global Normalized Ct'!J152)</f>
        <v>1.6809082723245486E-8</v>
      </c>
      <c r="K152" s="111" t="str">
        <f>IFERROR(2^-('Global Normalized Ct'!K152),'Global Normalized Ct'!K152)</f>
        <v>No sample</v>
      </c>
      <c r="L152" s="111" t="str">
        <f>IFERROR(2^-('Global Normalized Ct'!L152),'Global Normalized Ct'!L152)</f>
        <v>No sample</v>
      </c>
      <c r="M152" s="111" t="str">
        <f>IFERROR(2^-('Global Normalized Ct'!M152),'Global Normalized Ct'!M152)</f>
        <v>No sample</v>
      </c>
      <c r="N152" s="111" t="str">
        <f>IFERROR(2^-('Global Normalized Ct'!N152),'Global Normalized Ct'!N152)</f>
        <v>No sample</v>
      </c>
      <c r="O152" s="111" t="str">
        <f>IFERROR(2^-('Global Normalized Ct'!O152),'Global Normalized Ct'!O152)</f>
        <v>No sample</v>
      </c>
    </row>
    <row r="153" spans="1:15" x14ac:dyDescent="0.25">
      <c r="A153" s="170"/>
      <c r="B153" s="13" t="s">
        <v>2446</v>
      </c>
      <c r="C153" s="6" t="str">
        <f>VLOOKUP($B153,'Thresholded Ct'!$B$3:$C$194,2,FALSE)</f>
        <v>hsa-miR-296-5p</v>
      </c>
      <c r="D153" s="111">
        <f>IFERROR(2^-('Global Normalized Ct'!D153),'Global Normalized Ct'!D153)</f>
        <v>1.2462629706826463E-8</v>
      </c>
      <c r="E153" s="111" t="str">
        <f>IFERROR(2^-('Global Normalized Ct'!E153),'Global Normalized Ct'!E153)</f>
        <v>No sample</v>
      </c>
      <c r="F153" s="111" t="str">
        <f>IFERROR(2^-('Global Normalized Ct'!F153),'Global Normalized Ct'!F153)</f>
        <v>No sample</v>
      </c>
      <c r="G153" s="111" t="str">
        <f>IFERROR(2^-('Global Normalized Ct'!G153),'Global Normalized Ct'!G153)</f>
        <v>No sample</v>
      </c>
      <c r="H153" s="111" t="str">
        <f>IFERROR(2^-('Global Normalized Ct'!H153),'Global Normalized Ct'!H153)</f>
        <v>No sample</v>
      </c>
      <c r="I153" s="111" t="str">
        <f>IFERROR(2^-('Global Normalized Ct'!I153),'Global Normalized Ct'!I153)</f>
        <v>No sample</v>
      </c>
      <c r="J153" s="111">
        <f>IFERROR(2^-('Global Normalized Ct'!J153),'Global Normalized Ct'!J153)</f>
        <v>1.5957570243718628E-8</v>
      </c>
      <c r="K153" s="111" t="str">
        <f>IFERROR(2^-('Global Normalized Ct'!K153),'Global Normalized Ct'!K153)</f>
        <v>No sample</v>
      </c>
      <c r="L153" s="111" t="str">
        <f>IFERROR(2^-('Global Normalized Ct'!L153),'Global Normalized Ct'!L153)</f>
        <v>No sample</v>
      </c>
      <c r="M153" s="111" t="str">
        <f>IFERROR(2^-('Global Normalized Ct'!M153),'Global Normalized Ct'!M153)</f>
        <v>No sample</v>
      </c>
      <c r="N153" s="111" t="str">
        <f>IFERROR(2^-('Global Normalized Ct'!N153),'Global Normalized Ct'!N153)</f>
        <v>No sample</v>
      </c>
      <c r="O153" s="111" t="str">
        <f>IFERROR(2^-('Global Normalized Ct'!O153),'Global Normalized Ct'!O153)</f>
        <v>No sample</v>
      </c>
    </row>
    <row r="154" spans="1:15" x14ac:dyDescent="0.25">
      <c r="A154" s="170"/>
      <c r="B154" s="13" t="s">
        <v>2447</v>
      </c>
      <c r="C154" s="6" t="str">
        <f>VLOOKUP($B154,'Thresholded Ct'!$B$3:$C$194,2,FALSE)</f>
        <v>hsa-miR-339-5p</v>
      </c>
      <c r="D154" s="111">
        <f>IFERROR(2^-('Global Normalized Ct'!D154),'Global Normalized Ct'!D154)</f>
        <v>7.8709436684909121E-9</v>
      </c>
      <c r="E154" s="111" t="str">
        <f>IFERROR(2^-('Global Normalized Ct'!E154),'Global Normalized Ct'!E154)</f>
        <v>No sample</v>
      </c>
      <c r="F154" s="111" t="str">
        <f>IFERROR(2^-('Global Normalized Ct'!F154),'Global Normalized Ct'!F154)</f>
        <v>No sample</v>
      </c>
      <c r="G154" s="111" t="str">
        <f>IFERROR(2^-('Global Normalized Ct'!G154),'Global Normalized Ct'!G154)</f>
        <v>No sample</v>
      </c>
      <c r="H154" s="111" t="str">
        <f>IFERROR(2^-('Global Normalized Ct'!H154),'Global Normalized Ct'!H154)</f>
        <v>No sample</v>
      </c>
      <c r="I154" s="111" t="str">
        <f>IFERROR(2^-('Global Normalized Ct'!I154),'Global Normalized Ct'!I154)</f>
        <v>No sample</v>
      </c>
      <c r="J154" s="111" t="str">
        <f>IFERROR(2^-('Global Normalized Ct'!J154),'Global Normalized Ct'!J154)</f>
        <v>Excluded</v>
      </c>
      <c r="K154" s="111" t="str">
        <f>IFERROR(2^-('Global Normalized Ct'!K154),'Global Normalized Ct'!K154)</f>
        <v>No sample</v>
      </c>
      <c r="L154" s="111" t="str">
        <f>IFERROR(2^-('Global Normalized Ct'!L154),'Global Normalized Ct'!L154)</f>
        <v>No sample</v>
      </c>
      <c r="M154" s="111" t="str">
        <f>IFERROR(2^-('Global Normalized Ct'!M154),'Global Normalized Ct'!M154)</f>
        <v>No sample</v>
      </c>
      <c r="N154" s="111" t="str">
        <f>IFERROR(2^-('Global Normalized Ct'!N154),'Global Normalized Ct'!N154)</f>
        <v>No sample</v>
      </c>
      <c r="O154" s="111" t="str">
        <f>IFERROR(2^-('Global Normalized Ct'!O154),'Global Normalized Ct'!O154)</f>
        <v>No sample</v>
      </c>
    </row>
    <row r="155" spans="1:15" x14ac:dyDescent="0.25">
      <c r="A155" s="170"/>
      <c r="B155" s="13" t="s">
        <v>2448</v>
      </c>
      <c r="C155" s="6" t="str">
        <f>VLOOKUP($B155,'Thresholded Ct'!$B$3:$C$194,2,FALSE)</f>
        <v>hsa-miR-451a</v>
      </c>
      <c r="D155" s="111" t="str">
        <f>IFERROR(2^-('Global Normalized Ct'!D155),'Global Normalized Ct'!D155)</f>
        <v>Excluded</v>
      </c>
      <c r="E155" s="111" t="str">
        <f>IFERROR(2^-('Global Normalized Ct'!E155),'Global Normalized Ct'!E155)</f>
        <v>No sample</v>
      </c>
      <c r="F155" s="111" t="str">
        <f>IFERROR(2^-('Global Normalized Ct'!F155),'Global Normalized Ct'!F155)</f>
        <v>No sample</v>
      </c>
      <c r="G155" s="111" t="str">
        <f>IFERROR(2^-('Global Normalized Ct'!G155),'Global Normalized Ct'!G155)</f>
        <v>No sample</v>
      </c>
      <c r="H155" s="111" t="str">
        <f>IFERROR(2^-('Global Normalized Ct'!H155),'Global Normalized Ct'!H155)</f>
        <v>No sample</v>
      </c>
      <c r="I155" s="111" t="str">
        <f>IFERROR(2^-('Global Normalized Ct'!I155),'Global Normalized Ct'!I155)</f>
        <v>No sample</v>
      </c>
      <c r="J155" s="111" t="str">
        <f>IFERROR(2^-('Global Normalized Ct'!J155),'Global Normalized Ct'!J155)</f>
        <v>Excluded</v>
      </c>
      <c r="K155" s="111" t="str">
        <f>IFERROR(2^-('Global Normalized Ct'!K155),'Global Normalized Ct'!K155)</f>
        <v>No sample</v>
      </c>
      <c r="L155" s="111" t="str">
        <f>IFERROR(2^-('Global Normalized Ct'!L155),'Global Normalized Ct'!L155)</f>
        <v>No sample</v>
      </c>
      <c r="M155" s="111" t="str">
        <f>IFERROR(2^-('Global Normalized Ct'!M155),'Global Normalized Ct'!M155)</f>
        <v>No sample</v>
      </c>
      <c r="N155" s="111" t="str">
        <f>IFERROR(2^-('Global Normalized Ct'!N155),'Global Normalized Ct'!N155)</f>
        <v>No sample</v>
      </c>
      <c r="O155" s="111" t="str">
        <f>IFERROR(2^-('Global Normalized Ct'!O155),'Global Normalized Ct'!O155)</f>
        <v>No sample</v>
      </c>
    </row>
    <row r="156" spans="1:15" x14ac:dyDescent="0.25">
      <c r="A156" s="170"/>
      <c r="B156" s="13" t="s">
        <v>2449</v>
      </c>
      <c r="C156" s="6" t="str">
        <f>VLOOKUP($B156,'Thresholded Ct'!$B$3:$C$194,2,FALSE)</f>
        <v>hsa-miR-28-3p</v>
      </c>
      <c r="D156" s="111">
        <f>IFERROR(2^-('Global Normalized Ct'!D156),'Global Normalized Ct'!D156)</f>
        <v>3.5739925192575877E-9</v>
      </c>
      <c r="E156" s="111" t="str">
        <f>IFERROR(2^-('Global Normalized Ct'!E156),'Global Normalized Ct'!E156)</f>
        <v>No sample</v>
      </c>
      <c r="F156" s="111" t="str">
        <f>IFERROR(2^-('Global Normalized Ct'!F156),'Global Normalized Ct'!F156)</f>
        <v>No sample</v>
      </c>
      <c r="G156" s="111" t="str">
        <f>IFERROR(2^-('Global Normalized Ct'!G156),'Global Normalized Ct'!G156)</f>
        <v>No sample</v>
      </c>
      <c r="H156" s="111" t="str">
        <f>IFERROR(2^-('Global Normalized Ct'!H156),'Global Normalized Ct'!H156)</f>
        <v>No sample</v>
      </c>
      <c r="I156" s="111" t="str">
        <f>IFERROR(2^-('Global Normalized Ct'!I156),'Global Normalized Ct'!I156)</f>
        <v>No sample</v>
      </c>
      <c r="J156" s="111">
        <f>IFERROR(2^-('Global Normalized Ct'!J156),'Global Normalized Ct'!J156)</f>
        <v>1.066710798993346E-9</v>
      </c>
      <c r="K156" s="111" t="str">
        <f>IFERROR(2^-('Global Normalized Ct'!K156),'Global Normalized Ct'!K156)</f>
        <v>No sample</v>
      </c>
      <c r="L156" s="111" t="str">
        <f>IFERROR(2^-('Global Normalized Ct'!L156),'Global Normalized Ct'!L156)</f>
        <v>No sample</v>
      </c>
      <c r="M156" s="111" t="str">
        <f>IFERROR(2^-('Global Normalized Ct'!M156),'Global Normalized Ct'!M156)</f>
        <v>No sample</v>
      </c>
      <c r="N156" s="111" t="str">
        <f>IFERROR(2^-('Global Normalized Ct'!N156),'Global Normalized Ct'!N156)</f>
        <v>No sample</v>
      </c>
      <c r="O156" s="111" t="str">
        <f>IFERROR(2^-('Global Normalized Ct'!O156),'Global Normalized Ct'!O156)</f>
        <v>No sample</v>
      </c>
    </row>
    <row r="157" spans="1:15" x14ac:dyDescent="0.25">
      <c r="A157" s="170"/>
      <c r="B157" s="13" t="s">
        <v>2451</v>
      </c>
      <c r="C157" s="6" t="str">
        <f>VLOOKUP($B157,'Thresholded Ct'!$B$3:$C$194,2,FALSE)</f>
        <v>hsa-miR-30a-3p</v>
      </c>
      <c r="D157" s="111">
        <f>IFERROR(2^-('Global Normalized Ct'!D157),'Global Normalized Ct'!D157)</f>
        <v>2.8992513739624587E-7</v>
      </c>
      <c r="E157" s="111" t="str">
        <f>IFERROR(2^-('Global Normalized Ct'!E157),'Global Normalized Ct'!E157)</f>
        <v>No sample</v>
      </c>
      <c r="F157" s="111" t="str">
        <f>IFERROR(2^-('Global Normalized Ct'!F157),'Global Normalized Ct'!F157)</f>
        <v>No sample</v>
      </c>
      <c r="G157" s="111" t="str">
        <f>IFERROR(2^-('Global Normalized Ct'!G157),'Global Normalized Ct'!G157)</f>
        <v>No sample</v>
      </c>
      <c r="H157" s="111" t="str">
        <f>IFERROR(2^-('Global Normalized Ct'!H157),'Global Normalized Ct'!H157)</f>
        <v>No sample</v>
      </c>
      <c r="I157" s="111" t="str">
        <f>IFERROR(2^-('Global Normalized Ct'!I157),'Global Normalized Ct'!I157)</f>
        <v>No sample</v>
      </c>
      <c r="J157" s="111">
        <f>IFERROR(2^-('Global Normalized Ct'!J157),'Global Normalized Ct'!J157)</f>
        <v>1.0326224748253025E-7</v>
      </c>
      <c r="K157" s="111" t="str">
        <f>IFERROR(2^-('Global Normalized Ct'!K157),'Global Normalized Ct'!K157)</f>
        <v>No sample</v>
      </c>
      <c r="L157" s="111" t="str">
        <f>IFERROR(2^-('Global Normalized Ct'!L157),'Global Normalized Ct'!L157)</f>
        <v>No sample</v>
      </c>
      <c r="M157" s="111" t="str">
        <f>IFERROR(2^-('Global Normalized Ct'!M157),'Global Normalized Ct'!M157)</f>
        <v>No sample</v>
      </c>
      <c r="N157" s="111" t="str">
        <f>IFERROR(2^-('Global Normalized Ct'!N157),'Global Normalized Ct'!N157)</f>
        <v>No sample</v>
      </c>
      <c r="O157" s="111" t="str">
        <f>IFERROR(2^-('Global Normalized Ct'!O157),'Global Normalized Ct'!O157)</f>
        <v>No sample</v>
      </c>
    </row>
    <row r="158" spans="1:15" x14ac:dyDescent="0.25">
      <c r="A158" s="170"/>
      <c r="B158" s="13" t="s">
        <v>2452</v>
      </c>
      <c r="C158" s="6" t="str">
        <f>VLOOKUP($B158,'Thresholded Ct'!$B$3:$C$194,2,FALSE)</f>
        <v>hsa-miR-30d-5p</v>
      </c>
      <c r="D158" s="111">
        <f>IFERROR(2^-('Global Normalized Ct'!D158),'Global Normalized Ct'!D158)</f>
        <v>2.3909907020391495E-8</v>
      </c>
      <c r="E158" s="111" t="str">
        <f>IFERROR(2^-('Global Normalized Ct'!E158),'Global Normalized Ct'!E158)</f>
        <v>No sample</v>
      </c>
      <c r="F158" s="111" t="str">
        <f>IFERROR(2^-('Global Normalized Ct'!F158),'Global Normalized Ct'!F158)</f>
        <v>No sample</v>
      </c>
      <c r="G158" s="111" t="str">
        <f>IFERROR(2^-('Global Normalized Ct'!G158),'Global Normalized Ct'!G158)</f>
        <v>No sample</v>
      </c>
      <c r="H158" s="111" t="str">
        <f>IFERROR(2^-('Global Normalized Ct'!H158),'Global Normalized Ct'!H158)</f>
        <v>No sample</v>
      </c>
      <c r="I158" s="111" t="str">
        <f>IFERROR(2^-('Global Normalized Ct'!I158),'Global Normalized Ct'!I158)</f>
        <v>No sample</v>
      </c>
      <c r="J158" s="111">
        <f>IFERROR(2^-('Global Normalized Ct'!J158),'Global Normalized Ct'!J158)</f>
        <v>6.603546281022884E-8</v>
      </c>
      <c r="K158" s="111" t="str">
        <f>IFERROR(2^-('Global Normalized Ct'!K158),'Global Normalized Ct'!K158)</f>
        <v>No sample</v>
      </c>
      <c r="L158" s="111" t="str">
        <f>IFERROR(2^-('Global Normalized Ct'!L158),'Global Normalized Ct'!L158)</f>
        <v>No sample</v>
      </c>
      <c r="M158" s="111" t="str">
        <f>IFERROR(2^-('Global Normalized Ct'!M158),'Global Normalized Ct'!M158)</f>
        <v>No sample</v>
      </c>
      <c r="N158" s="111" t="str">
        <f>IFERROR(2^-('Global Normalized Ct'!N158),'Global Normalized Ct'!N158)</f>
        <v>No sample</v>
      </c>
      <c r="O158" s="111" t="str">
        <f>IFERROR(2^-('Global Normalized Ct'!O158),'Global Normalized Ct'!O158)</f>
        <v>No sample</v>
      </c>
    </row>
    <row r="159" spans="1:15" x14ac:dyDescent="0.25">
      <c r="A159" s="170"/>
      <c r="B159" s="13" t="s">
        <v>2453</v>
      </c>
      <c r="C159" s="6" t="str">
        <f>VLOOKUP($B159,'Thresholded Ct'!$B$3:$C$194,2,FALSE)</f>
        <v>hsa-miR-204-5p</v>
      </c>
      <c r="D159" s="111">
        <f>IFERROR(2^-('Global Normalized Ct'!D159),'Global Normalized Ct'!D159)</f>
        <v>7.8223848687613542E-8</v>
      </c>
      <c r="E159" s="111" t="str">
        <f>IFERROR(2^-('Global Normalized Ct'!E159),'Global Normalized Ct'!E159)</f>
        <v>No sample</v>
      </c>
      <c r="F159" s="111" t="str">
        <f>IFERROR(2^-('Global Normalized Ct'!F159),'Global Normalized Ct'!F159)</f>
        <v>No sample</v>
      </c>
      <c r="G159" s="111" t="str">
        <f>IFERROR(2^-('Global Normalized Ct'!G159),'Global Normalized Ct'!G159)</f>
        <v>No sample</v>
      </c>
      <c r="H159" s="111" t="str">
        <f>IFERROR(2^-('Global Normalized Ct'!H159),'Global Normalized Ct'!H159)</f>
        <v>No sample</v>
      </c>
      <c r="I159" s="111" t="str">
        <f>IFERROR(2^-('Global Normalized Ct'!I159),'Global Normalized Ct'!I159)</f>
        <v>No sample</v>
      </c>
      <c r="J159" s="111">
        <f>IFERROR(2^-('Global Normalized Ct'!J159),'Global Normalized Ct'!J159)</f>
        <v>9.089752410728631E-8</v>
      </c>
      <c r="K159" s="111" t="str">
        <f>IFERROR(2^-('Global Normalized Ct'!K159),'Global Normalized Ct'!K159)</f>
        <v>No sample</v>
      </c>
      <c r="L159" s="111" t="str">
        <f>IFERROR(2^-('Global Normalized Ct'!L159),'Global Normalized Ct'!L159)</f>
        <v>No sample</v>
      </c>
      <c r="M159" s="111" t="str">
        <f>IFERROR(2^-('Global Normalized Ct'!M159),'Global Normalized Ct'!M159)</f>
        <v>No sample</v>
      </c>
      <c r="N159" s="111" t="str">
        <f>IFERROR(2^-('Global Normalized Ct'!N159),'Global Normalized Ct'!N159)</f>
        <v>No sample</v>
      </c>
      <c r="O159" s="111" t="str">
        <f>IFERROR(2^-('Global Normalized Ct'!O159),'Global Normalized Ct'!O159)</f>
        <v>No sample</v>
      </c>
    </row>
    <row r="160" spans="1:15" x14ac:dyDescent="0.25">
      <c r="A160" s="170"/>
      <c r="B160" s="13" t="s">
        <v>2454</v>
      </c>
      <c r="C160" s="6" t="str">
        <f>VLOOKUP($B160,'Thresholded Ct'!$B$3:$C$194,2,FALSE)</f>
        <v>hsa-miR-222-3p</v>
      </c>
      <c r="D160" s="111">
        <f>IFERROR(2^-('Global Normalized Ct'!D160),'Global Normalized Ct'!D160)</f>
        <v>2.6270883315651292E-10</v>
      </c>
      <c r="E160" s="111" t="str">
        <f>IFERROR(2^-('Global Normalized Ct'!E160),'Global Normalized Ct'!E160)</f>
        <v>No sample</v>
      </c>
      <c r="F160" s="111" t="str">
        <f>IFERROR(2^-('Global Normalized Ct'!F160),'Global Normalized Ct'!F160)</f>
        <v>No sample</v>
      </c>
      <c r="G160" s="111" t="str">
        <f>IFERROR(2^-('Global Normalized Ct'!G160),'Global Normalized Ct'!G160)</f>
        <v>No sample</v>
      </c>
      <c r="H160" s="111" t="str">
        <f>IFERROR(2^-('Global Normalized Ct'!H160),'Global Normalized Ct'!H160)</f>
        <v>No sample</v>
      </c>
      <c r="I160" s="111" t="str">
        <f>IFERROR(2^-('Global Normalized Ct'!I160),'Global Normalized Ct'!I160)</f>
        <v>No sample</v>
      </c>
      <c r="J160" s="111">
        <f>IFERROR(2^-('Global Normalized Ct'!J160),'Global Normalized Ct'!J160)</f>
        <v>3.56054278345846E-10</v>
      </c>
      <c r="K160" s="111" t="str">
        <f>IFERROR(2^-('Global Normalized Ct'!K160),'Global Normalized Ct'!K160)</f>
        <v>No sample</v>
      </c>
      <c r="L160" s="111" t="str">
        <f>IFERROR(2^-('Global Normalized Ct'!L160),'Global Normalized Ct'!L160)</f>
        <v>No sample</v>
      </c>
      <c r="M160" s="111" t="str">
        <f>IFERROR(2^-('Global Normalized Ct'!M160),'Global Normalized Ct'!M160)</f>
        <v>No sample</v>
      </c>
      <c r="N160" s="111" t="str">
        <f>IFERROR(2^-('Global Normalized Ct'!N160),'Global Normalized Ct'!N160)</f>
        <v>No sample</v>
      </c>
      <c r="O160" s="111" t="str">
        <f>IFERROR(2^-('Global Normalized Ct'!O160),'Global Normalized Ct'!O160)</f>
        <v>No sample</v>
      </c>
    </row>
    <row r="161" spans="1:15" x14ac:dyDescent="0.25">
      <c r="A161" s="170"/>
      <c r="B161" s="13" t="s">
        <v>2455</v>
      </c>
      <c r="C161" s="6" t="str">
        <f>VLOOKUP($B161,'Thresholded Ct'!$B$3:$C$194,2,FALSE)</f>
        <v>hsa-miR-135a-5p</v>
      </c>
      <c r="D161" s="111">
        <f>IFERROR(2^-('Global Normalized Ct'!D161),'Global Normalized Ct'!D161)</f>
        <v>1.2884249645394153E-8</v>
      </c>
      <c r="E161" s="111" t="str">
        <f>IFERROR(2^-('Global Normalized Ct'!E161),'Global Normalized Ct'!E161)</f>
        <v>No sample</v>
      </c>
      <c r="F161" s="111" t="str">
        <f>IFERROR(2^-('Global Normalized Ct'!F161),'Global Normalized Ct'!F161)</f>
        <v>No sample</v>
      </c>
      <c r="G161" s="111" t="str">
        <f>IFERROR(2^-('Global Normalized Ct'!G161),'Global Normalized Ct'!G161)</f>
        <v>No sample</v>
      </c>
      <c r="H161" s="111" t="str">
        <f>IFERROR(2^-('Global Normalized Ct'!H161),'Global Normalized Ct'!H161)</f>
        <v>No sample</v>
      </c>
      <c r="I161" s="111" t="str">
        <f>IFERROR(2^-('Global Normalized Ct'!I161),'Global Normalized Ct'!I161)</f>
        <v>No sample</v>
      </c>
      <c r="J161" s="111">
        <f>IFERROR(2^-('Global Normalized Ct'!J161),'Global Normalized Ct'!J161)</f>
        <v>3.3016085815114588E-9</v>
      </c>
      <c r="K161" s="111" t="str">
        <f>IFERROR(2^-('Global Normalized Ct'!K161),'Global Normalized Ct'!K161)</f>
        <v>No sample</v>
      </c>
      <c r="L161" s="111" t="str">
        <f>IFERROR(2^-('Global Normalized Ct'!L161),'Global Normalized Ct'!L161)</f>
        <v>No sample</v>
      </c>
      <c r="M161" s="111" t="str">
        <f>IFERROR(2^-('Global Normalized Ct'!M161),'Global Normalized Ct'!M161)</f>
        <v>No sample</v>
      </c>
      <c r="N161" s="111" t="str">
        <f>IFERROR(2^-('Global Normalized Ct'!N161),'Global Normalized Ct'!N161)</f>
        <v>No sample</v>
      </c>
      <c r="O161" s="111" t="str">
        <f>IFERROR(2^-('Global Normalized Ct'!O161),'Global Normalized Ct'!O161)</f>
        <v>No sample</v>
      </c>
    </row>
    <row r="162" spans="1:15" x14ac:dyDescent="0.25">
      <c r="A162" s="170"/>
      <c r="B162" s="13" t="s">
        <v>2456</v>
      </c>
      <c r="C162" s="6" t="str">
        <f>VLOOKUP($B162,'Thresholded Ct'!$B$3:$C$194,2,FALSE)</f>
        <v>hsa-miR-9-3p</v>
      </c>
      <c r="D162" s="111">
        <f>IFERROR(2^-('Global Normalized Ct'!D162),'Global Normalized Ct'!D162)</f>
        <v>4.9062084119929535E-8</v>
      </c>
      <c r="E162" s="111" t="str">
        <f>IFERROR(2^-('Global Normalized Ct'!E162),'Global Normalized Ct'!E162)</f>
        <v>No sample</v>
      </c>
      <c r="F162" s="111" t="str">
        <f>IFERROR(2^-('Global Normalized Ct'!F162),'Global Normalized Ct'!F162)</f>
        <v>No sample</v>
      </c>
      <c r="G162" s="111" t="str">
        <f>IFERROR(2^-('Global Normalized Ct'!G162),'Global Normalized Ct'!G162)</f>
        <v>No sample</v>
      </c>
      <c r="H162" s="111" t="str">
        <f>IFERROR(2^-('Global Normalized Ct'!H162),'Global Normalized Ct'!H162)</f>
        <v>No sample</v>
      </c>
      <c r="I162" s="111" t="str">
        <f>IFERROR(2^-('Global Normalized Ct'!I162),'Global Normalized Ct'!I162)</f>
        <v>No sample</v>
      </c>
      <c r="J162" s="111">
        <f>IFERROR(2^-('Global Normalized Ct'!J162),'Global Normalized Ct'!J162)</f>
        <v>8.8350665286858915E-8</v>
      </c>
      <c r="K162" s="111" t="str">
        <f>IFERROR(2^-('Global Normalized Ct'!K162),'Global Normalized Ct'!K162)</f>
        <v>No sample</v>
      </c>
      <c r="L162" s="111" t="str">
        <f>IFERROR(2^-('Global Normalized Ct'!L162),'Global Normalized Ct'!L162)</f>
        <v>No sample</v>
      </c>
      <c r="M162" s="111" t="str">
        <f>IFERROR(2^-('Global Normalized Ct'!M162),'Global Normalized Ct'!M162)</f>
        <v>No sample</v>
      </c>
      <c r="N162" s="111" t="str">
        <f>IFERROR(2^-('Global Normalized Ct'!N162),'Global Normalized Ct'!N162)</f>
        <v>No sample</v>
      </c>
      <c r="O162" s="111" t="str">
        <f>IFERROR(2^-('Global Normalized Ct'!O162),'Global Normalized Ct'!O162)</f>
        <v>No sample</v>
      </c>
    </row>
    <row r="163" spans="1:15" x14ac:dyDescent="0.25">
      <c r="A163" s="170"/>
      <c r="B163" s="13" t="s">
        <v>2457</v>
      </c>
      <c r="C163" s="6" t="str">
        <f>VLOOKUP($B163,'Thresholded Ct'!$B$3:$C$194,2,FALSE)</f>
        <v>hsa-miR-188-5p</v>
      </c>
      <c r="D163" s="111" t="str">
        <f>IFERROR(2^-('Global Normalized Ct'!D163),'Global Normalized Ct'!D163)</f>
        <v>Excluded</v>
      </c>
      <c r="E163" s="111" t="str">
        <f>IFERROR(2^-('Global Normalized Ct'!E163),'Global Normalized Ct'!E163)</f>
        <v>No sample</v>
      </c>
      <c r="F163" s="111" t="str">
        <f>IFERROR(2^-('Global Normalized Ct'!F163),'Global Normalized Ct'!F163)</f>
        <v>No sample</v>
      </c>
      <c r="G163" s="111" t="str">
        <f>IFERROR(2^-('Global Normalized Ct'!G163),'Global Normalized Ct'!G163)</f>
        <v>No sample</v>
      </c>
      <c r="H163" s="111" t="str">
        <f>IFERROR(2^-('Global Normalized Ct'!H163),'Global Normalized Ct'!H163)</f>
        <v>No sample</v>
      </c>
      <c r="I163" s="111" t="str">
        <f>IFERROR(2^-('Global Normalized Ct'!I163),'Global Normalized Ct'!I163)</f>
        <v>No sample</v>
      </c>
      <c r="J163" s="111" t="str">
        <f>IFERROR(2^-('Global Normalized Ct'!J163),'Global Normalized Ct'!J163)</f>
        <v>Excluded</v>
      </c>
      <c r="K163" s="111" t="str">
        <f>IFERROR(2^-('Global Normalized Ct'!K163),'Global Normalized Ct'!K163)</f>
        <v>No sample</v>
      </c>
      <c r="L163" s="111" t="str">
        <f>IFERROR(2^-('Global Normalized Ct'!L163),'Global Normalized Ct'!L163)</f>
        <v>No sample</v>
      </c>
      <c r="M163" s="111" t="str">
        <f>IFERROR(2^-('Global Normalized Ct'!M163),'Global Normalized Ct'!M163)</f>
        <v>No sample</v>
      </c>
      <c r="N163" s="111" t="str">
        <f>IFERROR(2^-('Global Normalized Ct'!N163),'Global Normalized Ct'!N163)</f>
        <v>No sample</v>
      </c>
      <c r="O163" s="111" t="str">
        <f>IFERROR(2^-('Global Normalized Ct'!O163),'Global Normalized Ct'!O163)</f>
        <v>No sample</v>
      </c>
    </row>
    <row r="164" spans="1:15" x14ac:dyDescent="0.25">
      <c r="A164" s="170"/>
      <c r="B164" s="13" t="s">
        <v>2458</v>
      </c>
      <c r="C164" s="6" t="str">
        <f>VLOOKUP($B164,'Thresholded Ct'!$B$3:$C$194,2,FALSE)</f>
        <v>hsa-miR-130b-3p</v>
      </c>
      <c r="D164" s="111" t="str">
        <f>IFERROR(2^-('Global Normalized Ct'!D164),'Global Normalized Ct'!D164)</f>
        <v>Excluded</v>
      </c>
      <c r="E164" s="111" t="str">
        <f>IFERROR(2^-('Global Normalized Ct'!E164),'Global Normalized Ct'!E164)</f>
        <v>No sample</v>
      </c>
      <c r="F164" s="111" t="str">
        <f>IFERROR(2^-('Global Normalized Ct'!F164),'Global Normalized Ct'!F164)</f>
        <v>No sample</v>
      </c>
      <c r="G164" s="111" t="str">
        <f>IFERROR(2^-('Global Normalized Ct'!G164),'Global Normalized Ct'!G164)</f>
        <v>No sample</v>
      </c>
      <c r="H164" s="111" t="str">
        <f>IFERROR(2^-('Global Normalized Ct'!H164),'Global Normalized Ct'!H164)</f>
        <v>No sample</v>
      </c>
      <c r="I164" s="111" t="str">
        <f>IFERROR(2^-('Global Normalized Ct'!I164),'Global Normalized Ct'!I164)</f>
        <v>No sample</v>
      </c>
      <c r="J164" s="111" t="str">
        <f>IFERROR(2^-('Global Normalized Ct'!J164),'Global Normalized Ct'!J164)</f>
        <v>Excluded</v>
      </c>
      <c r="K164" s="111" t="str">
        <f>IFERROR(2^-('Global Normalized Ct'!K164),'Global Normalized Ct'!K164)</f>
        <v>No sample</v>
      </c>
      <c r="L164" s="111" t="str">
        <f>IFERROR(2^-('Global Normalized Ct'!L164),'Global Normalized Ct'!L164)</f>
        <v>No sample</v>
      </c>
      <c r="M164" s="111" t="str">
        <f>IFERROR(2^-('Global Normalized Ct'!M164),'Global Normalized Ct'!M164)</f>
        <v>No sample</v>
      </c>
      <c r="N164" s="111" t="str">
        <f>IFERROR(2^-('Global Normalized Ct'!N164),'Global Normalized Ct'!N164)</f>
        <v>No sample</v>
      </c>
      <c r="O164" s="111" t="str">
        <f>IFERROR(2^-('Global Normalized Ct'!O164),'Global Normalized Ct'!O164)</f>
        <v>No sample</v>
      </c>
    </row>
    <row r="165" spans="1:15" x14ac:dyDescent="0.25">
      <c r="A165" s="170"/>
      <c r="B165" s="13" t="s">
        <v>2459</v>
      </c>
      <c r="C165" s="6" t="str">
        <f>VLOOKUP($B165,'Thresholded Ct'!$B$3:$C$194,2,FALSE)</f>
        <v>hsa-miR-133b</v>
      </c>
      <c r="D165" s="111">
        <f>IFERROR(2^-('Global Normalized Ct'!D165),'Global Normalized Ct'!D165)</f>
        <v>8.5595598645566034E-9</v>
      </c>
      <c r="E165" s="111" t="str">
        <f>IFERROR(2^-('Global Normalized Ct'!E165),'Global Normalized Ct'!E165)</f>
        <v>No sample</v>
      </c>
      <c r="F165" s="111" t="str">
        <f>IFERROR(2^-('Global Normalized Ct'!F165),'Global Normalized Ct'!F165)</f>
        <v>No sample</v>
      </c>
      <c r="G165" s="111" t="str">
        <f>IFERROR(2^-('Global Normalized Ct'!G165),'Global Normalized Ct'!G165)</f>
        <v>No sample</v>
      </c>
      <c r="H165" s="111" t="str">
        <f>IFERROR(2^-('Global Normalized Ct'!H165),'Global Normalized Ct'!H165)</f>
        <v>No sample</v>
      </c>
      <c r="I165" s="111" t="str">
        <f>IFERROR(2^-('Global Normalized Ct'!I165),'Global Normalized Ct'!I165)</f>
        <v>No sample</v>
      </c>
      <c r="J165" s="111">
        <f>IFERROR(2^-('Global Normalized Ct'!J165),'Global Normalized Ct'!J165)</f>
        <v>1.4192896964950241E-9</v>
      </c>
      <c r="K165" s="111" t="str">
        <f>IFERROR(2^-('Global Normalized Ct'!K165),'Global Normalized Ct'!K165)</f>
        <v>No sample</v>
      </c>
      <c r="L165" s="111" t="str">
        <f>IFERROR(2^-('Global Normalized Ct'!L165),'Global Normalized Ct'!L165)</f>
        <v>No sample</v>
      </c>
      <c r="M165" s="111" t="str">
        <f>IFERROR(2^-('Global Normalized Ct'!M165),'Global Normalized Ct'!M165)</f>
        <v>No sample</v>
      </c>
      <c r="N165" s="111" t="str">
        <f>IFERROR(2^-('Global Normalized Ct'!N165),'Global Normalized Ct'!N165)</f>
        <v>No sample</v>
      </c>
      <c r="O165" s="111" t="str">
        <f>IFERROR(2^-('Global Normalized Ct'!O165),'Global Normalized Ct'!O165)</f>
        <v>No sample</v>
      </c>
    </row>
    <row r="166" spans="1:15" x14ac:dyDescent="0.25">
      <c r="A166" s="170"/>
      <c r="B166" s="13" t="s">
        <v>2460</v>
      </c>
      <c r="C166" s="6" t="str">
        <f>VLOOKUP($B166,'Thresholded Ct'!$B$3:$C$194,2,FALSE)</f>
        <v>hsa-miR-410-3p</v>
      </c>
      <c r="D166" s="111">
        <f>IFERROR(2^-('Global Normalized Ct'!D166),'Global Normalized Ct'!D166)</f>
        <v>3.1329822903219086E-9</v>
      </c>
      <c r="E166" s="111" t="str">
        <f>IFERROR(2^-('Global Normalized Ct'!E166),'Global Normalized Ct'!E166)</f>
        <v>No sample</v>
      </c>
      <c r="F166" s="111" t="str">
        <f>IFERROR(2^-('Global Normalized Ct'!F166),'Global Normalized Ct'!F166)</f>
        <v>No sample</v>
      </c>
      <c r="G166" s="111" t="str">
        <f>IFERROR(2^-('Global Normalized Ct'!G166),'Global Normalized Ct'!G166)</f>
        <v>No sample</v>
      </c>
      <c r="H166" s="111" t="str">
        <f>IFERROR(2^-('Global Normalized Ct'!H166),'Global Normalized Ct'!H166)</f>
        <v>No sample</v>
      </c>
      <c r="I166" s="111" t="str">
        <f>IFERROR(2^-('Global Normalized Ct'!I166),'Global Normalized Ct'!I166)</f>
        <v>No sample</v>
      </c>
      <c r="J166" s="111">
        <f>IFERROR(2^-('Global Normalized Ct'!J166),'Global Normalized Ct'!J166)</f>
        <v>1.7778937309049517E-9</v>
      </c>
      <c r="K166" s="111" t="str">
        <f>IFERROR(2^-('Global Normalized Ct'!K166),'Global Normalized Ct'!K166)</f>
        <v>No sample</v>
      </c>
      <c r="L166" s="111" t="str">
        <f>IFERROR(2^-('Global Normalized Ct'!L166),'Global Normalized Ct'!L166)</f>
        <v>No sample</v>
      </c>
      <c r="M166" s="111" t="str">
        <f>IFERROR(2^-('Global Normalized Ct'!M166),'Global Normalized Ct'!M166)</f>
        <v>No sample</v>
      </c>
      <c r="N166" s="111" t="str">
        <f>IFERROR(2^-('Global Normalized Ct'!N166),'Global Normalized Ct'!N166)</f>
        <v>No sample</v>
      </c>
      <c r="O166" s="111" t="str">
        <f>IFERROR(2^-('Global Normalized Ct'!O166),'Global Normalized Ct'!O166)</f>
        <v>No sample</v>
      </c>
    </row>
    <row r="167" spans="1:15" x14ac:dyDescent="0.25">
      <c r="A167" s="170"/>
      <c r="B167" s="13" t="s">
        <v>2461</v>
      </c>
      <c r="C167" s="6" t="str">
        <f>VLOOKUP($B167,'Thresholded Ct'!$B$3:$C$194,2,FALSE)</f>
        <v>hsa-miR-367-5p</v>
      </c>
      <c r="D167" s="111">
        <f>IFERROR(2^-('Global Normalized Ct'!D167),'Global Normalized Ct'!D167)</f>
        <v>7.8709436684909121E-9</v>
      </c>
      <c r="E167" s="111" t="str">
        <f>IFERROR(2^-('Global Normalized Ct'!E167),'Global Normalized Ct'!E167)</f>
        <v>No sample</v>
      </c>
      <c r="F167" s="111" t="str">
        <f>IFERROR(2^-('Global Normalized Ct'!F167),'Global Normalized Ct'!F167)</f>
        <v>No sample</v>
      </c>
      <c r="G167" s="111" t="str">
        <f>IFERROR(2^-('Global Normalized Ct'!G167),'Global Normalized Ct'!G167)</f>
        <v>No sample</v>
      </c>
      <c r="H167" s="111" t="str">
        <f>IFERROR(2^-('Global Normalized Ct'!H167),'Global Normalized Ct'!H167)</f>
        <v>No sample</v>
      </c>
      <c r="I167" s="111" t="str">
        <f>IFERROR(2^-('Global Normalized Ct'!I167),'Global Normalized Ct'!I167)</f>
        <v>No sample</v>
      </c>
      <c r="J167" s="111" t="str">
        <f>IFERROR(2^-('Global Normalized Ct'!J167),'Global Normalized Ct'!J167)</f>
        <v>Excluded</v>
      </c>
      <c r="K167" s="111" t="str">
        <f>IFERROR(2^-('Global Normalized Ct'!K167),'Global Normalized Ct'!K167)</f>
        <v>No sample</v>
      </c>
      <c r="L167" s="111" t="str">
        <f>IFERROR(2^-('Global Normalized Ct'!L167),'Global Normalized Ct'!L167)</f>
        <v>No sample</v>
      </c>
      <c r="M167" s="111" t="str">
        <f>IFERROR(2^-('Global Normalized Ct'!M167),'Global Normalized Ct'!M167)</f>
        <v>No sample</v>
      </c>
      <c r="N167" s="111" t="str">
        <f>IFERROR(2^-('Global Normalized Ct'!N167),'Global Normalized Ct'!N167)</f>
        <v>No sample</v>
      </c>
      <c r="O167" s="111" t="str">
        <f>IFERROR(2^-('Global Normalized Ct'!O167),'Global Normalized Ct'!O167)</f>
        <v>No sample</v>
      </c>
    </row>
    <row r="168" spans="1:15" x14ac:dyDescent="0.25">
      <c r="A168" s="170"/>
      <c r="B168" s="13" t="s">
        <v>2463</v>
      </c>
      <c r="C168" s="6" t="str">
        <f>VLOOKUP($B168,'Thresholded Ct'!$B$3:$C$194,2,FALSE)</f>
        <v>hsa-miR-32-5p</v>
      </c>
      <c r="D168" s="111">
        <f>IFERROR(2^-('Global Normalized Ct'!D168),'Global Normalized Ct'!D168)</f>
        <v>1.1938986941980746E-7</v>
      </c>
      <c r="E168" s="111" t="str">
        <f>IFERROR(2^-('Global Normalized Ct'!E168),'Global Normalized Ct'!E168)</f>
        <v>No sample</v>
      </c>
      <c r="F168" s="111" t="str">
        <f>IFERROR(2^-('Global Normalized Ct'!F168),'Global Normalized Ct'!F168)</f>
        <v>No sample</v>
      </c>
      <c r="G168" s="111" t="str">
        <f>IFERROR(2^-('Global Normalized Ct'!G168),'Global Normalized Ct'!G168)</f>
        <v>No sample</v>
      </c>
      <c r="H168" s="111" t="str">
        <f>IFERROR(2^-('Global Normalized Ct'!H168),'Global Normalized Ct'!H168)</f>
        <v>No sample</v>
      </c>
      <c r="I168" s="111" t="str">
        <f>IFERROR(2^-('Global Normalized Ct'!I168),'Global Normalized Ct'!I168)</f>
        <v>No sample</v>
      </c>
      <c r="J168" s="111">
        <f>IFERROR(2^-('Global Normalized Ct'!J168),'Global Normalized Ct'!J168)</f>
        <v>4.601936250554495E-8</v>
      </c>
      <c r="K168" s="111" t="str">
        <f>IFERROR(2^-('Global Normalized Ct'!K168),'Global Normalized Ct'!K168)</f>
        <v>No sample</v>
      </c>
      <c r="L168" s="111" t="str">
        <f>IFERROR(2^-('Global Normalized Ct'!L168),'Global Normalized Ct'!L168)</f>
        <v>No sample</v>
      </c>
      <c r="M168" s="111" t="str">
        <f>IFERROR(2^-('Global Normalized Ct'!M168),'Global Normalized Ct'!M168)</f>
        <v>No sample</v>
      </c>
      <c r="N168" s="111" t="str">
        <f>IFERROR(2^-('Global Normalized Ct'!N168),'Global Normalized Ct'!N168)</f>
        <v>No sample</v>
      </c>
      <c r="O168" s="111" t="str">
        <f>IFERROR(2^-('Global Normalized Ct'!O168),'Global Normalized Ct'!O168)</f>
        <v>No sample</v>
      </c>
    </row>
    <row r="169" spans="1:15" x14ac:dyDescent="0.25">
      <c r="A169" s="170"/>
      <c r="B169" s="13" t="s">
        <v>2464</v>
      </c>
      <c r="C169" s="6" t="str">
        <f>VLOOKUP($B169,'Thresholded Ct'!$B$3:$C$194,2,FALSE)</f>
        <v>hsa-miR-147a</v>
      </c>
      <c r="D169" s="111">
        <f>IFERROR(2^-('Global Normalized Ct'!D169),'Global Normalized Ct'!D169)</f>
        <v>2.1338587927532756E-10</v>
      </c>
      <c r="E169" s="111" t="str">
        <f>IFERROR(2^-('Global Normalized Ct'!E169),'Global Normalized Ct'!E169)</f>
        <v>No sample</v>
      </c>
      <c r="F169" s="111" t="str">
        <f>IFERROR(2^-('Global Normalized Ct'!F169),'Global Normalized Ct'!F169)</f>
        <v>No sample</v>
      </c>
      <c r="G169" s="111" t="str">
        <f>IFERROR(2^-('Global Normalized Ct'!G169),'Global Normalized Ct'!G169)</f>
        <v>No sample</v>
      </c>
      <c r="H169" s="111" t="str">
        <f>IFERROR(2^-('Global Normalized Ct'!H169),'Global Normalized Ct'!H169)</f>
        <v>No sample</v>
      </c>
      <c r="I169" s="111" t="str">
        <f>IFERROR(2^-('Global Normalized Ct'!I169),'Global Normalized Ct'!I169)</f>
        <v>No sample</v>
      </c>
      <c r="J169" s="111">
        <f>IFERROR(2^-('Global Normalized Ct'!J169),'Global Normalized Ct'!J169)</f>
        <v>1.066710798993346E-9</v>
      </c>
      <c r="K169" s="111" t="str">
        <f>IFERROR(2^-('Global Normalized Ct'!K169),'Global Normalized Ct'!K169)</f>
        <v>No sample</v>
      </c>
      <c r="L169" s="111" t="str">
        <f>IFERROR(2^-('Global Normalized Ct'!L169),'Global Normalized Ct'!L169)</f>
        <v>No sample</v>
      </c>
      <c r="M169" s="111" t="str">
        <f>IFERROR(2^-('Global Normalized Ct'!M169),'Global Normalized Ct'!M169)</f>
        <v>No sample</v>
      </c>
      <c r="N169" s="111" t="str">
        <f>IFERROR(2^-('Global Normalized Ct'!N169),'Global Normalized Ct'!N169)</f>
        <v>No sample</v>
      </c>
      <c r="O169" s="111" t="str">
        <f>IFERROR(2^-('Global Normalized Ct'!O169),'Global Normalized Ct'!O169)</f>
        <v>No sample</v>
      </c>
    </row>
    <row r="170" spans="1:15" x14ac:dyDescent="0.25">
      <c r="A170" s="170"/>
      <c r="B170" s="13" t="s">
        <v>2465</v>
      </c>
      <c r="C170" s="6" t="str">
        <f>VLOOKUP($B170,'Thresholded Ct'!$B$3:$C$194,2,FALSE)</f>
        <v>hsa-miR-210-3p</v>
      </c>
      <c r="D170" s="111" t="str">
        <f>IFERROR(2^-('Global Normalized Ct'!D170),'Global Normalized Ct'!D170)</f>
        <v>Excluded</v>
      </c>
      <c r="E170" s="111" t="str">
        <f>IFERROR(2^-('Global Normalized Ct'!E170),'Global Normalized Ct'!E170)</f>
        <v>No sample</v>
      </c>
      <c r="F170" s="111" t="str">
        <f>IFERROR(2^-('Global Normalized Ct'!F170),'Global Normalized Ct'!F170)</f>
        <v>No sample</v>
      </c>
      <c r="G170" s="111" t="str">
        <f>IFERROR(2^-('Global Normalized Ct'!G170),'Global Normalized Ct'!G170)</f>
        <v>No sample</v>
      </c>
      <c r="H170" s="111" t="str">
        <f>IFERROR(2^-('Global Normalized Ct'!H170),'Global Normalized Ct'!H170)</f>
        <v>No sample</v>
      </c>
      <c r="I170" s="111" t="str">
        <f>IFERROR(2^-('Global Normalized Ct'!I170),'Global Normalized Ct'!I170)</f>
        <v>No sample</v>
      </c>
      <c r="J170" s="111" t="str">
        <f>IFERROR(2^-('Global Normalized Ct'!J170),'Global Normalized Ct'!J170)</f>
        <v>Excluded</v>
      </c>
      <c r="K170" s="111" t="str">
        <f>IFERROR(2^-('Global Normalized Ct'!K170),'Global Normalized Ct'!K170)</f>
        <v>No sample</v>
      </c>
      <c r="L170" s="111" t="str">
        <f>IFERROR(2^-('Global Normalized Ct'!L170),'Global Normalized Ct'!L170)</f>
        <v>No sample</v>
      </c>
      <c r="M170" s="111" t="str">
        <f>IFERROR(2^-('Global Normalized Ct'!M170),'Global Normalized Ct'!M170)</f>
        <v>No sample</v>
      </c>
      <c r="N170" s="111" t="str">
        <f>IFERROR(2^-('Global Normalized Ct'!N170),'Global Normalized Ct'!N170)</f>
        <v>No sample</v>
      </c>
      <c r="O170" s="111" t="str">
        <f>IFERROR(2^-('Global Normalized Ct'!O170),'Global Normalized Ct'!O170)</f>
        <v>No sample</v>
      </c>
    </row>
    <row r="171" spans="1:15" x14ac:dyDescent="0.25">
      <c r="A171" s="170"/>
      <c r="B171" s="13" t="s">
        <v>2466</v>
      </c>
      <c r="C171" s="6" t="str">
        <f>VLOOKUP($B171,'Thresholded Ct'!$B$3:$C$194,2,FALSE)</f>
        <v>hsa-miR-224-5p</v>
      </c>
      <c r="D171" s="111">
        <f>IFERROR(2^-('Global Normalized Ct'!D171),'Global Normalized Ct'!D171)</f>
        <v>3.8651827144563069E-9</v>
      </c>
      <c r="E171" s="111" t="str">
        <f>IFERROR(2^-('Global Normalized Ct'!E171),'Global Normalized Ct'!E171)</f>
        <v>No sample</v>
      </c>
      <c r="F171" s="111" t="str">
        <f>IFERROR(2^-('Global Normalized Ct'!F171),'Global Normalized Ct'!F171)</f>
        <v>No sample</v>
      </c>
      <c r="G171" s="111" t="str">
        <f>IFERROR(2^-('Global Normalized Ct'!G171),'Global Normalized Ct'!G171)</f>
        <v>No sample</v>
      </c>
      <c r="H171" s="111" t="str">
        <f>IFERROR(2^-('Global Normalized Ct'!H171),'Global Normalized Ct'!H171)</f>
        <v>No sample</v>
      </c>
      <c r="I171" s="111" t="str">
        <f>IFERROR(2^-('Global Normalized Ct'!I171),'Global Normalized Ct'!I171)</f>
        <v>No sample</v>
      </c>
      <c r="J171" s="111">
        <f>IFERROR(2^-('Global Normalized Ct'!J171),'Global Normalized Ct'!J171)</f>
        <v>2.2101880029208761E-9</v>
      </c>
      <c r="K171" s="111" t="str">
        <f>IFERROR(2^-('Global Normalized Ct'!K171),'Global Normalized Ct'!K171)</f>
        <v>No sample</v>
      </c>
      <c r="L171" s="111" t="str">
        <f>IFERROR(2^-('Global Normalized Ct'!L171),'Global Normalized Ct'!L171)</f>
        <v>No sample</v>
      </c>
      <c r="M171" s="111" t="str">
        <f>IFERROR(2^-('Global Normalized Ct'!M171),'Global Normalized Ct'!M171)</f>
        <v>No sample</v>
      </c>
      <c r="N171" s="111" t="str">
        <f>IFERROR(2^-('Global Normalized Ct'!N171),'Global Normalized Ct'!N171)</f>
        <v>No sample</v>
      </c>
      <c r="O171" s="111" t="str">
        <f>IFERROR(2^-('Global Normalized Ct'!O171),'Global Normalized Ct'!O171)</f>
        <v>No sample</v>
      </c>
    </row>
    <row r="172" spans="1:15" x14ac:dyDescent="0.25">
      <c r="A172" s="170"/>
      <c r="B172" s="13" t="s">
        <v>2467</v>
      </c>
      <c r="C172" s="6" t="str">
        <f>VLOOKUP($B172,'Thresholded Ct'!$B$3:$C$194,2,FALSE)</f>
        <v>hsa-miR-137</v>
      </c>
      <c r="D172" s="111">
        <f>IFERROR(2^-('Global Normalized Ct'!D172),'Global Normalized Ct'!D172)</f>
        <v>2.3909907020391495E-8</v>
      </c>
      <c r="E172" s="111" t="str">
        <f>IFERROR(2^-('Global Normalized Ct'!E172),'Global Normalized Ct'!E172)</f>
        <v>No sample</v>
      </c>
      <c r="F172" s="111" t="str">
        <f>IFERROR(2^-('Global Normalized Ct'!F172),'Global Normalized Ct'!F172)</f>
        <v>No sample</v>
      </c>
      <c r="G172" s="111" t="str">
        <f>IFERROR(2^-('Global Normalized Ct'!G172),'Global Normalized Ct'!G172)</f>
        <v>No sample</v>
      </c>
      <c r="H172" s="111" t="str">
        <f>IFERROR(2^-('Global Normalized Ct'!H172),'Global Normalized Ct'!H172)</f>
        <v>No sample</v>
      </c>
      <c r="I172" s="111" t="str">
        <f>IFERROR(2^-('Global Normalized Ct'!I172),'Global Normalized Ct'!I172)</f>
        <v>No sample</v>
      </c>
      <c r="J172" s="111">
        <f>IFERROR(2^-('Global Normalized Ct'!J172),'Global Normalized Ct'!J172)</f>
        <v>6.603546281022884E-8</v>
      </c>
      <c r="K172" s="111" t="str">
        <f>IFERROR(2^-('Global Normalized Ct'!K172),'Global Normalized Ct'!K172)</f>
        <v>No sample</v>
      </c>
      <c r="L172" s="111" t="str">
        <f>IFERROR(2^-('Global Normalized Ct'!L172),'Global Normalized Ct'!L172)</f>
        <v>No sample</v>
      </c>
      <c r="M172" s="111" t="str">
        <f>IFERROR(2^-('Global Normalized Ct'!M172),'Global Normalized Ct'!M172)</f>
        <v>No sample</v>
      </c>
      <c r="N172" s="111" t="str">
        <f>IFERROR(2^-('Global Normalized Ct'!N172),'Global Normalized Ct'!N172)</f>
        <v>No sample</v>
      </c>
      <c r="O172" s="111" t="str">
        <f>IFERROR(2^-('Global Normalized Ct'!O172),'Global Normalized Ct'!O172)</f>
        <v>No sample</v>
      </c>
    </row>
    <row r="173" spans="1:15" x14ac:dyDescent="0.25">
      <c r="A173" s="170"/>
      <c r="B173" s="13" t="s">
        <v>2468</v>
      </c>
      <c r="C173" s="6" t="str">
        <f>VLOOKUP($B173,'Thresholded Ct'!$B$3:$C$194,2,FALSE)</f>
        <v>hsa-miR-125a-5p</v>
      </c>
      <c r="D173" s="111">
        <f>IFERROR(2^-('Global Normalized Ct'!D173),'Global Normalized Ct'!D173)</f>
        <v>1.7369263899529725E-9</v>
      </c>
      <c r="E173" s="111" t="str">
        <f>IFERROR(2^-('Global Normalized Ct'!E173),'Global Normalized Ct'!E173)</f>
        <v>No sample</v>
      </c>
      <c r="F173" s="111" t="str">
        <f>IFERROR(2^-('Global Normalized Ct'!F173),'Global Normalized Ct'!F173)</f>
        <v>No sample</v>
      </c>
      <c r="G173" s="111" t="str">
        <f>IFERROR(2^-('Global Normalized Ct'!G173),'Global Normalized Ct'!G173)</f>
        <v>No sample</v>
      </c>
      <c r="H173" s="111" t="str">
        <f>IFERROR(2^-('Global Normalized Ct'!H173),'Global Normalized Ct'!H173)</f>
        <v>No sample</v>
      </c>
      <c r="I173" s="111" t="str">
        <f>IFERROR(2^-('Global Normalized Ct'!I173),'Global Normalized Ct'!I173)</f>
        <v>No sample</v>
      </c>
      <c r="J173" s="111">
        <f>IFERROR(2^-('Global Normalized Ct'!J173),'Global Normalized Ct'!J173)</f>
        <v>2.6192778246833422E-9</v>
      </c>
      <c r="K173" s="111" t="str">
        <f>IFERROR(2^-('Global Normalized Ct'!K173),'Global Normalized Ct'!K173)</f>
        <v>No sample</v>
      </c>
      <c r="L173" s="111" t="str">
        <f>IFERROR(2^-('Global Normalized Ct'!L173),'Global Normalized Ct'!L173)</f>
        <v>No sample</v>
      </c>
      <c r="M173" s="111" t="str">
        <f>IFERROR(2^-('Global Normalized Ct'!M173),'Global Normalized Ct'!M173)</f>
        <v>No sample</v>
      </c>
      <c r="N173" s="111" t="str">
        <f>IFERROR(2^-('Global Normalized Ct'!N173),'Global Normalized Ct'!N173)</f>
        <v>No sample</v>
      </c>
      <c r="O173" s="111" t="str">
        <f>IFERROR(2^-('Global Normalized Ct'!O173),'Global Normalized Ct'!O173)</f>
        <v>No sample</v>
      </c>
    </row>
    <row r="174" spans="1:15" x14ac:dyDescent="0.25">
      <c r="A174" s="170"/>
      <c r="B174" s="13" t="s">
        <v>2469</v>
      </c>
      <c r="C174" s="6" t="str">
        <f>VLOOKUP($B174,'Thresholded Ct'!$B$3:$C$194,2,FALSE)</f>
        <v>hsa-miR-195-5p</v>
      </c>
      <c r="D174" s="111">
        <f>IFERROR(2^-('Global Normalized Ct'!D174),'Global Normalized Ct'!D174)</f>
        <v>2.6270883315651292E-10</v>
      </c>
      <c r="E174" s="111" t="str">
        <f>IFERROR(2^-('Global Normalized Ct'!E174),'Global Normalized Ct'!E174)</f>
        <v>No sample</v>
      </c>
      <c r="F174" s="111" t="str">
        <f>IFERROR(2^-('Global Normalized Ct'!F174),'Global Normalized Ct'!F174)</f>
        <v>No sample</v>
      </c>
      <c r="G174" s="111" t="str">
        <f>IFERROR(2^-('Global Normalized Ct'!G174),'Global Normalized Ct'!G174)</f>
        <v>No sample</v>
      </c>
      <c r="H174" s="111" t="str">
        <f>IFERROR(2^-('Global Normalized Ct'!H174),'Global Normalized Ct'!H174)</f>
        <v>No sample</v>
      </c>
      <c r="I174" s="111" t="str">
        <f>IFERROR(2^-('Global Normalized Ct'!I174),'Global Normalized Ct'!I174)</f>
        <v>No sample</v>
      </c>
      <c r="J174" s="111">
        <f>IFERROR(2^-('Global Normalized Ct'!J174),'Global Normalized Ct'!J174)</f>
        <v>3.56054278345846E-10</v>
      </c>
      <c r="K174" s="111" t="str">
        <f>IFERROR(2^-('Global Normalized Ct'!K174),'Global Normalized Ct'!K174)</f>
        <v>No sample</v>
      </c>
      <c r="L174" s="111" t="str">
        <f>IFERROR(2^-('Global Normalized Ct'!L174),'Global Normalized Ct'!L174)</f>
        <v>No sample</v>
      </c>
      <c r="M174" s="111" t="str">
        <f>IFERROR(2^-('Global Normalized Ct'!M174),'Global Normalized Ct'!M174)</f>
        <v>No sample</v>
      </c>
      <c r="N174" s="111" t="str">
        <f>IFERROR(2^-('Global Normalized Ct'!N174),'Global Normalized Ct'!N174)</f>
        <v>No sample</v>
      </c>
      <c r="O174" s="111" t="str">
        <f>IFERROR(2^-('Global Normalized Ct'!O174),'Global Normalized Ct'!O174)</f>
        <v>No sample</v>
      </c>
    </row>
    <row r="175" spans="1:15" x14ac:dyDescent="0.25">
      <c r="A175" s="170"/>
      <c r="B175" s="13" t="s">
        <v>2470</v>
      </c>
      <c r="C175" s="6" t="str">
        <f>VLOOKUP($B175,'Thresholded Ct'!$B$3:$C$194,2,FALSE)</f>
        <v>hsa-miR-92a-3p</v>
      </c>
      <c r="D175" s="111">
        <f>IFERROR(2^-('Global Normalized Ct'!D175),'Global Normalized Ct'!D175)</f>
        <v>1.2884249645394153E-8</v>
      </c>
      <c r="E175" s="111" t="str">
        <f>IFERROR(2^-('Global Normalized Ct'!E175),'Global Normalized Ct'!E175)</f>
        <v>No sample</v>
      </c>
      <c r="F175" s="111" t="str">
        <f>IFERROR(2^-('Global Normalized Ct'!F175),'Global Normalized Ct'!F175)</f>
        <v>No sample</v>
      </c>
      <c r="G175" s="111" t="str">
        <f>IFERROR(2^-('Global Normalized Ct'!G175),'Global Normalized Ct'!G175)</f>
        <v>No sample</v>
      </c>
      <c r="H175" s="111" t="str">
        <f>IFERROR(2^-('Global Normalized Ct'!H175),'Global Normalized Ct'!H175)</f>
        <v>No sample</v>
      </c>
      <c r="I175" s="111" t="str">
        <f>IFERROR(2^-('Global Normalized Ct'!I175),'Global Normalized Ct'!I175)</f>
        <v>No sample</v>
      </c>
      <c r="J175" s="111">
        <f>IFERROR(2^-('Global Normalized Ct'!J175),'Global Normalized Ct'!J175)</f>
        <v>3.3016085815114588E-9</v>
      </c>
      <c r="K175" s="111" t="str">
        <f>IFERROR(2^-('Global Normalized Ct'!K175),'Global Normalized Ct'!K175)</f>
        <v>No sample</v>
      </c>
      <c r="L175" s="111" t="str">
        <f>IFERROR(2^-('Global Normalized Ct'!L175),'Global Normalized Ct'!L175)</f>
        <v>No sample</v>
      </c>
      <c r="M175" s="111" t="str">
        <f>IFERROR(2^-('Global Normalized Ct'!M175),'Global Normalized Ct'!M175)</f>
        <v>No sample</v>
      </c>
      <c r="N175" s="111" t="str">
        <f>IFERROR(2^-('Global Normalized Ct'!N175),'Global Normalized Ct'!N175)</f>
        <v>No sample</v>
      </c>
      <c r="O175" s="111" t="str">
        <f>IFERROR(2^-('Global Normalized Ct'!O175),'Global Normalized Ct'!O175)</f>
        <v>No sample</v>
      </c>
    </row>
    <row r="176" spans="1:15" x14ac:dyDescent="0.25">
      <c r="A176" s="170"/>
      <c r="B176" s="13" t="s">
        <v>2471</v>
      </c>
      <c r="C176" s="6" t="str">
        <f>VLOOKUP($B176,'Thresholded Ct'!$B$3:$C$194,2,FALSE)</f>
        <v>hsa-miR-345-5p</v>
      </c>
      <c r="D176" s="111">
        <f>IFERROR(2^-('Global Normalized Ct'!D176),'Global Normalized Ct'!D176)</f>
        <v>4.9062084119929535E-8</v>
      </c>
      <c r="E176" s="111" t="str">
        <f>IFERROR(2^-('Global Normalized Ct'!E176),'Global Normalized Ct'!E176)</f>
        <v>No sample</v>
      </c>
      <c r="F176" s="111" t="str">
        <f>IFERROR(2^-('Global Normalized Ct'!F176),'Global Normalized Ct'!F176)</f>
        <v>No sample</v>
      </c>
      <c r="G176" s="111" t="str">
        <f>IFERROR(2^-('Global Normalized Ct'!G176),'Global Normalized Ct'!G176)</f>
        <v>No sample</v>
      </c>
      <c r="H176" s="111" t="str">
        <f>IFERROR(2^-('Global Normalized Ct'!H176),'Global Normalized Ct'!H176)</f>
        <v>No sample</v>
      </c>
      <c r="I176" s="111" t="str">
        <f>IFERROR(2^-('Global Normalized Ct'!I176),'Global Normalized Ct'!I176)</f>
        <v>No sample</v>
      </c>
      <c r="J176" s="111">
        <f>IFERROR(2^-('Global Normalized Ct'!J176),'Global Normalized Ct'!J176)</f>
        <v>8.8350665286858915E-8</v>
      </c>
      <c r="K176" s="111" t="str">
        <f>IFERROR(2^-('Global Normalized Ct'!K176),'Global Normalized Ct'!K176)</f>
        <v>No sample</v>
      </c>
      <c r="L176" s="111" t="str">
        <f>IFERROR(2^-('Global Normalized Ct'!L176),'Global Normalized Ct'!L176)</f>
        <v>No sample</v>
      </c>
      <c r="M176" s="111" t="str">
        <f>IFERROR(2^-('Global Normalized Ct'!M176),'Global Normalized Ct'!M176)</f>
        <v>No sample</v>
      </c>
      <c r="N176" s="111" t="str">
        <f>IFERROR(2^-('Global Normalized Ct'!N176),'Global Normalized Ct'!N176)</f>
        <v>No sample</v>
      </c>
      <c r="O176" s="111" t="str">
        <f>IFERROR(2^-('Global Normalized Ct'!O176),'Global Normalized Ct'!O176)</f>
        <v>No sample</v>
      </c>
    </row>
    <row r="177" spans="1:15" x14ac:dyDescent="0.25">
      <c r="A177" s="170"/>
      <c r="B177" s="13" t="s">
        <v>2472</v>
      </c>
      <c r="C177" s="6" t="str">
        <f>VLOOKUP($B177,'Thresholded Ct'!$B$3:$C$194,2,FALSE)</f>
        <v>hsa-miR-494-3p</v>
      </c>
      <c r="D177" s="111">
        <f>IFERROR(2^-('Global Normalized Ct'!D177),'Global Normalized Ct'!D177)</f>
        <v>2.8569280623273993E-10</v>
      </c>
      <c r="E177" s="111" t="str">
        <f>IFERROR(2^-('Global Normalized Ct'!E177),'Global Normalized Ct'!E177)</f>
        <v>No sample</v>
      </c>
      <c r="F177" s="111" t="str">
        <f>IFERROR(2^-('Global Normalized Ct'!F177),'Global Normalized Ct'!F177)</f>
        <v>No sample</v>
      </c>
      <c r="G177" s="111" t="str">
        <f>IFERROR(2^-('Global Normalized Ct'!G177),'Global Normalized Ct'!G177)</f>
        <v>No sample</v>
      </c>
      <c r="H177" s="111" t="str">
        <f>IFERROR(2^-('Global Normalized Ct'!H177),'Global Normalized Ct'!H177)</f>
        <v>No sample</v>
      </c>
      <c r="I177" s="111" t="str">
        <f>IFERROR(2^-('Global Normalized Ct'!I177),'Global Normalized Ct'!I177)</f>
        <v>No sample</v>
      </c>
      <c r="J177" s="111">
        <f>IFERROR(2^-('Global Normalized Ct'!J177),'Global Normalized Ct'!J177)</f>
        <v>3.5066591059221641E-10</v>
      </c>
      <c r="K177" s="111" t="str">
        <f>IFERROR(2^-('Global Normalized Ct'!K177),'Global Normalized Ct'!K177)</f>
        <v>No sample</v>
      </c>
      <c r="L177" s="111" t="str">
        <f>IFERROR(2^-('Global Normalized Ct'!L177),'Global Normalized Ct'!L177)</f>
        <v>No sample</v>
      </c>
      <c r="M177" s="111" t="str">
        <f>IFERROR(2^-('Global Normalized Ct'!M177),'Global Normalized Ct'!M177)</f>
        <v>No sample</v>
      </c>
      <c r="N177" s="111" t="str">
        <f>IFERROR(2^-('Global Normalized Ct'!N177),'Global Normalized Ct'!N177)</f>
        <v>No sample</v>
      </c>
      <c r="O177" s="111" t="str">
        <f>IFERROR(2^-('Global Normalized Ct'!O177),'Global Normalized Ct'!O177)</f>
        <v>No sample</v>
      </c>
    </row>
    <row r="178" spans="1:15" x14ac:dyDescent="0.25">
      <c r="A178" s="170"/>
      <c r="B178" s="13" t="s">
        <v>2473</v>
      </c>
      <c r="C178" s="6" t="str">
        <f>VLOOKUP($B178,'Thresholded Ct'!$B$3:$C$194,2,FALSE)</f>
        <v>hsa-miR-151a-5p</v>
      </c>
      <c r="D178" s="111">
        <f>IFERROR(2^-('Global Normalized Ct'!D178),'Global Normalized Ct'!D178)</f>
        <v>7.8873278648127608E-9</v>
      </c>
      <c r="E178" s="111" t="str">
        <f>IFERROR(2^-('Global Normalized Ct'!E178),'Global Normalized Ct'!E178)</f>
        <v>No sample</v>
      </c>
      <c r="F178" s="111" t="str">
        <f>IFERROR(2^-('Global Normalized Ct'!F178),'Global Normalized Ct'!F178)</f>
        <v>No sample</v>
      </c>
      <c r="G178" s="111" t="str">
        <f>IFERROR(2^-('Global Normalized Ct'!G178),'Global Normalized Ct'!G178)</f>
        <v>No sample</v>
      </c>
      <c r="H178" s="111" t="str">
        <f>IFERROR(2^-('Global Normalized Ct'!H178),'Global Normalized Ct'!H178)</f>
        <v>No sample</v>
      </c>
      <c r="I178" s="111" t="str">
        <f>IFERROR(2^-('Global Normalized Ct'!I178),'Global Normalized Ct'!I178)</f>
        <v>No sample</v>
      </c>
      <c r="J178" s="111">
        <f>IFERROR(2^-('Global Normalized Ct'!J178),'Global Normalized Ct'!J178)</f>
        <v>8.6348378922512703E-9</v>
      </c>
      <c r="K178" s="111" t="str">
        <f>IFERROR(2^-('Global Normalized Ct'!K178),'Global Normalized Ct'!K178)</f>
        <v>No sample</v>
      </c>
      <c r="L178" s="111" t="str">
        <f>IFERROR(2^-('Global Normalized Ct'!L178),'Global Normalized Ct'!L178)</f>
        <v>No sample</v>
      </c>
      <c r="M178" s="111" t="str">
        <f>IFERROR(2^-('Global Normalized Ct'!M178),'Global Normalized Ct'!M178)</f>
        <v>No sample</v>
      </c>
      <c r="N178" s="111" t="str">
        <f>IFERROR(2^-('Global Normalized Ct'!N178),'Global Normalized Ct'!N178)</f>
        <v>No sample</v>
      </c>
      <c r="O178" s="111" t="str">
        <f>IFERROR(2^-('Global Normalized Ct'!O178),'Global Normalized Ct'!O178)</f>
        <v>No sample</v>
      </c>
    </row>
  </sheetData>
  <mergeCells count="5">
    <mergeCell ref="A1:C1"/>
    <mergeCell ref="D1:I1"/>
    <mergeCell ref="J1:O1"/>
    <mergeCell ref="A3:A90"/>
    <mergeCell ref="A91:A178"/>
  </mergeCells>
  <conditionalFormatting sqref="D4:O178 E3:O178">
    <cfRule type="expression" dxfId="12" priority="4">
      <formula>ISTEXT(D3)</formula>
    </cfRule>
  </conditionalFormatting>
  <conditionalFormatting sqref="D4:O178 E3:O178">
    <cfRule type="containsText" dxfId="11" priority="3" operator="containsText" text="No Sample">
      <formula>NOT(ISERROR(SEARCH("No Sample",D3)))</formula>
    </cfRule>
  </conditionalFormatting>
  <conditionalFormatting sqref="D3:O178">
    <cfRule type="expression" dxfId="10" priority="2">
      <formula>ISTEXT(D3)</formula>
    </cfRule>
  </conditionalFormatting>
  <conditionalFormatting sqref="D3:O178">
    <cfRule type="containsText" dxfId="9" priority="1" operator="containsText" text="No Sample">
      <formula>NOT(ISERROR(SEARCH("No Sample",D3)))</formula>
    </cfRule>
  </conditionalFormatting>
  <hyperlinks>
    <hyperlink ref="Q2" location="Results!A1" display="Back to Resul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249977111117893"/>
  </sheetPr>
  <dimension ref="A3:O178"/>
  <sheetViews>
    <sheetView topLeftCell="A160" workbookViewId="0">
      <selection activeCell="A178" sqref="A178"/>
    </sheetView>
  </sheetViews>
  <sheetFormatPr defaultRowHeight="15" x14ac:dyDescent="0.25"/>
  <cols>
    <col min="1" max="1" width="9.5703125" bestFit="1" customWidth="1"/>
    <col min="2" max="2" width="16.7109375" bestFit="1" customWidth="1"/>
    <col min="3" max="5" width="12.42578125" bestFit="1" customWidth="1"/>
    <col min="6" max="6" width="12.42578125" customWidth="1"/>
    <col min="7" max="10" width="12.42578125" bestFit="1" customWidth="1"/>
    <col min="11" max="13" width="13.5703125" bestFit="1" customWidth="1"/>
    <col min="14" max="14" width="13.5703125" customWidth="1"/>
  </cols>
  <sheetData>
    <row r="3" spans="1:15" x14ac:dyDescent="0.25">
      <c r="A3" t="s">
        <v>3401</v>
      </c>
    </row>
    <row r="6" spans="1:15" x14ac:dyDescent="0.25">
      <c r="N6" s="99"/>
    </row>
    <row r="13" spans="1:15" ht="15.75" thickBot="1" x14ac:dyDescent="0.3"/>
    <row r="14" spans="1:15" x14ac:dyDescent="0.25">
      <c r="A14" s="28" t="s">
        <v>1</v>
      </c>
      <c r="B14" s="31" t="s">
        <v>2</v>
      </c>
      <c r="C14" s="57" t="s">
        <v>2246</v>
      </c>
      <c r="D14" s="57" t="s">
        <v>2247</v>
      </c>
      <c r="E14" s="57" t="s">
        <v>2245</v>
      </c>
      <c r="F14" s="57" t="s">
        <v>2252</v>
      </c>
      <c r="G14" s="57"/>
      <c r="H14" s="57"/>
      <c r="I14" s="57"/>
      <c r="J14" s="57"/>
      <c r="K14" s="57"/>
      <c r="L14" s="57"/>
      <c r="M14" s="57"/>
      <c r="N14" s="57"/>
      <c r="O14" s="58"/>
    </row>
    <row r="15" spans="1:15" ht="15" customHeight="1" x14ac:dyDescent="0.25">
      <c r="A15" s="13" t="s">
        <v>2283</v>
      </c>
      <c r="B15" s="27" t="str">
        <f>VLOOKUP($A15,'Thresholded Ct'!$B$3:$C$194,2,FALSE)</f>
        <v>hsa-let-7a-5p</v>
      </c>
      <c r="C15" s="7">
        <v>2.384185791015625E-7</v>
      </c>
      <c r="D15" s="7">
        <v>2.506066606204849E-8</v>
      </c>
      <c r="E15" s="7">
        <v>1.2530333031024265E-8</v>
      </c>
      <c r="F15" s="7">
        <v>1.4176453530820861E-7</v>
      </c>
      <c r="G15" s="7"/>
      <c r="H15" s="7"/>
      <c r="I15" s="7"/>
      <c r="J15" s="7"/>
      <c r="K15" s="7"/>
      <c r="L15" s="7"/>
      <c r="M15" s="7"/>
      <c r="N15" s="7"/>
    </row>
    <row r="16" spans="1:15" x14ac:dyDescent="0.25">
      <c r="A16" s="13" t="s">
        <v>2284</v>
      </c>
      <c r="B16" s="27" t="str">
        <f>VLOOKUP($A16,'Thresholded Ct'!$B$3:$C$194,2,FALSE)</f>
        <v>hsa-miR-26b-5p</v>
      </c>
      <c r="C16" s="7">
        <v>7.4505805969238281E-9</v>
      </c>
      <c r="D16" s="7">
        <v>1.2831061023768835E-5</v>
      </c>
      <c r="E16" s="7">
        <v>1.5662916288780356E-9</v>
      </c>
      <c r="F16" s="7">
        <v>2.2682325649313387E-6</v>
      </c>
      <c r="G16" s="7"/>
      <c r="H16" s="7"/>
      <c r="I16" s="7"/>
      <c r="J16" s="7"/>
      <c r="K16" s="7"/>
      <c r="L16" s="7"/>
      <c r="M16" s="7"/>
      <c r="N16" s="7"/>
    </row>
    <row r="17" spans="1:14" x14ac:dyDescent="0.25">
      <c r="A17" s="13" t="s">
        <v>2285</v>
      </c>
      <c r="B17" s="27" t="str">
        <f>VLOOKUP($A17,'Thresholded Ct'!$B$3:$C$194,2,FALSE)</f>
        <v>hsa-miR-98-5p</v>
      </c>
      <c r="C17" s="7">
        <v>5.9604644775390625E-8</v>
      </c>
      <c r="D17" s="111">
        <v>6.4155305118844202E-6</v>
      </c>
      <c r="E17" s="7">
        <v>1.9578645360975403E-10</v>
      </c>
      <c r="F17" s="7">
        <v>3.6291721038901432E-5</v>
      </c>
      <c r="G17" s="7"/>
      <c r="H17" s="7"/>
      <c r="I17" s="7"/>
      <c r="J17" s="7"/>
      <c r="K17" s="7"/>
      <c r="L17" s="7"/>
      <c r="M17" s="7"/>
      <c r="N17" s="7"/>
    </row>
    <row r="18" spans="1:14" x14ac:dyDescent="0.25">
      <c r="A18" s="13" t="s">
        <v>2286</v>
      </c>
      <c r="B18" s="27" t="str">
        <f>VLOOKUP($A18,'Thresholded Ct'!$B$3:$C$194,2,FALSE)</f>
        <v>hsa-miR-34a-5p</v>
      </c>
      <c r="C18" s="7">
        <v>3.7252902984619141E-9</v>
      </c>
      <c r="D18" s="7">
        <v>6.2651665155121208E-9</v>
      </c>
      <c r="E18" s="7">
        <v>1.2530333031024265E-8</v>
      </c>
      <c r="F18" s="7">
        <v>2.8352907061641728E-7</v>
      </c>
      <c r="G18" s="7"/>
      <c r="H18" s="7"/>
      <c r="I18" s="7"/>
      <c r="J18" s="7"/>
      <c r="K18" s="7"/>
      <c r="L18" s="7"/>
      <c r="M18" s="7"/>
      <c r="N18" s="7"/>
    </row>
    <row r="19" spans="1:14" x14ac:dyDescent="0.25">
      <c r="A19" s="13" t="s">
        <v>2287</v>
      </c>
      <c r="B19" s="27" t="str">
        <f>VLOOKUP($A19,'Thresholded Ct'!$B$3:$C$194,2,FALSE)</f>
        <v>hsa-miR-223-3p</v>
      </c>
      <c r="C19" s="7">
        <v>2.384185791015625E-7</v>
      </c>
      <c r="D19" s="7">
        <v>8.0194131398555348E-7</v>
      </c>
      <c r="E19" s="7">
        <v>1.2530333031024265E-8</v>
      </c>
      <c r="F19" s="7">
        <v>8.8602834567630367E-9</v>
      </c>
      <c r="G19" s="7"/>
      <c r="H19" s="7"/>
      <c r="I19" s="7"/>
      <c r="J19" s="7"/>
      <c r="K19" s="7"/>
      <c r="L19" s="7"/>
      <c r="M19" s="7"/>
      <c r="N19" s="7"/>
    </row>
    <row r="20" spans="1:14" x14ac:dyDescent="0.25">
      <c r="A20" s="13" t="s">
        <v>2288</v>
      </c>
      <c r="B20" s="27" t="str">
        <f>VLOOKUP($A20,'Thresholded Ct'!$B$3:$C$194,2,FALSE)</f>
        <v>hsa-miR-133a-3p</v>
      </c>
      <c r="C20" s="7">
        <v>2.9802322387695313E-8</v>
      </c>
      <c r="D20" s="7">
        <v>1.2831061023768835E-5</v>
      </c>
      <c r="E20" s="7">
        <v>1.9578645360975403E-10</v>
      </c>
      <c r="F20" s="7">
        <v>2.2150708641907584E-9</v>
      </c>
      <c r="G20" s="7"/>
      <c r="H20" s="7"/>
      <c r="I20" s="7"/>
      <c r="J20" s="7"/>
      <c r="K20" s="7"/>
      <c r="L20" s="7"/>
      <c r="M20" s="7"/>
      <c r="N20" s="7"/>
    </row>
    <row r="21" spans="1:14" x14ac:dyDescent="0.25">
      <c r="A21" s="13" t="s">
        <v>2289</v>
      </c>
      <c r="B21" s="27" t="str">
        <f>VLOOKUP($A21,'Thresholded Ct'!$B$3:$C$194,2,FALSE)</f>
        <v>hsa-miR-595</v>
      </c>
      <c r="C21" s="7">
        <v>2.384185791015625E-7</v>
      </c>
      <c r="D21" s="7">
        <v>3.1325832577560658E-9</v>
      </c>
      <c r="E21" s="7">
        <v>7.8314581443901624E-10</v>
      </c>
      <c r="F21" s="7">
        <v>2.2682325649313387E-6</v>
      </c>
      <c r="G21" s="7"/>
      <c r="H21" s="7"/>
      <c r="I21" s="7"/>
      <c r="J21" s="7"/>
      <c r="K21" s="7"/>
      <c r="L21" s="7"/>
      <c r="M21" s="7"/>
      <c r="N21" s="7"/>
    </row>
    <row r="22" spans="1:14" x14ac:dyDescent="0.25">
      <c r="A22" s="13" t="s">
        <v>2290</v>
      </c>
      <c r="B22" s="27" t="str">
        <f>VLOOKUP($A22,'Thresholded Ct'!$B$3:$C$194,2,FALSE)</f>
        <v>hsa-miR-302a-3p</v>
      </c>
      <c r="C22" s="7">
        <v>2.384185791015625E-7</v>
      </c>
      <c r="D22" s="7">
        <v>2.0048532849638832E-7</v>
      </c>
      <c r="E22" s="7">
        <v>3.9157290721950879E-10</v>
      </c>
      <c r="F22" s="7">
        <v>2.2682325649313387E-6</v>
      </c>
      <c r="G22" s="7"/>
      <c r="H22" s="7"/>
      <c r="I22" s="7"/>
      <c r="J22" s="7"/>
      <c r="K22" s="7"/>
      <c r="L22" s="7"/>
      <c r="M22" s="7"/>
      <c r="N22" s="7"/>
    </row>
    <row r="23" spans="1:14" x14ac:dyDescent="0.25">
      <c r="A23" s="13" t="s">
        <v>2291</v>
      </c>
      <c r="B23" s="27" t="str">
        <f>VLOOKUP($A23,'Thresholded Ct'!$B$3:$C$194,2,FALSE)</f>
        <v>hsa-miR-376a-3p</v>
      </c>
      <c r="C23" s="7">
        <v>1.4901161193847656E-8</v>
      </c>
      <c r="D23" s="7">
        <v>3.1325832577560658E-9</v>
      </c>
      <c r="E23" s="7">
        <v>1.6038826279711042E-6</v>
      </c>
      <c r="F23" s="7">
        <v>1.1075354320953812E-9</v>
      </c>
      <c r="G23" s="7"/>
      <c r="H23" s="7"/>
      <c r="I23" s="7"/>
      <c r="J23" s="7"/>
      <c r="K23" s="7"/>
      <c r="L23" s="7"/>
      <c r="M23" s="7"/>
      <c r="N23" s="7"/>
    </row>
    <row r="24" spans="1:14" x14ac:dyDescent="0.25">
      <c r="A24" s="13" t="s">
        <v>2293</v>
      </c>
      <c r="B24" s="27" t="str">
        <f>VLOOKUP($A24,'Thresholded Ct'!$B$3:$C$194,2,FALSE)</f>
        <v>hsa-miR-584-5p</v>
      </c>
      <c r="C24" s="7">
        <v>1.1920928955078125E-7</v>
      </c>
      <c r="D24" s="7">
        <v>6.2651665155121208E-9</v>
      </c>
      <c r="E24" s="7">
        <v>9.7893226804877185E-11</v>
      </c>
      <c r="F24" s="7">
        <v>9.0729302597253564E-6</v>
      </c>
      <c r="G24" s="7"/>
      <c r="H24" s="7"/>
      <c r="I24" s="7"/>
      <c r="J24" s="7"/>
      <c r="K24" s="7"/>
      <c r="L24" s="7"/>
      <c r="M24" s="7"/>
      <c r="N24" s="7"/>
    </row>
    <row r="25" spans="1:14" x14ac:dyDescent="0.25">
      <c r="A25" s="13" t="s">
        <v>2295</v>
      </c>
      <c r="B25" s="27" t="str">
        <f>VLOOKUP($A25,'Thresholded Ct'!$B$3:$C$194,2,FALSE)</f>
        <v>hsa-let-7d-5p</v>
      </c>
      <c r="C25" s="7">
        <v>5.9604644775390625E-8</v>
      </c>
      <c r="D25" s="7">
        <v>1.2831061023768835E-5</v>
      </c>
      <c r="E25" s="7">
        <v>6.2651665155121208E-9</v>
      </c>
      <c r="F25" s="7">
        <v>9.0729302597253564E-6</v>
      </c>
      <c r="G25" s="7"/>
      <c r="H25" s="7"/>
      <c r="I25" s="7"/>
      <c r="J25" s="7"/>
      <c r="K25" s="7"/>
      <c r="L25" s="7"/>
      <c r="M25" s="7"/>
      <c r="N25" s="7"/>
    </row>
    <row r="26" spans="1:14" x14ac:dyDescent="0.25">
      <c r="A26" s="13" t="s">
        <v>2296</v>
      </c>
      <c r="B26" s="27" t="str">
        <f>VLOOKUP($A26,'Thresholded Ct'!$B$3:$C$194,2,FALSE)</f>
        <v>hsa-miR-27a-3p</v>
      </c>
      <c r="C26" s="7">
        <v>2.384185791015625E-7</v>
      </c>
      <c r="D26" s="7">
        <v>2.0048532849638832E-7</v>
      </c>
      <c r="E26" s="7">
        <v>6.2651665155121208E-9</v>
      </c>
      <c r="F26" s="7">
        <v>1.7720566913526107E-8</v>
      </c>
      <c r="G26" s="7"/>
      <c r="H26" s="7"/>
      <c r="I26" s="7"/>
      <c r="J26" s="7"/>
      <c r="K26" s="7"/>
      <c r="L26" s="7"/>
      <c r="M26" s="7"/>
      <c r="N26" s="7"/>
    </row>
    <row r="27" spans="1:14" x14ac:dyDescent="0.25">
      <c r="A27" s="13" t="s">
        <v>2297</v>
      </c>
      <c r="B27" s="27" t="str">
        <f>VLOOKUP($A27,'Thresholded Ct'!$B$3:$C$194,2,FALSE)</f>
        <v>hsa-miR-99a-5p</v>
      </c>
      <c r="C27" s="7">
        <v>3.7252902984619141E-9</v>
      </c>
      <c r="D27" s="7">
        <v>8.0194131398555348E-7</v>
      </c>
      <c r="E27" s="7">
        <v>2.0048532849638832E-7</v>
      </c>
      <c r="F27" s="7">
        <v>1.8145860519450716E-5</v>
      </c>
      <c r="G27" s="7"/>
      <c r="H27" s="7"/>
      <c r="I27" s="7"/>
      <c r="J27" s="7"/>
      <c r="K27" s="7"/>
      <c r="L27" s="7"/>
      <c r="M27" s="7"/>
      <c r="N27" s="7"/>
    </row>
    <row r="28" spans="1:14" x14ac:dyDescent="0.25">
      <c r="A28" s="13" t="s">
        <v>2298</v>
      </c>
      <c r="B28" s="27" t="str">
        <f>VLOOKUP($A28,'Thresholded Ct'!$B$3:$C$194,2,FALSE)</f>
        <v>hsa-miR-181b-5p</v>
      </c>
      <c r="C28" s="7">
        <v>1.1920928955078125E-7</v>
      </c>
      <c r="D28" s="7">
        <v>4.0097065699277663E-7</v>
      </c>
      <c r="E28" s="7">
        <v>3.9157290721950879E-10</v>
      </c>
      <c r="F28" s="7">
        <v>4.5364651298626782E-6</v>
      </c>
      <c r="G28" s="7"/>
      <c r="H28" s="7"/>
      <c r="I28" s="7"/>
      <c r="J28" s="7"/>
      <c r="K28" s="7"/>
      <c r="L28" s="7"/>
      <c r="M28" s="7"/>
      <c r="N28" s="7"/>
    </row>
    <row r="29" spans="1:14" x14ac:dyDescent="0.25">
      <c r="A29" s="13" t="s">
        <v>2299</v>
      </c>
      <c r="B29" s="27" t="str">
        <f>VLOOKUP($A29,'Thresholded Ct'!$B$3:$C$194,2,FALSE)</f>
        <v>hsa-let-7i-5p</v>
      </c>
      <c r="C29" s="7">
        <v>1.4901161193847656E-8</v>
      </c>
      <c r="D29" s="7">
        <v>3.1325832577560658E-9</v>
      </c>
      <c r="E29" s="7">
        <v>9.7893226804877185E-11</v>
      </c>
      <c r="F29" s="7">
        <v>1.4176453530820861E-7</v>
      </c>
      <c r="G29" s="7"/>
      <c r="H29" s="7"/>
      <c r="I29" s="7"/>
      <c r="J29" s="7"/>
      <c r="K29" s="7"/>
      <c r="L29" s="7"/>
      <c r="M29" s="7"/>
      <c r="N29" s="7"/>
    </row>
    <row r="30" spans="1:14" x14ac:dyDescent="0.25">
      <c r="A30" s="13" t="s">
        <v>2300</v>
      </c>
      <c r="B30" s="27" t="str">
        <f>VLOOKUP($A30,'Thresholded Ct'!$B$3:$C$194,2,FALSE)</f>
        <v>hsa-miR-138-5p</v>
      </c>
      <c r="C30" s="7">
        <v>5.9604644775390625E-8</v>
      </c>
      <c r="D30" s="7">
        <v>6.4155305118844177E-6</v>
      </c>
      <c r="E30" s="7">
        <v>4.8946613402438502E-11</v>
      </c>
      <c r="F30" s="7">
        <v>1.1075354320953812E-9</v>
      </c>
      <c r="G30" s="7"/>
      <c r="H30" s="7"/>
      <c r="I30" s="7"/>
      <c r="J30" s="7"/>
      <c r="K30" s="7"/>
      <c r="L30" s="7"/>
      <c r="M30" s="7"/>
      <c r="N30" s="7"/>
    </row>
    <row r="31" spans="1:14" x14ac:dyDescent="0.25">
      <c r="A31" s="13" t="s">
        <v>2301</v>
      </c>
      <c r="B31" s="27" t="str">
        <f>VLOOKUP($A31,'Thresholded Ct'!$B$3:$C$194,2,FALSE)</f>
        <v>hsa-miR-184</v>
      </c>
      <c r="C31" s="7">
        <v>3.7252902984619141E-9</v>
      </c>
      <c r="D31" s="7">
        <v>1.5662916288780356E-9</v>
      </c>
      <c r="E31" s="7">
        <v>3.1325832577560658E-9</v>
      </c>
      <c r="F31" s="7">
        <v>2.2682325649313387E-6</v>
      </c>
      <c r="G31" s="7"/>
      <c r="H31" s="7"/>
      <c r="I31" s="7"/>
      <c r="J31" s="7"/>
      <c r="K31" s="7"/>
      <c r="L31" s="7"/>
      <c r="M31" s="7"/>
      <c r="N31" s="7"/>
    </row>
    <row r="32" spans="1:14" x14ac:dyDescent="0.25">
      <c r="A32" s="13" t="s">
        <v>2302</v>
      </c>
      <c r="B32" s="27" t="str">
        <f>VLOOKUP($A32,'Thresholded Ct'!$B$3:$C$194,2,FALSE)</f>
        <v>hsa-miR-34c-5p</v>
      </c>
      <c r="C32" s="7">
        <v>2.384185791015625E-7</v>
      </c>
      <c r="D32" s="7">
        <v>6.4155305118844177E-6</v>
      </c>
      <c r="E32" s="7">
        <v>3.9157290721950879E-10</v>
      </c>
      <c r="F32" s="7">
        <v>1.4176453530820861E-7</v>
      </c>
      <c r="G32" s="7"/>
      <c r="H32" s="7"/>
      <c r="I32" s="7"/>
      <c r="J32" s="7"/>
      <c r="K32" s="7"/>
      <c r="L32" s="7"/>
      <c r="M32" s="7"/>
      <c r="N32" s="7"/>
    </row>
    <row r="33" spans="1:14" x14ac:dyDescent="0.25">
      <c r="A33" s="13" t="s">
        <v>2303</v>
      </c>
      <c r="B33" s="27" t="str">
        <f>VLOOKUP($A33,'Thresholded Ct'!$B$3:$C$194,2,FALSE)</f>
        <v>hsa-miR-377-3p</v>
      </c>
      <c r="C33" s="7">
        <v>2.9802322387695313E-8</v>
      </c>
      <c r="D33" s="7">
        <v>2.506066606204849E-8</v>
      </c>
      <c r="E33" s="7">
        <v>4.8946613402438502E-11</v>
      </c>
      <c r="F33" s="7">
        <v>4.5364651298626782E-6</v>
      </c>
      <c r="G33" s="7"/>
      <c r="H33" s="7"/>
      <c r="I33" s="7"/>
      <c r="J33" s="7"/>
      <c r="K33" s="7"/>
      <c r="L33" s="7"/>
      <c r="M33" s="7"/>
      <c r="N33" s="7"/>
    </row>
    <row r="34" spans="1:14" x14ac:dyDescent="0.25">
      <c r="A34" s="13" t="s">
        <v>2304</v>
      </c>
      <c r="B34" s="27" t="str">
        <f>VLOOKUP($A34,'Thresholded Ct'!$B$3:$C$194,2,FALSE)</f>
        <v>hsa-miR-450a-5p</v>
      </c>
      <c r="C34" s="7">
        <v>2.384185791015625E-7</v>
      </c>
      <c r="D34" s="7">
        <v>6.4155305118844177E-6</v>
      </c>
      <c r="E34" s="7">
        <v>1.0024266424819397E-7</v>
      </c>
      <c r="F34" s="7">
        <v>4.430141728381525E-9</v>
      </c>
      <c r="G34" s="7"/>
      <c r="H34" s="7"/>
      <c r="I34" s="7"/>
      <c r="J34" s="7"/>
      <c r="K34" s="7"/>
      <c r="L34" s="7"/>
      <c r="M34" s="7"/>
      <c r="N34" s="7"/>
    </row>
    <row r="35" spans="1:14" x14ac:dyDescent="0.25">
      <c r="A35" s="13" t="s">
        <v>2305</v>
      </c>
      <c r="B35" s="27" t="str">
        <f>VLOOKUP($A35,'Thresholded Ct'!$B$3:$C$194,2,FALSE)</f>
        <v>hsa-miR-608</v>
      </c>
      <c r="C35" s="7">
        <v>2.384185791015625E-7</v>
      </c>
      <c r="D35" s="7">
        <v>1.6038826279711042E-6</v>
      </c>
      <c r="E35" s="7">
        <v>1.0024266424819397E-7</v>
      </c>
      <c r="F35" s="7">
        <v>3.5441133827052147E-8</v>
      </c>
      <c r="G35" s="7"/>
      <c r="H35" s="7"/>
      <c r="I35" s="7"/>
      <c r="J35" s="7"/>
      <c r="K35" s="7"/>
      <c r="L35" s="7"/>
      <c r="M35" s="7"/>
      <c r="N35" s="7"/>
    </row>
    <row r="36" spans="1:14" x14ac:dyDescent="0.25">
      <c r="A36" s="13" t="s">
        <v>2307</v>
      </c>
      <c r="B36" s="27" t="str">
        <f>VLOOKUP($A36,'Thresholded Ct'!$B$3:$C$194,2,FALSE)</f>
        <v>hsa-miR-16-5p</v>
      </c>
      <c r="C36" s="7">
        <v>3.7252902984619141E-9</v>
      </c>
      <c r="D36" s="7">
        <v>2.506066606204849E-8</v>
      </c>
      <c r="E36" s="7">
        <v>1.9578645360975403E-10</v>
      </c>
      <c r="F36" s="7">
        <v>3.5441133827052147E-8</v>
      </c>
      <c r="G36" s="7"/>
      <c r="H36" s="7"/>
      <c r="I36" s="7"/>
      <c r="J36" s="7"/>
      <c r="K36" s="7"/>
      <c r="L36" s="7"/>
      <c r="M36" s="7"/>
      <c r="N36" s="7"/>
    </row>
    <row r="37" spans="1:14" x14ac:dyDescent="0.25">
      <c r="A37" s="13" t="s">
        <v>2308</v>
      </c>
      <c r="B37" s="27" t="str">
        <f>VLOOKUP($A37,'Thresholded Ct'!$B$3:$C$194,2,FALSE)</f>
        <v>hsa-miR-28-5p</v>
      </c>
      <c r="C37" s="7">
        <v>7.4505805969238281E-9</v>
      </c>
      <c r="D37" s="7">
        <v>1.2530333031024265E-8</v>
      </c>
      <c r="E37" s="7">
        <v>1.0024266424819397E-7</v>
      </c>
      <c r="F37" s="7">
        <v>1.7720566913526107E-8</v>
      </c>
      <c r="G37" s="7"/>
      <c r="H37" s="7"/>
      <c r="I37" s="7"/>
      <c r="J37" s="7"/>
      <c r="K37" s="7"/>
      <c r="L37" s="7"/>
      <c r="M37" s="7"/>
      <c r="N37" s="7"/>
    </row>
    <row r="38" spans="1:14" x14ac:dyDescent="0.25">
      <c r="A38" s="13" t="s">
        <v>2309</v>
      </c>
      <c r="B38" s="27" t="str">
        <f>VLOOKUP($A38,'Thresholded Ct'!$B$3:$C$194,2,FALSE)</f>
        <v>hsa-miR-29b-3p</v>
      </c>
      <c r="C38" s="7">
        <v>1.1920928955078125E-7</v>
      </c>
      <c r="D38" s="7">
        <v>2.0048532849638832E-7</v>
      </c>
      <c r="E38" s="7">
        <v>1.6038826279711042E-6</v>
      </c>
      <c r="F38" s="7">
        <v>1.7720566913526107E-8</v>
      </c>
      <c r="G38" s="7"/>
      <c r="H38" s="7"/>
      <c r="I38" s="7"/>
      <c r="J38" s="7"/>
      <c r="K38" s="7"/>
      <c r="L38" s="7"/>
      <c r="M38" s="7"/>
      <c r="N38" s="7"/>
    </row>
    <row r="39" spans="1:14" x14ac:dyDescent="0.25">
      <c r="A39" s="13" t="s">
        <v>2310</v>
      </c>
      <c r="B39" s="27" t="str">
        <f>VLOOKUP($A39,'Thresholded Ct'!$B$3:$C$194,2,FALSE)</f>
        <v>hsa-miR-181c-5p</v>
      </c>
      <c r="C39" s="7">
        <v>5.9604644775390625E-8</v>
      </c>
      <c r="D39" s="7">
        <v>2.0048532849638832E-7</v>
      </c>
      <c r="E39" s="7">
        <v>6.2651665155121208E-9</v>
      </c>
      <c r="F39" s="7">
        <v>1.1075354320953812E-9</v>
      </c>
      <c r="G39" s="7"/>
      <c r="H39" s="7"/>
      <c r="I39" s="7"/>
      <c r="J39" s="7"/>
      <c r="K39" s="7"/>
      <c r="L39" s="7"/>
      <c r="M39" s="7"/>
      <c r="N39" s="7"/>
    </row>
    <row r="40" spans="1:14" x14ac:dyDescent="0.25">
      <c r="A40" s="13" t="s">
        <v>2311</v>
      </c>
      <c r="B40" s="27" t="str">
        <f>VLOOKUP($A40,'Thresholded Ct'!$B$3:$C$194,2,FALSE)</f>
        <v>hsa-miR-1-3p</v>
      </c>
      <c r="C40" s="7">
        <v>7.4505805969238281E-9</v>
      </c>
      <c r="D40" s="7">
        <v>1.2530333031024265E-8</v>
      </c>
      <c r="E40" s="7">
        <v>4.0097065699277663E-7</v>
      </c>
      <c r="F40" s="7">
        <v>1.7720566913526107E-8</v>
      </c>
      <c r="G40" s="7"/>
      <c r="H40" s="7"/>
      <c r="I40" s="7"/>
      <c r="J40" s="7"/>
      <c r="K40" s="7"/>
      <c r="L40" s="7"/>
      <c r="M40" s="7"/>
      <c r="N40" s="7"/>
    </row>
    <row r="41" spans="1:14" x14ac:dyDescent="0.25">
      <c r="A41" s="13" t="s">
        <v>2312</v>
      </c>
      <c r="B41" s="27" t="str">
        <f>VLOOKUP($A41,'Thresholded Ct'!$B$3:$C$194,2,FALSE)</f>
        <v>hsa-miR-142-5p</v>
      </c>
      <c r="C41" s="7">
        <v>5.9604644775390625E-8</v>
      </c>
      <c r="D41" s="7">
        <v>5.0121332124097072E-8</v>
      </c>
      <c r="E41" s="7">
        <v>4.8946613402438502E-11</v>
      </c>
      <c r="F41" s="7">
        <v>1.1341162824656693E-6</v>
      </c>
      <c r="G41" s="7"/>
      <c r="H41" s="7"/>
      <c r="I41" s="7"/>
      <c r="J41" s="7"/>
      <c r="K41" s="7"/>
      <c r="L41" s="7"/>
      <c r="M41" s="7"/>
      <c r="N41" s="7"/>
    </row>
    <row r="42" spans="1:14" x14ac:dyDescent="0.25">
      <c r="A42" s="13" t="s">
        <v>2313</v>
      </c>
      <c r="B42" s="27" t="str">
        <f>VLOOKUP($A42,'Thresholded Ct'!$B$3:$C$194,2,FALSE)</f>
        <v>hsa-miR-193a-3p</v>
      </c>
      <c r="C42" s="7">
        <v>1.4901161193847656E-8</v>
      </c>
      <c r="D42" s="7">
        <v>1.2831061023768835E-5</v>
      </c>
      <c r="E42" s="7">
        <v>1.5662916288780356E-9</v>
      </c>
      <c r="F42" s="7">
        <v>1.1075354320953812E-9</v>
      </c>
      <c r="G42" s="7"/>
      <c r="H42" s="7"/>
      <c r="I42" s="7"/>
      <c r="J42" s="7"/>
      <c r="K42" s="7"/>
      <c r="L42" s="7"/>
      <c r="M42" s="7"/>
      <c r="N42" s="7"/>
    </row>
    <row r="43" spans="1:14" x14ac:dyDescent="0.25">
      <c r="A43" s="13" t="s">
        <v>2314</v>
      </c>
      <c r="B43" s="27" t="str">
        <f>VLOOKUP($A43,'Thresholded Ct'!$B$3:$C$194,2,FALSE)</f>
        <v>hsa-miR-30e-3p</v>
      </c>
      <c r="C43" s="7">
        <v>3.7252902984619141E-9</v>
      </c>
      <c r="D43" s="7">
        <v>2.0048532849638832E-7</v>
      </c>
      <c r="E43" s="7">
        <v>1.6038826279711042E-6</v>
      </c>
      <c r="F43" s="7">
        <v>3.5441133827052147E-8</v>
      </c>
      <c r="G43" s="7"/>
      <c r="H43" s="7"/>
      <c r="I43" s="7"/>
      <c r="J43" s="7"/>
      <c r="K43" s="7"/>
      <c r="L43" s="7"/>
      <c r="M43" s="7"/>
      <c r="N43" s="7"/>
    </row>
    <row r="44" spans="1:14" x14ac:dyDescent="0.25">
      <c r="A44" s="13" t="s">
        <v>2315</v>
      </c>
      <c r="B44" s="27" t="str">
        <f>VLOOKUP($A44,'Thresholded Ct'!$B$3:$C$194,2,FALSE)</f>
        <v>hsa-miR-378a-3p</v>
      </c>
      <c r="C44" s="7">
        <v>2.384185791015625E-7</v>
      </c>
      <c r="D44" s="7">
        <v>6.2651665155121208E-9</v>
      </c>
      <c r="E44" s="7">
        <v>2.506066606204849E-8</v>
      </c>
      <c r="F44" s="7">
        <v>2.2150708641907584E-9</v>
      </c>
      <c r="G44" s="7"/>
      <c r="H44" s="7"/>
      <c r="I44" s="7"/>
      <c r="J44" s="7"/>
      <c r="K44" s="7"/>
      <c r="L44" s="7"/>
      <c r="M44" s="7"/>
      <c r="N44" s="7"/>
    </row>
    <row r="45" spans="1:14" x14ac:dyDescent="0.25">
      <c r="A45" s="13" t="s">
        <v>2316</v>
      </c>
      <c r="B45" s="27" t="str">
        <f>VLOOKUP($A45,'Thresholded Ct'!$B$3:$C$194,2,FALSE)</f>
        <v>hsa-miR-409-3p</v>
      </c>
      <c r="C45" s="7">
        <v>2.9802322387695313E-8</v>
      </c>
      <c r="D45" s="7">
        <v>1.0024266424819397E-7</v>
      </c>
      <c r="E45" s="7">
        <v>3.9157290721950879E-10</v>
      </c>
      <c r="F45" s="7">
        <v>2.8352907061641728E-7</v>
      </c>
      <c r="G45" s="7"/>
      <c r="H45" s="7"/>
      <c r="I45" s="7"/>
      <c r="J45" s="7"/>
      <c r="K45" s="7"/>
      <c r="L45" s="7"/>
      <c r="M45" s="7"/>
      <c r="N45" s="7"/>
    </row>
    <row r="46" spans="1:14" x14ac:dyDescent="0.25">
      <c r="A46" s="13" t="s">
        <v>2317</v>
      </c>
      <c r="B46" s="27" t="str">
        <f>VLOOKUP($A46,'Thresholded Ct'!$B$3:$C$194,2,FALSE)</f>
        <v>hsa-miR-630</v>
      </c>
      <c r="C46" s="7">
        <v>1.1920928955078125E-7</v>
      </c>
      <c r="D46" s="7">
        <v>4.0097065699277663E-7</v>
      </c>
      <c r="E46" s="7">
        <v>5.0121332124097072E-8</v>
      </c>
      <c r="F46" s="7">
        <v>8.8602834567630367E-9</v>
      </c>
      <c r="G46" s="7"/>
      <c r="H46" s="7"/>
      <c r="I46" s="7"/>
      <c r="J46" s="7"/>
      <c r="K46" s="7"/>
      <c r="L46" s="7"/>
      <c r="M46" s="7"/>
      <c r="N46" s="7"/>
    </row>
    <row r="47" spans="1:14" x14ac:dyDescent="0.25">
      <c r="A47" s="13" t="s">
        <v>2319</v>
      </c>
      <c r="B47" s="27" t="str">
        <f>VLOOKUP($A47,'Thresholded Ct'!$B$3:$C$194,2,FALSE)</f>
        <v>hsa-miR-181a-5p</v>
      </c>
      <c r="C47" s="7">
        <v>3.7252902984619141E-9</v>
      </c>
      <c r="D47" s="7">
        <v>1.5662916288780356E-9</v>
      </c>
      <c r="E47" s="7">
        <v>3.1325832577560658E-9</v>
      </c>
      <c r="F47" s="7">
        <v>1.7720566913526107E-8</v>
      </c>
      <c r="G47" s="7"/>
      <c r="H47" s="7"/>
      <c r="I47" s="7"/>
      <c r="J47" s="7"/>
      <c r="K47" s="7"/>
      <c r="L47" s="7"/>
      <c r="M47" s="7"/>
      <c r="N47" s="7"/>
    </row>
    <row r="48" spans="1:14" x14ac:dyDescent="0.25">
      <c r="A48" s="13" t="s">
        <v>2320</v>
      </c>
      <c r="B48" s="27" t="str">
        <f>VLOOKUP($A48,'Thresholded Ct'!$B$3:$C$194,2,FALSE)</f>
        <v>hsa-miR-29a-3p</v>
      </c>
      <c r="C48" s="7">
        <v>7.4505805969238281E-9</v>
      </c>
      <c r="D48" s="7">
        <v>1.6038826279711042E-6</v>
      </c>
      <c r="E48" s="7">
        <v>7.8314581443901624E-10</v>
      </c>
      <c r="F48" s="7">
        <v>2.2682325649313387E-6</v>
      </c>
      <c r="G48" s="7"/>
      <c r="H48" s="7"/>
      <c r="I48" s="7"/>
      <c r="J48" s="7"/>
      <c r="K48" s="7"/>
      <c r="L48" s="7"/>
      <c r="M48" s="7"/>
      <c r="N48" s="7"/>
    </row>
    <row r="49" spans="1:14" x14ac:dyDescent="0.25">
      <c r="A49" s="13" t="s">
        <v>2321</v>
      </c>
      <c r="B49" s="27" t="str">
        <f>VLOOKUP($A49,'Thresholded Ct'!$B$3:$C$194,2,FALSE)</f>
        <v>hsa-miR-192-5p</v>
      </c>
      <c r="C49" s="7">
        <v>2.384185791015625E-7</v>
      </c>
      <c r="D49" s="7">
        <v>3.1325832577560658E-9</v>
      </c>
      <c r="E49" s="7">
        <v>6.2651665155121208E-9</v>
      </c>
      <c r="F49" s="7">
        <v>1.8145860519450716E-5</v>
      </c>
      <c r="G49" s="7"/>
      <c r="H49" s="7"/>
      <c r="I49" s="7"/>
      <c r="J49" s="7"/>
      <c r="K49" s="7"/>
      <c r="L49" s="7"/>
      <c r="M49" s="7"/>
      <c r="N49" s="7"/>
    </row>
    <row r="50" spans="1:14" x14ac:dyDescent="0.25">
      <c r="A50" s="13" t="s">
        <v>2322</v>
      </c>
      <c r="B50" s="27" t="str">
        <f>VLOOKUP($A50,'Thresholded Ct'!$B$3:$C$194,2,FALSE)</f>
        <v>hsa-miR-182-5p</v>
      </c>
      <c r="C50" s="7">
        <v>7.4505805969238281E-9</v>
      </c>
      <c r="D50" s="7">
        <v>1.2530333031024265E-8</v>
      </c>
      <c r="E50" s="7">
        <v>3.9157290721950879E-10</v>
      </c>
      <c r="F50" s="7">
        <v>1.4176453530820861E-7</v>
      </c>
      <c r="G50" s="7"/>
      <c r="H50" s="7"/>
      <c r="I50" s="7"/>
      <c r="J50" s="7"/>
      <c r="K50" s="7"/>
      <c r="L50" s="7"/>
      <c r="M50" s="7"/>
      <c r="N50" s="7"/>
    </row>
    <row r="51" spans="1:14" x14ac:dyDescent="0.25">
      <c r="A51" s="13" t="s">
        <v>2323</v>
      </c>
      <c r="B51" s="27" t="str">
        <f>VLOOKUP($A51,'Thresholded Ct'!$B$3:$C$194,2,FALSE)</f>
        <v>hsa-miR-15b-5p</v>
      </c>
      <c r="C51" s="7">
        <v>7.4505805969238281E-9</v>
      </c>
      <c r="D51" s="7">
        <v>6.2651665155121208E-9</v>
      </c>
      <c r="E51" s="7">
        <v>1.0024266424819397E-7</v>
      </c>
      <c r="F51" s="7">
        <v>3.5441133827052147E-8</v>
      </c>
      <c r="G51" s="7"/>
      <c r="H51" s="7"/>
      <c r="I51" s="7"/>
      <c r="J51" s="7"/>
      <c r="K51" s="7"/>
      <c r="L51" s="7"/>
      <c r="M51" s="7"/>
      <c r="N51" s="7"/>
    </row>
    <row r="52" spans="1:14" x14ac:dyDescent="0.25">
      <c r="A52" s="13" t="s">
        <v>2324</v>
      </c>
      <c r="B52" s="27" t="str">
        <f>VLOOKUP($A52,'Thresholded Ct'!$B$3:$C$194,2,FALSE)</f>
        <v>hsa-miR-143-3p</v>
      </c>
      <c r="C52" s="7">
        <v>5.9604644775390625E-8</v>
      </c>
      <c r="D52" s="7">
        <v>1.0024266424819397E-7</v>
      </c>
      <c r="E52" s="7">
        <v>7.8314581443901624E-10</v>
      </c>
      <c r="F52" s="7">
        <v>2.2150708641907584E-9</v>
      </c>
      <c r="G52" s="7"/>
      <c r="H52" s="7"/>
      <c r="I52" s="7"/>
      <c r="J52" s="7"/>
      <c r="K52" s="7"/>
      <c r="L52" s="7"/>
      <c r="M52" s="7"/>
      <c r="N52" s="7"/>
    </row>
    <row r="53" spans="1:14" x14ac:dyDescent="0.25">
      <c r="A53" s="13" t="s">
        <v>2325</v>
      </c>
      <c r="B53" s="27" t="str">
        <f>VLOOKUP($A53,'Thresholded Ct'!$B$3:$C$194,2,FALSE)</f>
        <v>hsa-miR-194-5p</v>
      </c>
      <c r="C53" s="7">
        <v>5.9604644775390625E-8</v>
      </c>
      <c r="D53" s="7">
        <v>1.2530333031024265E-8</v>
      </c>
      <c r="E53" s="7">
        <v>4.0097065699277663E-7</v>
      </c>
      <c r="F53" s="7">
        <v>5.6705814123283467E-7</v>
      </c>
      <c r="G53" s="7"/>
      <c r="H53" s="7"/>
      <c r="I53" s="7"/>
      <c r="J53" s="7"/>
      <c r="K53" s="7"/>
      <c r="L53" s="7"/>
      <c r="M53" s="7"/>
      <c r="N53" s="7"/>
    </row>
    <row r="54" spans="1:14" x14ac:dyDescent="0.25">
      <c r="A54" s="13" t="s">
        <v>2326</v>
      </c>
      <c r="B54" s="27" t="str">
        <f>VLOOKUP($A54,'Thresholded Ct'!$B$3:$C$194,2,FALSE)</f>
        <v>hsa-miR-363-3p</v>
      </c>
      <c r="C54" s="7">
        <v>5.9604644775390625E-8</v>
      </c>
      <c r="D54" s="7">
        <v>3.2077652559422084E-6</v>
      </c>
      <c r="E54" s="7">
        <v>9.7893226804877185E-11</v>
      </c>
      <c r="F54" s="7">
        <v>1.7720566913526107E-8</v>
      </c>
      <c r="G54" s="7"/>
      <c r="H54" s="7"/>
      <c r="I54" s="7"/>
      <c r="J54" s="7"/>
      <c r="K54" s="7"/>
      <c r="L54" s="7"/>
      <c r="M54" s="7"/>
      <c r="N54" s="7"/>
    </row>
    <row r="55" spans="1:14" x14ac:dyDescent="0.25">
      <c r="A55" s="13" t="s">
        <v>2327</v>
      </c>
      <c r="B55" s="27" t="str">
        <f>VLOOKUP($A55,'Thresholded Ct'!$B$3:$C$194,2,FALSE)</f>
        <v>hsa-miR-379-5p</v>
      </c>
      <c r="C55" s="7">
        <v>3.7252902984619141E-9</v>
      </c>
      <c r="D55" s="7">
        <v>1.5662916288780356E-9</v>
      </c>
      <c r="E55" s="7">
        <v>5.0121332124097072E-8</v>
      </c>
      <c r="F55" s="7">
        <v>5.6705814123283467E-7</v>
      </c>
      <c r="G55" s="7"/>
      <c r="H55" s="7"/>
      <c r="I55" s="7"/>
      <c r="J55" s="7"/>
      <c r="K55" s="7"/>
      <c r="L55" s="7"/>
      <c r="M55" s="7"/>
      <c r="N55" s="7"/>
    </row>
    <row r="56" spans="1:14" x14ac:dyDescent="0.25">
      <c r="A56" s="13" t="s">
        <v>2328</v>
      </c>
      <c r="B56" s="27" t="str">
        <f>VLOOKUP($A56,'Thresholded Ct'!$B$3:$C$194,2,FALSE)</f>
        <v>hsa-miR-483-3p</v>
      </c>
      <c r="C56" s="7">
        <v>2.384185791015625E-7</v>
      </c>
      <c r="D56" s="7">
        <v>4.0097065699277663E-7</v>
      </c>
      <c r="E56" s="7">
        <v>4.8946613402438502E-11</v>
      </c>
      <c r="F56" s="7">
        <v>1.8145860519450716E-5</v>
      </c>
      <c r="G56" s="7"/>
      <c r="H56" s="7"/>
      <c r="I56" s="7"/>
      <c r="J56" s="7"/>
      <c r="K56" s="7"/>
      <c r="L56" s="7"/>
      <c r="M56" s="7"/>
      <c r="N56" s="7"/>
    </row>
    <row r="57" spans="1:14" x14ac:dyDescent="0.25">
      <c r="A57" s="13" t="s">
        <v>2329</v>
      </c>
      <c r="B57" s="27" t="str">
        <f>VLOOKUP($A57,'Thresholded Ct'!$B$3:$C$194,2,FALSE)</f>
        <v>hsa-miR-7-1-3p</v>
      </c>
      <c r="C57" s="7">
        <v>5.9604644775390625E-8</v>
      </c>
      <c r="D57" s="7">
        <v>1.5662916288780356E-9</v>
      </c>
      <c r="E57" s="7">
        <v>4.0097065699277663E-7</v>
      </c>
      <c r="F57" s="7">
        <v>1.7720566913526107E-8</v>
      </c>
      <c r="G57" s="7"/>
      <c r="H57" s="7"/>
      <c r="I57" s="7"/>
      <c r="J57" s="7"/>
      <c r="K57" s="7"/>
      <c r="L57" s="7"/>
      <c r="M57" s="7"/>
      <c r="N57" s="7"/>
    </row>
    <row r="58" spans="1:14" x14ac:dyDescent="0.25">
      <c r="A58" s="13" t="s">
        <v>2331</v>
      </c>
      <c r="B58" s="27" t="str">
        <f>VLOOKUP($A58,'Thresholded Ct'!$B$3:$C$194,2,FALSE)</f>
        <v>hsa-miR-19a-3p</v>
      </c>
      <c r="C58" s="7">
        <v>7.4505805969238281E-9</v>
      </c>
      <c r="D58" s="7">
        <v>6.4155305118844177E-6</v>
      </c>
      <c r="E58" s="7">
        <v>1.9578645360975403E-10</v>
      </c>
      <c r="F58" s="7">
        <v>2.2682325649313387E-6</v>
      </c>
      <c r="G58" s="7"/>
      <c r="H58" s="7"/>
      <c r="I58" s="7"/>
      <c r="J58" s="7"/>
      <c r="K58" s="7"/>
      <c r="L58" s="7"/>
      <c r="M58" s="7"/>
      <c r="N58" s="7"/>
    </row>
    <row r="59" spans="1:14" x14ac:dyDescent="0.25">
      <c r="A59" s="13" t="s">
        <v>2332</v>
      </c>
      <c r="B59" s="27" t="str">
        <f>VLOOKUP($A59,'Thresholded Ct'!$B$3:$C$194,2,FALSE)</f>
        <v>hsa-miR-30a-5p</v>
      </c>
      <c r="C59" s="7">
        <v>7.4505805969238281E-9</v>
      </c>
      <c r="D59" s="7">
        <v>6.2651665155121208E-9</v>
      </c>
      <c r="E59" s="7">
        <v>1.9578645360975403E-10</v>
      </c>
      <c r="F59" s="7">
        <v>5.6705814123283467E-7</v>
      </c>
      <c r="G59" s="7"/>
      <c r="H59" s="7"/>
      <c r="I59" s="7"/>
      <c r="J59" s="7"/>
      <c r="K59" s="7"/>
      <c r="L59" s="7"/>
      <c r="M59" s="7"/>
      <c r="N59" s="7"/>
    </row>
    <row r="60" spans="1:14" x14ac:dyDescent="0.25">
      <c r="A60" s="13" t="s">
        <v>2333</v>
      </c>
      <c r="B60" s="27" t="str">
        <f>VLOOKUP($A60,'Thresholded Ct'!$B$3:$C$194,2,FALSE)</f>
        <v>hsa-miR-196a-5p</v>
      </c>
      <c r="C60" s="7">
        <v>2.9802322387695313E-8</v>
      </c>
      <c r="D60" s="7">
        <v>1.2831061023768835E-5</v>
      </c>
      <c r="E60" s="7">
        <v>3.9157290721950879E-10</v>
      </c>
      <c r="F60" s="7">
        <v>3.6291721038901432E-5</v>
      </c>
      <c r="G60" s="7"/>
      <c r="H60" s="7"/>
      <c r="I60" s="7"/>
      <c r="J60" s="7"/>
      <c r="K60" s="7"/>
      <c r="L60" s="7"/>
      <c r="M60" s="7"/>
      <c r="N60" s="7"/>
    </row>
    <row r="61" spans="1:14" x14ac:dyDescent="0.25">
      <c r="A61" s="13" t="s">
        <v>2334</v>
      </c>
      <c r="B61" s="27" t="str">
        <f>VLOOKUP($A61,'Thresholded Ct'!$B$3:$C$194,2,FALSE)</f>
        <v>hsa-miR-187-3p</v>
      </c>
      <c r="C61" s="7">
        <v>5.9604644775390625E-8</v>
      </c>
      <c r="D61" s="7">
        <v>3.1325832577560658E-9</v>
      </c>
      <c r="E61" s="7">
        <v>4.0097065699277663E-7</v>
      </c>
      <c r="F61" s="7">
        <v>4.430141728381525E-9</v>
      </c>
      <c r="G61" s="7"/>
      <c r="H61" s="7"/>
      <c r="I61" s="7"/>
      <c r="J61" s="7"/>
      <c r="K61" s="7"/>
      <c r="L61" s="7"/>
      <c r="M61" s="7"/>
      <c r="N61" s="7"/>
    </row>
    <row r="62" spans="1:14" x14ac:dyDescent="0.25">
      <c r="A62" s="13" t="s">
        <v>2335</v>
      </c>
      <c r="B62" s="27" t="str">
        <f>VLOOKUP($A62,'Thresholded Ct'!$B$3:$C$194,2,FALSE)</f>
        <v>hsa-miR-122-5p</v>
      </c>
      <c r="C62" s="7">
        <v>1.1920928955078125E-7</v>
      </c>
      <c r="D62" s="7">
        <v>3.1325832577560658E-9</v>
      </c>
      <c r="E62" s="7">
        <v>4.8946613402438502E-11</v>
      </c>
      <c r="F62" s="7">
        <v>2.8352907061641728E-7</v>
      </c>
      <c r="G62" s="7"/>
      <c r="H62" s="7"/>
      <c r="I62" s="7"/>
      <c r="J62" s="7"/>
      <c r="K62" s="7"/>
      <c r="L62" s="7"/>
      <c r="M62" s="7"/>
      <c r="N62" s="7"/>
    </row>
    <row r="63" spans="1:14" x14ac:dyDescent="0.25">
      <c r="A63" s="13" t="s">
        <v>2336</v>
      </c>
      <c r="B63" s="27" t="str">
        <f>VLOOKUP($A63,'Thresholded Ct'!$B$3:$C$194,2,FALSE)</f>
        <v>hsa-miR-145-5p</v>
      </c>
      <c r="C63" s="7">
        <v>2.384185791015625E-7</v>
      </c>
      <c r="D63" s="7">
        <v>8.0194131398555348E-7</v>
      </c>
      <c r="E63" s="7">
        <v>1.2530333031024265E-8</v>
      </c>
      <c r="F63" s="7">
        <v>7.0882267654104426E-8</v>
      </c>
      <c r="G63" s="7"/>
      <c r="H63" s="7"/>
      <c r="I63" s="7"/>
      <c r="J63" s="7"/>
      <c r="K63" s="7"/>
      <c r="L63" s="7"/>
      <c r="M63" s="7"/>
      <c r="N63" s="7"/>
    </row>
    <row r="64" spans="1:14" x14ac:dyDescent="0.25">
      <c r="A64" s="13" t="s">
        <v>2337</v>
      </c>
      <c r="B64" s="27" t="str">
        <f>VLOOKUP($A64,'Thresholded Ct'!$B$3:$C$194,2,FALSE)</f>
        <v>hsa-miR-206</v>
      </c>
      <c r="C64" s="7">
        <v>3.7252902984619141E-9</v>
      </c>
      <c r="D64" s="7">
        <v>2.0048532849638832E-7</v>
      </c>
      <c r="E64" s="7">
        <v>7.8314581443901624E-10</v>
      </c>
      <c r="F64" s="7">
        <v>3.6291721038901432E-5</v>
      </c>
      <c r="G64" s="7"/>
      <c r="H64" s="7"/>
      <c r="I64" s="7"/>
      <c r="J64" s="7"/>
      <c r="K64" s="7"/>
      <c r="L64" s="7"/>
      <c r="M64" s="7"/>
      <c r="N64" s="7"/>
    </row>
    <row r="65" spans="1:14" x14ac:dyDescent="0.25">
      <c r="A65" s="13" t="s">
        <v>2338</v>
      </c>
      <c r="B65" s="27" t="str">
        <f>VLOOKUP($A65,'Thresholded Ct'!$B$3:$C$194,2,FALSE)</f>
        <v>hsa-miR-365a-3p</v>
      </c>
      <c r="C65" s="7">
        <v>3.7252902984619141E-9</v>
      </c>
      <c r="D65" s="7">
        <v>6.4155305118844177E-6</v>
      </c>
      <c r="E65" s="7">
        <v>3.9157290721950879E-10</v>
      </c>
      <c r="F65" s="7">
        <v>7.0882267654104426E-8</v>
      </c>
      <c r="G65" s="7"/>
      <c r="H65" s="7"/>
      <c r="I65" s="7"/>
      <c r="J65" s="7"/>
      <c r="K65" s="7"/>
      <c r="L65" s="7"/>
      <c r="M65" s="7"/>
      <c r="N65" s="7"/>
    </row>
    <row r="66" spans="1:14" x14ac:dyDescent="0.25">
      <c r="A66" s="13" t="s">
        <v>2339</v>
      </c>
      <c r="B66" s="27" t="str">
        <f>VLOOKUP($A66,'Thresholded Ct'!$B$3:$C$194,2,FALSE)</f>
        <v>hsa-miR-382-5p</v>
      </c>
      <c r="C66" s="7">
        <v>2.9802322387695313E-8</v>
      </c>
      <c r="D66" s="7">
        <v>2.506066606204849E-8</v>
      </c>
      <c r="E66" s="7">
        <v>4.8946613402438502E-11</v>
      </c>
      <c r="F66" s="7">
        <v>4.5364651298626782E-6</v>
      </c>
      <c r="G66" s="7"/>
      <c r="H66" s="7"/>
      <c r="I66" s="7"/>
      <c r="J66" s="7"/>
      <c r="K66" s="7"/>
      <c r="L66" s="7"/>
      <c r="M66" s="7"/>
      <c r="N66" s="7"/>
    </row>
    <row r="67" spans="1:14" x14ac:dyDescent="0.25">
      <c r="A67" s="13" t="s">
        <v>2340</v>
      </c>
      <c r="B67" s="27" t="str">
        <f>VLOOKUP($A67,'Thresholded Ct'!$B$3:$C$194,2,FALSE)</f>
        <v>hsa-miR-486-5p</v>
      </c>
      <c r="C67" s="7">
        <v>2.384185791015625E-7</v>
      </c>
      <c r="D67" s="7">
        <v>1.2530333031024265E-8</v>
      </c>
      <c r="E67" s="7">
        <v>5.0121332124097072E-8</v>
      </c>
      <c r="F67" s="7">
        <v>5.6705814123283467E-7</v>
      </c>
      <c r="G67" s="7"/>
      <c r="H67" s="7"/>
      <c r="I67" s="7"/>
      <c r="J67" s="7"/>
      <c r="K67" s="7"/>
      <c r="L67" s="7"/>
      <c r="M67" s="7"/>
      <c r="N67" s="7"/>
    </row>
    <row r="68" spans="1:14" x14ac:dyDescent="0.25">
      <c r="A68" s="13" t="s">
        <v>2341</v>
      </c>
      <c r="B68" s="27" t="str">
        <f>VLOOKUP($A68,'Thresholded Ct'!$B$3:$C$194,2,FALSE)</f>
        <v>hsa-miR-34a-3p</v>
      </c>
      <c r="C68" s="7">
        <v>3.7252902984619141E-9</v>
      </c>
      <c r="D68" s="7">
        <v>6.4155305118844177E-6</v>
      </c>
      <c r="E68" s="7">
        <v>4.8946613402438502E-11</v>
      </c>
      <c r="F68" s="7">
        <v>2.2150708641907584E-9</v>
      </c>
      <c r="G68" s="7"/>
      <c r="H68" s="7"/>
      <c r="I68" s="7"/>
      <c r="J68" s="7"/>
      <c r="K68" s="7"/>
      <c r="L68" s="7"/>
      <c r="M68" s="7"/>
      <c r="N68" s="7"/>
    </row>
    <row r="69" spans="1:14" x14ac:dyDescent="0.25">
      <c r="A69" s="13" t="s">
        <v>2343</v>
      </c>
      <c r="B69" s="27" t="str">
        <f>VLOOKUP($A69,'Thresholded Ct'!$B$3:$C$194,2,FALSE)</f>
        <v>hsa-miR-221-3p</v>
      </c>
      <c r="C69" s="7">
        <v>3.7252902984619141E-9</v>
      </c>
      <c r="D69" s="7">
        <v>1.0024266424819397E-7</v>
      </c>
      <c r="E69" s="7">
        <v>4.0097065699277663E-7</v>
      </c>
      <c r="F69" s="7">
        <v>1.1075354320953812E-9</v>
      </c>
      <c r="G69" s="7"/>
      <c r="H69" s="7"/>
      <c r="I69" s="7"/>
      <c r="J69" s="7"/>
      <c r="K69" s="7"/>
      <c r="L69" s="7"/>
      <c r="M69" s="7"/>
      <c r="N69" s="7"/>
    </row>
    <row r="70" spans="1:14" x14ac:dyDescent="0.25">
      <c r="A70" s="13" t="s">
        <v>2344</v>
      </c>
      <c r="B70" s="27" t="str">
        <f>VLOOKUP($A70,'Thresholded Ct'!$B$3:$C$194,2,FALSE)</f>
        <v>hsa-miR-31-5p</v>
      </c>
      <c r="C70" s="7">
        <v>2.9802322387695313E-8</v>
      </c>
      <c r="D70" s="7">
        <v>5.0121332124097072E-8</v>
      </c>
      <c r="E70" s="7">
        <v>2.506066606204849E-8</v>
      </c>
      <c r="F70" s="7">
        <v>7.0882267654104426E-8</v>
      </c>
      <c r="G70" s="7"/>
      <c r="H70" s="7"/>
      <c r="I70" s="7"/>
      <c r="J70" s="7"/>
      <c r="K70" s="7"/>
      <c r="L70" s="7"/>
      <c r="M70" s="7"/>
      <c r="N70" s="7"/>
    </row>
    <row r="71" spans="1:14" x14ac:dyDescent="0.25">
      <c r="A71" s="13" t="s">
        <v>2345</v>
      </c>
      <c r="B71" s="27" t="str">
        <f>VLOOKUP($A71,'Thresholded Ct'!$B$3:$C$194,2,FALSE)</f>
        <v>hsa-miR-199a-5p</v>
      </c>
      <c r="C71" s="7">
        <v>1.4901161193847656E-8</v>
      </c>
      <c r="D71" s="7">
        <v>6.4155305118844177E-6</v>
      </c>
      <c r="E71" s="7">
        <v>1.5662916288780356E-9</v>
      </c>
      <c r="F71" s="7">
        <v>4.430141728381525E-9</v>
      </c>
      <c r="G71" s="7"/>
      <c r="H71" s="7"/>
      <c r="I71" s="7"/>
      <c r="J71" s="7"/>
      <c r="K71" s="7"/>
      <c r="L71" s="7"/>
      <c r="M71" s="7"/>
      <c r="N71" s="7"/>
    </row>
    <row r="72" spans="1:14" x14ac:dyDescent="0.25">
      <c r="A72" s="13" t="s">
        <v>2346</v>
      </c>
      <c r="B72" s="27" t="str">
        <f>VLOOKUP($A72,'Thresholded Ct'!$B$3:$C$194,2,FALSE)</f>
        <v>hsa-miR-203a-3p</v>
      </c>
      <c r="C72" s="7">
        <v>7.4505805969238281E-9</v>
      </c>
      <c r="D72" s="7">
        <v>2.506066606204849E-8</v>
      </c>
      <c r="E72" s="7">
        <v>9.7893226804877185E-11</v>
      </c>
      <c r="F72" s="7">
        <v>1.1341162824656693E-6</v>
      </c>
      <c r="G72" s="7"/>
      <c r="H72" s="7"/>
      <c r="I72" s="7"/>
      <c r="J72" s="7"/>
      <c r="K72" s="7"/>
      <c r="L72" s="7"/>
      <c r="M72" s="7"/>
      <c r="N72" s="7"/>
    </row>
    <row r="73" spans="1:14" x14ac:dyDescent="0.25">
      <c r="A73" s="13" t="s">
        <v>2347</v>
      </c>
      <c r="B73" s="27" t="str">
        <f>VLOOKUP($A73,'Thresholded Ct'!$B$3:$C$194,2,FALSE)</f>
        <v>hsa-miR-125b-5p</v>
      </c>
      <c r="C73" s="7">
        <v>5.9604644775390625E-8</v>
      </c>
      <c r="D73" s="7">
        <v>8.0194131398555348E-7</v>
      </c>
      <c r="E73" s="7">
        <v>1.9578645360975403E-10</v>
      </c>
      <c r="F73" s="7">
        <v>2.2150708641907584E-9</v>
      </c>
      <c r="G73" s="7"/>
      <c r="H73" s="7"/>
      <c r="I73" s="7"/>
      <c r="J73" s="7"/>
      <c r="K73" s="7"/>
      <c r="L73" s="7"/>
      <c r="M73" s="7"/>
      <c r="N73" s="7"/>
    </row>
    <row r="74" spans="1:14" x14ac:dyDescent="0.25">
      <c r="A74" s="13" t="s">
        <v>2348</v>
      </c>
      <c r="B74" s="27" t="str">
        <f>VLOOKUP($A74,'Thresholded Ct'!$B$3:$C$194,2,FALSE)</f>
        <v>hsa-miR-152-3p</v>
      </c>
      <c r="C74" s="7">
        <v>3.7252902984619141E-9</v>
      </c>
      <c r="D74" s="7">
        <v>1.2831061023768835E-5</v>
      </c>
      <c r="E74" s="7">
        <v>1.0024266424819397E-7</v>
      </c>
      <c r="F74" s="7">
        <v>3.5441133827052147E-8</v>
      </c>
      <c r="G74" s="7"/>
      <c r="H74" s="7"/>
      <c r="I74" s="7"/>
      <c r="J74" s="7"/>
      <c r="K74" s="7"/>
      <c r="L74" s="7"/>
      <c r="M74" s="7"/>
      <c r="N74" s="7"/>
    </row>
    <row r="75" spans="1:14" x14ac:dyDescent="0.25">
      <c r="A75" s="13" t="s">
        <v>2349</v>
      </c>
      <c r="B75" s="27" t="str">
        <f>VLOOKUP($A75,'Thresholded Ct'!$B$3:$C$194,2,FALSE)</f>
        <v>hsa-miR-200c-3p</v>
      </c>
      <c r="C75" s="7">
        <v>7.4505805969238281E-9</v>
      </c>
      <c r="D75" s="7">
        <v>1.2831061023768835E-5</v>
      </c>
      <c r="E75" s="7">
        <v>9.7893226804877185E-11</v>
      </c>
      <c r="F75" s="7">
        <v>5.6705814123283467E-7</v>
      </c>
      <c r="G75" s="7"/>
      <c r="H75" s="7"/>
      <c r="I75" s="7"/>
      <c r="J75" s="7"/>
      <c r="K75" s="7"/>
      <c r="L75" s="7"/>
      <c r="M75" s="7"/>
      <c r="N75" s="7"/>
    </row>
    <row r="76" spans="1:14" x14ac:dyDescent="0.25">
      <c r="A76" s="13" t="s">
        <v>2350</v>
      </c>
      <c r="B76" s="27" t="str">
        <f>VLOOKUP($A76,'Thresholded Ct'!$B$3:$C$194,2,FALSE)</f>
        <v>hsa-miR-367-3p</v>
      </c>
      <c r="C76" s="7">
        <v>1.1920928955078125E-7</v>
      </c>
      <c r="D76" s="7">
        <v>3.2077652559422084E-6</v>
      </c>
      <c r="E76" s="7">
        <v>1.6038826279711042E-6</v>
      </c>
      <c r="F76" s="7">
        <v>1.1341162824656693E-6</v>
      </c>
      <c r="G76" s="7"/>
      <c r="H76" s="7"/>
      <c r="I76" s="7"/>
      <c r="J76" s="7"/>
      <c r="K76" s="7"/>
      <c r="L76" s="7"/>
      <c r="M76" s="7"/>
      <c r="N76" s="7"/>
    </row>
    <row r="77" spans="1:14" x14ac:dyDescent="0.25">
      <c r="A77" s="13" t="s">
        <v>2351</v>
      </c>
      <c r="B77" s="27" t="str">
        <f>VLOOKUP($A77,'Thresholded Ct'!$B$3:$C$194,2,FALSE)</f>
        <v>hsa-miR-342-3p</v>
      </c>
      <c r="C77" s="7">
        <v>2.9802322387695313E-8</v>
      </c>
      <c r="D77" s="7">
        <v>1.2831061023768835E-5</v>
      </c>
      <c r="E77" s="7">
        <v>6.2651665155121208E-9</v>
      </c>
      <c r="F77" s="7">
        <v>3.6291721038901432E-5</v>
      </c>
      <c r="G77" s="7"/>
      <c r="H77" s="7"/>
      <c r="I77" s="7"/>
      <c r="J77" s="7"/>
      <c r="K77" s="7"/>
      <c r="L77" s="7"/>
      <c r="M77" s="7"/>
      <c r="N77" s="7"/>
    </row>
    <row r="78" spans="1:14" x14ac:dyDescent="0.25">
      <c r="A78" s="13" t="s">
        <v>2352</v>
      </c>
      <c r="B78" s="27" t="str">
        <f>VLOOKUP($A78,'Thresholded Ct'!$B$3:$C$194,2,FALSE)</f>
        <v>hsa-miR-146b-5p</v>
      </c>
      <c r="C78" s="7">
        <v>5.9604644775390625E-8</v>
      </c>
      <c r="D78" s="7">
        <v>3.2077652559422084E-6</v>
      </c>
      <c r="E78" s="7">
        <v>3.1325832577560658E-9</v>
      </c>
      <c r="F78" s="7">
        <v>1.8145860519450716E-5</v>
      </c>
      <c r="G78" s="7"/>
      <c r="H78" s="7"/>
      <c r="I78" s="7"/>
      <c r="J78" s="7"/>
      <c r="K78" s="7"/>
      <c r="L78" s="7"/>
      <c r="M78" s="7"/>
      <c r="N78" s="7"/>
    </row>
    <row r="79" spans="1:14" x14ac:dyDescent="0.25">
      <c r="A79" s="13" t="s">
        <v>2353</v>
      </c>
      <c r="B79" s="27" t="str">
        <f>VLOOKUP($A79,'Thresholded Ct'!$B$3:$C$194,2,FALSE)</f>
        <v>hsa-miR-34b-3p</v>
      </c>
      <c r="C79" s="7">
        <v>1.4901161193847656E-8</v>
      </c>
      <c r="D79" s="7">
        <v>1.6038826279711042E-6</v>
      </c>
      <c r="E79" s="7">
        <v>1.5662916288780356E-9</v>
      </c>
      <c r="F79" s="7">
        <v>7.0882267654104426E-8</v>
      </c>
      <c r="G79" s="7"/>
      <c r="H79" s="7"/>
      <c r="I79" s="7"/>
      <c r="J79" s="7"/>
      <c r="K79" s="7"/>
      <c r="L79" s="7"/>
      <c r="M79" s="7"/>
      <c r="N79" s="7"/>
    </row>
    <row r="80" spans="1:14" x14ac:dyDescent="0.25">
      <c r="A80" s="13" t="s">
        <v>2355</v>
      </c>
      <c r="B80" s="27" t="str">
        <f>VLOOKUP($A80,'Thresholded Ct'!$B$3:$C$194,2,FALSE)</f>
        <v>hsa-miR-9-5p</v>
      </c>
      <c r="C80" s="7">
        <v>5.9604644775390625E-8</v>
      </c>
      <c r="D80" s="7">
        <v>1.5662916288780356E-9</v>
      </c>
      <c r="E80" s="7">
        <v>4.0097065699277663E-7</v>
      </c>
      <c r="F80" s="7">
        <v>5.6705814123283467E-7</v>
      </c>
      <c r="G80" s="7"/>
      <c r="H80" s="7"/>
      <c r="I80" s="7"/>
      <c r="J80" s="7"/>
      <c r="K80" s="7"/>
      <c r="L80" s="7"/>
      <c r="M80" s="7"/>
      <c r="N80" s="7"/>
    </row>
    <row r="81" spans="1:14" x14ac:dyDescent="0.25">
      <c r="A81" s="13" t="s">
        <v>2356</v>
      </c>
      <c r="B81" s="27" t="str">
        <f>VLOOKUP($A81,'Thresholded Ct'!$B$3:$C$194,2,FALSE)</f>
        <v>hsa-miR-376c-3p</v>
      </c>
      <c r="C81" s="7">
        <v>2.9802322387695313E-8</v>
      </c>
      <c r="D81" s="7">
        <v>3.1325832577560658E-9</v>
      </c>
      <c r="E81" s="7">
        <v>8.0194131398555348E-7</v>
      </c>
      <c r="F81" s="7">
        <v>4.430141728381525E-9</v>
      </c>
      <c r="G81" s="7"/>
      <c r="H81" s="7"/>
      <c r="I81" s="7"/>
      <c r="J81" s="7"/>
      <c r="K81" s="7"/>
      <c r="L81" s="7"/>
      <c r="M81" s="7"/>
      <c r="N81" s="7"/>
    </row>
    <row r="82" spans="1:14" x14ac:dyDescent="0.25">
      <c r="A82" s="13" t="s">
        <v>2357</v>
      </c>
      <c r="B82" s="27" t="str">
        <f>VLOOKUP($A82,'Thresholded Ct'!$B$3:$C$194,2,FALSE)</f>
        <v>hsa-miR-199a-3p</v>
      </c>
      <c r="C82" s="7">
        <v>1.4901161193847656E-8</v>
      </c>
      <c r="D82" s="7">
        <v>2.506066606204849E-8</v>
      </c>
      <c r="E82" s="7">
        <v>8.0194131398555348E-7</v>
      </c>
      <c r="F82" s="7">
        <v>7.0882267654104426E-8</v>
      </c>
      <c r="G82" s="7"/>
      <c r="H82" s="7"/>
      <c r="I82" s="7"/>
      <c r="J82" s="7"/>
      <c r="K82" s="7"/>
      <c r="L82" s="7"/>
      <c r="M82" s="7"/>
      <c r="N82" s="7"/>
    </row>
    <row r="83" spans="1:14" x14ac:dyDescent="0.25">
      <c r="A83" s="13" t="s">
        <v>2358</v>
      </c>
      <c r="B83" s="27" t="str">
        <f>VLOOKUP($A83,'Thresholded Ct'!$B$3:$C$194,2,FALSE)</f>
        <v>hsa-miR-205-5p</v>
      </c>
      <c r="C83" s="7">
        <v>1.1920928955078125E-7</v>
      </c>
      <c r="D83" s="7">
        <v>2.0048532849638832E-7</v>
      </c>
      <c r="E83" s="7">
        <v>3.1325832577560658E-9</v>
      </c>
      <c r="F83" s="7">
        <v>7.0882267654104426E-8</v>
      </c>
      <c r="G83" s="7"/>
      <c r="H83" s="7"/>
      <c r="I83" s="7"/>
      <c r="J83" s="7"/>
      <c r="K83" s="7"/>
      <c r="L83" s="7"/>
      <c r="M83" s="7"/>
      <c r="N83" s="7"/>
    </row>
    <row r="84" spans="1:14" x14ac:dyDescent="0.25">
      <c r="A84" s="13" t="s">
        <v>2359</v>
      </c>
      <c r="B84" s="27" t="str">
        <f>VLOOKUP($A84,'Thresholded Ct'!$B$3:$C$194,2,FALSE)</f>
        <v>hsa-miR-130a-3p</v>
      </c>
      <c r="C84" s="7">
        <v>1.4901161193847656E-8</v>
      </c>
      <c r="D84" s="7">
        <v>3.1325832577560658E-9</v>
      </c>
      <c r="E84" s="7">
        <v>4.0097065699277663E-7</v>
      </c>
      <c r="F84" s="7">
        <v>2.2682325649313387E-6</v>
      </c>
      <c r="G84" s="7"/>
      <c r="H84" s="7"/>
      <c r="I84" s="7"/>
      <c r="J84" s="7"/>
      <c r="K84" s="7"/>
      <c r="L84" s="7"/>
      <c r="M84" s="7"/>
      <c r="N84" s="7"/>
    </row>
    <row r="85" spans="1:14" x14ac:dyDescent="0.25">
      <c r="A85" s="13" t="s">
        <v>2360</v>
      </c>
      <c r="B85" s="27" t="str">
        <f>VLOOKUP($A85,'Thresholded Ct'!$B$3:$C$194,2,FALSE)</f>
        <v>hsa-miR-126-5p</v>
      </c>
      <c r="C85" s="7">
        <v>1.1920928955078125E-7</v>
      </c>
      <c r="D85" s="7">
        <v>2.506066606204849E-8</v>
      </c>
      <c r="E85" s="7">
        <v>2.506066606204849E-8</v>
      </c>
      <c r="F85" s="7">
        <v>2.8352907061641728E-7</v>
      </c>
      <c r="G85" s="7"/>
      <c r="H85" s="7"/>
      <c r="I85" s="7"/>
      <c r="J85" s="7"/>
      <c r="K85" s="7"/>
      <c r="L85" s="7"/>
      <c r="M85" s="7"/>
      <c r="N85" s="7"/>
    </row>
    <row r="86" spans="1:14" x14ac:dyDescent="0.25">
      <c r="A86" s="13" t="s">
        <v>2361</v>
      </c>
      <c r="B86" s="27" t="str">
        <f>VLOOKUP($A86,'Thresholded Ct'!$B$3:$C$194,2,FALSE)</f>
        <v>hsa-miR-106b-5p</v>
      </c>
      <c r="C86" s="7">
        <v>7.4505805969238281E-9</v>
      </c>
      <c r="D86" s="7">
        <v>3.1325832577560658E-9</v>
      </c>
      <c r="E86" s="7">
        <v>4.0097065699277663E-7</v>
      </c>
      <c r="F86" s="7">
        <v>8.8602834567630367E-9</v>
      </c>
      <c r="G86" s="7"/>
      <c r="H86" s="7"/>
      <c r="I86" s="7"/>
      <c r="J86" s="7"/>
      <c r="K86" s="7"/>
      <c r="L86" s="7"/>
      <c r="M86" s="7"/>
      <c r="N86" s="7"/>
    </row>
    <row r="87" spans="1:14" x14ac:dyDescent="0.25">
      <c r="A87" s="13" t="s">
        <v>2362</v>
      </c>
      <c r="B87" s="27" t="str">
        <f>VLOOKUP($A87,'Thresholded Ct'!$B$3:$C$194,2,FALSE)</f>
        <v>hsa-miR-372-3p</v>
      </c>
      <c r="C87" s="7">
        <v>1.4901161193847656E-8</v>
      </c>
      <c r="D87" s="7">
        <v>2.506066606204849E-8</v>
      </c>
      <c r="E87" s="7">
        <v>5.0121332124097072E-8</v>
      </c>
      <c r="F87" s="7">
        <v>5.6705814123283467E-7</v>
      </c>
      <c r="G87" s="7"/>
      <c r="H87" s="7"/>
      <c r="I87" s="7"/>
      <c r="J87" s="7"/>
      <c r="K87" s="7"/>
      <c r="L87" s="7"/>
      <c r="M87" s="7"/>
      <c r="N87" s="7"/>
    </row>
    <row r="88" spans="1:14" x14ac:dyDescent="0.25">
      <c r="A88" s="13" t="s">
        <v>2363</v>
      </c>
      <c r="B88" s="27" t="str">
        <f>VLOOKUP($A88,'Thresholded Ct'!$B$3:$C$194,2,FALSE)</f>
        <v>hsa-miR-135b-5p</v>
      </c>
      <c r="C88" s="7">
        <v>5.9604644775390625E-8</v>
      </c>
      <c r="D88" s="7">
        <v>1.2831061023768835E-5</v>
      </c>
      <c r="E88" s="7">
        <v>1.9578645360975403E-10</v>
      </c>
      <c r="F88" s="7">
        <v>1.1341162824656693E-6</v>
      </c>
      <c r="G88" s="7"/>
      <c r="H88" s="7"/>
      <c r="I88" s="7"/>
      <c r="J88" s="7"/>
      <c r="K88" s="7"/>
      <c r="L88" s="7"/>
      <c r="M88" s="7"/>
      <c r="N88" s="7"/>
    </row>
    <row r="89" spans="1:14" x14ac:dyDescent="0.25">
      <c r="A89" s="13" t="s">
        <v>2364</v>
      </c>
      <c r="B89" s="27" t="str">
        <f>VLOOKUP($A89,'Thresholded Ct'!$B$3:$C$194,2,FALSE)</f>
        <v>hsa-miR-202-3p</v>
      </c>
      <c r="C89" s="7">
        <v>2.9802322387695313E-8</v>
      </c>
      <c r="D89" s="7">
        <v>6.4155305118844177E-6</v>
      </c>
      <c r="E89" s="7">
        <v>1.0024266424819397E-7</v>
      </c>
      <c r="F89" s="7">
        <v>1.4176453530820861E-7</v>
      </c>
      <c r="G89" s="7"/>
      <c r="H89" s="7"/>
      <c r="I89" s="7"/>
      <c r="J89" s="7"/>
      <c r="K89" s="7"/>
      <c r="L89" s="7"/>
      <c r="M89" s="7"/>
      <c r="N89" s="7"/>
    </row>
    <row r="90" spans="1:14" x14ac:dyDescent="0.25">
      <c r="A90" s="13" t="s">
        <v>2365</v>
      </c>
      <c r="B90" s="27" t="str">
        <f>VLOOKUP($A90,'Thresholded Ct'!$B$3:$C$194,2,FALSE)</f>
        <v>hsa-miR-190b</v>
      </c>
      <c r="C90" s="7">
        <v>5.9604644775390625E-8</v>
      </c>
      <c r="D90" s="7">
        <v>1.2831061023768835E-5</v>
      </c>
      <c r="E90" s="7">
        <v>3.9157290721950879E-10</v>
      </c>
      <c r="F90" s="7">
        <v>1.1075354320953812E-9</v>
      </c>
      <c r="G90" s="7"/>
      <c r="H90" s="7"/>
      <c r="I90" s="7"/>
      <c r="J90" s="7"/>
      <c r="K90" s="7"/>
      <c r="L90" s="7"/>
      <c r="M90" s="7"/>
      <c r="N90" s="7"/>
    </row>
    <row r="91" spans="1:14" x14ac:dyDescent="0.25">
      <c r="A91" s="13" t="s">
        <v>3402</v>
      </c>
      <c r="B91" s="27" t="e">
        <f>VLOOKUP($A91,'Thresholded Ct'!$B$3:$C$194,2,FALSE)</f>
        <v>#N/A</v>
      </c>
      <c r="C91" s="7">
        <v>2.9802322387695313E-8</v>
      </c>
      <c r="D91" s="7">
        <v>3.1325832577560658E-9</v>
      </c>
      <c r="E91" s="7">
        <v>5.0121332124097072E-8</v>
      </c>
      <c r="F91" s="7">
        <v>2.8352907061641728E-7</v>
      </c>
      <c r="G91" s="7"/>
      <c r="H91" s="7"/>
      <c r="I91" s="7"/>
      <c r="J91" s="7"/>
      <c r="K91" s="7"/>
      <c r="L91" s="7"/>
      <c r="M91" s="7"/>
      <c r="N91" s="7"/>
    </row>
    <row r="92" spans="1:14" x14ac:dyDescent="0.25">
      <c r="A92" s="13" t="s">
        <v>2368</v>
      </c>
      <c r="B92" s="27" t="str">
        <f>VLOOKUP($A92,'Thresholded Ct'!$B$3:$C$194,2,FALSE)</f>
        <v>hsa-miR-96-5p</v>
      </c>
      <c r="C92" s="7">
        <v>5.9604644775390625E-8</v>
      </c>
      <c r="D92" s="7">
        <v>5.0121332124097072E-8</v>
      </c>
      <c r="E92" s="7">
        <v>3.1325832577560658E-9</v>
      </c>
      <c r="F92" s="7">
        <v>3.6291721038901432E-5</v>
      </c>
      <c r="G92" s="7"/>
      <c r="H92" s="7"/>
      <c r="I92" s="7"/>
      <c r="J92" s="7"/>
      <c r="K92" s="7"/>
      <c r="L92" s="7"/>
      <c r="M92" s="7"/>
      <c r="N92" s="7"/>
    </row>
    <row r="93" spans="1:14" x14ac:dyDescent="0.25">
      <c r="A93" s="13" t="s">
        <v>2369</v>
      </c>
      <c r="B93" s="27" t="str">
        <f>VLOOKUP($A93,'Thresholded Ct'!$B$3:$C$194,2,FALSE)</f>
        <v>hsa-miR-129-5p</v>
      </c>
      <c r="C93" s="7">
        <v>5.9604644775390625E-8</v>
      </c>
      <c r="D93" s="7">
        <v>2.506066606204849E-8</v>
      </c>
      <c r="E93" s="7">
        <v>4.0097065699277663E-7</v>
      </c>
      <c r="F93" s="7">
        <v>1.4176453530820861E-7</v>
      </c>
      <c r="G93" s="7"/>
      <c r="H93" s="7"/>
      <c r="I93" s="7"/>
      <c r="J93" s="7"/>
      <c r="K93" s="7"/>
      <c r="L93" s="7"/>
      <c r="M93" s="7"/>
      <c r="N93" s="7"/>
    </row>
    <row r="94" spans="1:14" x14ac:dyDescent="0.25">
      <c r="A94" s="13" t="s">
        <v>2370</v>
      </c>
      <c r="B94" s="27" t="str">
        <f>VLOOKUP($A94,'Thresholded Ct'!$B$3:$C$194,2,FALSE)</f>
        <v>hsa-miR-214-3p</v>
      </c>
      <c r="C94" s="7">
        <v>2.9802322387695313E-8</v>
      </c>
      <c r="D94" s="7">
        <v>1.2831061023768835E-5</v>
      </c>
      <c r="E94" s="7">
        <v>4.0097065699277663E-7</v>
      </c>
      <c r="F94" s="7">
        <v>2.2150708641907584E-9</v>
      </c>
      <c r="G94" s="7"/>
      <c r="H94" s="7"/>
      <c r="I94" s="7"/>
      <c r="J94" s="7"/>
      <c r="K94" s="7"/>
      <c r="L94" s="7"/>
      <c r="M94" s="7"/>
      <c r="N94" s="7"/>
    </row>
    <row r="95" spans="1:14" x14ac:dyDescent="0.25">
      <c r="A95" s="13" t="s">
        <v>2371</v>
      </c>
      <c r="B95" s="27" t="str">
        <f>VLOOKUP($A95,'Thresholded Ct'!$B$3:$C$194,2,FALSE)</f>
        <v>hsa-miR-132-3p</v>
      </c>
      <c r="C95" s="7">
        <v>2.384185791015625E-7</v>
      </c>
      <c r="D95" s="7">
        <v>1.2530333031024265E-8</v>
      </c>
      <c r="E95" s="7">
        <v>1.6038826279711042E-6</v>
      </c>
      <c r="F95" s="7">
        <v>1.4176453530820861E-7</v>
      </c>
      <c r="G95" s="7"/>
      <c r="H95" s="7"/>
      <c r="I95" s="7"/>
      <c r="J95" s="7"/>
      <c r="K95" s="7"/>
      <c r="L95" s="7"/>
      <c r="M95" s="7"/>
      <c r="N95" s="7"/>
    </row>
    <row r="96" spans="1:14" x14ac:dyDescent="0.25">
      <c r="A96" s="13" t="s">
        <v>2372</v>
      </c>
      <c r="B96" s="27" t="str">
        <f>VLOOKUP($A96,'Thresholded Ct'!$B$3:$C$194,2,FALSE)</f>
        <v>hsa-miR-127-3p</v>
      </c>
      <c r="C96" s="7">
        <v>1.4901161193847656E-8</v>
      </c>
      <c r="D96" s="7">
        <v>2.506066606204849E-8</v>
      </c>
      <c r="E96" s="7">
        <v>2.0048532849638832E-7</v>
      </c>
      <c r="F96" s="7">
        <v>2.2150708641907584E-9</v>
      </c>
      <c r="G96" s="7"/>
      <c r="H96" s="7"/>
      <c r="I96" s="7"/>
      <c r="J96" s="7"/>
      <c r="K96" s="7"/>
      <c r="L96" s="7"/>
      <c r="M96" s="7"/>
      <c r="N96" s="7"/>
    </row>
    <row r="97" spans="1:14" x14ac:dyDescent="0.25">
      <c r="A97" s="13" t="s">
        <v>2373</v>
      </c>
      <c r="B97" s="27" t="str">
        <f>VLOOKUP($A97,'Thresholded Ct'!$B$3:$C$194,2,FALSE)</f>
        <v>hsa-miR-200a-3p</v>
      </c>
      <c r="C97" s="7">
        <v>5.9604644775390625E-8</v>
      </c>
      <c r="D97" s="7">
        <v>3.1325832577560658E-9</v>
      </c>
      <c r="E97" s="7">
        <v>1.9578645360975403E-10</v>
      </c>
      <c r="F97" s="7">
        <v>1.8145860519450716E-5</v>
      </c>
      <c r="G97" s="7"/>
      <c r="H97" s="7"/>
      <c r="I97" s="7"/>
      <c r="J97" s="7"/>
      <c r="K97" s="7"/>
      <c r="L97" s="7"/>
      <c r="M97" s="7"/>
      <c r="N97" s="7"/>
    </row>
    <row r="98" spans="1:14" x14ac:dyDescent="0.25">
      <c r="A98" s="13" t="s">
        <v>2374</v>
      </c>
      <c r="B98" s="27" t="str">
        <f>VLOOKUP($A98,'Thresholded Ct'!$B$3:$C$194,2,FALSE)</f>
        <v>hsa-miR-375</v>
      </c>
      <c r="C98" s="7">
        <v>1.4901161193847656E-8</v>
      </c>
      <c r="D98" s="7">
        <v>2.0048532849638832E-7</v>
      </c>
      <c r="E98" s="7">
        <v>4.0097065699277663E-7</v>
      </c>
      <c r="F98" s="7">
        <v>5.6705814123283467E-7</v>
      </c>
      <c r="G98" s="7"/>
      <c r="H98" s="7"/>
      <c r="I98" s="7"/>
      <c r="J98" s="7"/>
      <c r="K98" s="7"/>
      <c r="L98" s="7"/>
      <c r="M98" s="7"/>
      <c r="N98" s="7"/>
    </row>
    <row r="99" spans="1:14" x14ac:dyDescent="0.25">
      <c r="A99" s="13" t="s">
        <v>2375</v>
      </c>
      <c r="B99" s="27" t="str">
        <f>VLOOKUP($A99,'Thresholded Ct'!$B$3:$C$194,2,FALSE)</f>
        <v>hsa-miR-338-3p</v>
      </c>
      <c r="C99" s="7">
        <v>5.9604644775390625E-8</v>
      </c>
      <c r="D99" s="7">
        <v>1.6038826279711042E-6</v>
      </c>
      <c r="E99" s="7">
        <v>1.6038826279711042E-6</v>
      </c>
      <c r="F99" s="7">
        <v>1.7720566913526107E-8</v>
      </c>
      <c r="G99" s="7"/>
      <c r="H99" s="7"/>
      <c r="I99" s="7"/>
      <c r="J99" s="7"/>
      <c r="K99" s="7"/>
      <c r="L99" s="7"/>
      <c r="M99" s="7"/>
      <c r="N99" s="7"/>
    </row>
    <row r="100" spans="1:14" x14ac:dyDescent="0.25">
      <c r="A100" s="13" t="s">
        <v>2376</v>
      </c>
      <c r="B100" s="27" t="str">
        <f>VLOOKUP($A100,'Thresholded Ct'!$B$3:$C$194,2,FALSE)</f>
        <v>hsa-miR-497-5p</v>
      </c>
      <c r="C100" s="7">
        <v>3.7252902984619141E-9</v>
      </c>
      <c r="D100" s="7">
        <v>6.2651665155121208E-9</v>
      </c>
      <c r="E100" s="7">
        <v>3.1325832577560658E-9</v>
      </c>
      <c r="F100" s="7">
        <v>2.2682325649313387E-6</v>
      </c>
      <c r="G100" s="7"/>
      <c r="H100" s="7"/>
      <c r="I100" s="7"/>
      <c r="J100" s="7"/>
      <c r="K100" s="7"/>
      <c r="L100" s="7"/>
      <c r="M100" s="7"/>
      <c r="N100" s="7"/>
    </row>
    <row r="101" spans="1:14" x14ac:dyDescent="0.25">
      <c r="A101" s="13" t="s">
        <v>2377</v>
      </c>
      <c r="B101" s="27" t="str">
        <f>VLOOKUP($A101,'Thresholded Ct'!$B$3:$C$194,2,FALSE)</f>
        <v>hsa-miR-208b-3p</v>
      </c>
      <c r="C101" s="7">
        <v>1.1920928955078125E-7</v>
      </c>
      <c r="D101" s="7">
        <v>6.2651665155121208E-9</v>
      </c>
      <c r="E101" s="7">
        <v>5.0121332124097072E-8</v>
      </c>
      <c r="F101" s="7">
        <v>9.0729302597253564E-6</v>
      </c>
      <c r="G101" s="7"/>
      <c r="H101" s="7"/>
      <c r="I101" s="7"/>
      <c r="J101" s="7"/>
      <c r="K101" s="7"/>
      <c r="L101" s="7"/>
      <c r="M101" s="7"/>
      <c r="N101" s="7"/>
    </row>
    <row r="102" spans="1:14" ht="15" customHeight="1" x14ac:dyDescent="0.25">
      <c r="A102" s="13" t="s">
        <v>2379</v>
      </c>
      <c r="B102" s="27" t="str">
        <f>VLOOKUP($A102,'Thresholded Ct'!$B$3:$C$194,2,FALSE)</f>
        <v>hsa-let-7c-5p</v>
      </c>
      <c r="C102" s="7">
        <v>3.7252902984619141E-9</v>
      </c>
      <c r="D102" s="7">
        <v>4.0097065699277663E-7</v>
      </c>
      <c r="E102" s="7">
        <v>1.0024266424819397E-7</v>
      </c>
      <c r="F102" s="7">
        <v>7.0882267654104426E-8</v>
      </c>
      <c r="G102" s="7"/>
      <c r="H102" s="7"/>
      <c r="I102" s="7"/>
      <c r="J102" s="7"/>
      <c r="K102" s="7"/>
      <c r="L102" s="7"/>
      <c r="M102" s="7"/>
      <c r="N102" s="7"/>
    </row>
    <row r="103" spans="1:14" x14ac:dyDescent="0.25">
      <c r="A103" s="13" t="s">
        <v>2380</v>
      </c>
      <c r="B103" s="27" t="str">
        <f>VLOOKUP($A103,'Thresholded Ct'!$B$3:$C$194,2,FALSE)</f>
        <v>hsa-miR-93-5p</v>
      </c>
      <c r="C103" s="7">
        <v>3.7252902984619141E-9</v>
      </c>
      <c r="D103" s="7">
        <v>1.2831061023768835E-5</v>
      </c>
      <c r="E103" s="7">
        <v>6.2651665155121208E-9</v>
      </c>
      <c r="F103" s="7">
        <v>1.8145860519450716E-5</v>
      </c>
      <c r="G103" s="7"/>
      <c r="H103" s="7"/>
      <c r="I103" s="7"/>
      <c r="J103" s="7"/>
      <c r="K103" s="7"/>
      <c r="L103" s="7"/>
      <c r="M103" s="7"/>
      <c r="N103" s="7"/>
    </row>
    <row r="104" spans="1:14" x14ac:dyDescent="0.25">
      <c r="A104" s="13" t="s">
        <v>2381</v>
      </c>
      <c r="B104" s="27" t="str">
        <f>VLOOKUP($A104,'Thresholded Ct'!$B$3:$C$194,2,FALSE)</f>
        <v>hsa-miR-7-5p</v>
      </c>
      <c r="C104" s="7">
        <v>2.384185791015625E-7</v>
      </c>
      <c r="D104" s="7">
        <v>3.2077652559422084E-6</v>
      </c>
      <c r="E104" s="7">
        <v>1.0024266424819397E-7</v>
      </c>
      <c r="F104" s="7">
        <v>2.8352907061641728E-7</v>
      </c>
      <c r="G104" s="7"/>
      <c r="H104" s="7"/>
      <c r="I104" s="7"/>
      <c r="J104" s="7"/>
      <c r="K104" s="7"/>
      <c r="L104" s="7"/>
      <c r="M104" s="7"/>
      <c r="N104" s="7"/>
    </row>
    <row r="105" spans="1:14" x14ac:dyDescent="0.25">
      <c r="A105" s="13" t="s">
        <v>2382</v>
      </c>
      <c r="B105" s="27" t="str">
        <f>VLOOKUP($A105,'Thresholded Ct'!$B$3:$C$194,2,FALSE)</f>
        <v>hsa-miR-212-3p</v>
      </c>
      <c r="C105" s="7">
        <v>3.7252902984619141E-9</v>
      </c>
      <c r="D105" s="7">
        <v>1.0024266424819397E-7</v>
      </c>
      <c r="E105" s="7">
        <v>2.506066606204849E-8</v>
      </c>
      <c r="F105" s="7">
        <v>1.4176453530820861E-7</v>
      </c>
      <c r="G105" s="7"/>
      <c r="H105" s="7"/>
      <c r="I105" s="7"/>
      <c r="J105" s="7"/>
      <c r="K105" s="7"/>
      <c r="L105" s="7"/>
      <c r="M105" s="7"/>
      <c r="N105" s="7"/>
    </row>
    <row r="106" spans="1:14" x14ac:dyDescent="0.25">
      <c r="A106" s="13" t="s">
        <v>2383</v>
      </c>
      <c r="B106" s="27" t="str">
        <f>VLOOKUP($A106,'Thresholded Ct'!$B$3:$C$194,2,FALSE)</f>
        <v>hsa-miR-200b-3p</v>
      </c>
      <c r="C106" s="7">
        <v>1.4901161193847656E-8</v>
      </c>
      <c r="D106" s="7">
        <v>6.2651665155121208E-9</v>
      </c>
      <c r="E106" s="7">
        <v>8.0194131398555348E-7</v>
      </c>
      <c r="F106" s="7">
        <v>1.7720566913526107E-8</v>
      </c>
      <c r="G106" s="7"/>
      <c r="H106" s="7"/>
      <c r="I106" s="7"/>
      <c r="J106" s="7"/>
      <c r="K106" s="7"/>
      <c r="L106" s="7"/>
      <c r="M106" s="7"/>
      <c r="N106" s="7"/>
    </row>
    <row r="107" spans="1:14" x14ac:dyDescent="0.25">
      <c r="A107" s="13" t="s">
        <v>2384</v>
      </c>
      <c r="B107" s="27" t="str">
        <f>VLOOKUP($A107,'Thresholded Ct'!$B$3:$C$194,2,FALSE)</f>
        <v>hsa-miR-140-5p</v>
      </c>
      <c r="C107" s="7">
        <v>1.1920928955078125E-7</v>
      </c>
      <c r="D107" s="7">
        <v>1.6038826279711042E-6</v>
      </c>
      <c r="E107" s="7">
        <v>6.2651665155121208E-9</v>
      </c>
      <c r="F107" s="7">
        <v>5.6705814123283467E-7</v>
      </c>
      <c r="G107" s="7"/>
      <c r="H107" s="7"/>
      <c r="I107" s="7"/>
      <c r="J107" s="7"/>
      <c r="K107" s="7"/>
      <c r="L107" s="7"/>
      <c r="M107" s="7"/>
      <c r="N107" s="7"/>
    </row>
    <row r="108" spans="1:14" x14ac:dyDescent="0.25">
      <c r="A108" s="13" t="s">
        <v>2385</v>
      </c>
      <c r="B108" s="27" t="str">
        <f>VLOOKUP($A108,'Thresholded Ct'!$B$3:$C$194,2,FALSE)</f>
        <v>hsa-miR-126-3p</v>
      </c>
      <c r="C108" s="7">
        <v>1.1920928955078125E-7</v>
      </c>
      <c r="D108" s="7">
        <v>2.0048532849638832E-7</v>
      </c>
      <c r="E108" s="7">
        <v>3.1325832577560658E-9</v>
      </c>
      <c r="F108" s="7">
        <v>1.8145860519450716E-5</v>
      </c>
      <c r="G108" s="7"/>
      <c r="H108" s="7"/>
      <c r="I108" s="7"/>
      <c r="J108" s="7"/>
      <c r="K108" s="7"/>
      <c r="L108" s="7"/>
      <c r="M108" s="7"/>
      <c r="N108" s="7"/>
    </row>
    <row r="109" spans="1:14" x14ac:dyDescent="0.25">
      <c r="A109" s="13" t="s">
        <v>2386</v>
      </c>
      <c r="B109" s="27" t="str">
        <f>VLOOKUP($A109,'Thresholded Ct'!$B$3:$C$194,2,FALSE)</f>
        <v>hsa-miR-320a</v>
      </c>
      <c r="C109" s="7">
        <v>2.384185791015625E-7</v>
      </c>
      <c r="D109" s="7">
        <v>6.4155305118844177E-6</v>
      </c>
      <c r="E109" s="7">
        <v>2.0048532849638832E-7</v>
      </c>
      <c r="F109" s="7">
        <v>1.8145860519450716E-5</v>
      </c>
      <c r="G109" s="7"/>
      <c r="H109" s="7"/>
      <c r="I109" s="7"/>
      <c r="J109" s="7"/>
      <c r="K109" s="7"/>
      <c r="L109" s="7"/>
      <c r="M109" s="7"/>
      <c r="N109" s="7"/>
    </row>
    <row r="110" spans="1:14" x14ac:dyDescent="0.25">
      <c r="A110" s="13" t="s">
        <v>2387</v>
      </c>
      <c r="B110" s="27" t="str">
        <f>VLOOKUP($A110,'Thresholded Ct'!$B$3:$C$194,2,FALSE)</f>
        <v>hsa-miR-370-3p</v>
      </c>
      <c r="C110" s="7">
        <v>2.9802322387695313E-8</v>
      </c>
      <c r="D110" s="7">
        <v>2.0048532849638832E-7</v>
      </c>
      <c r="E110" s="7">
        <v>1.6038826279711042E-6</v>
      </c>
      <c r="F110" s="7">
        <v>7.0882267654104426E-8</v>
      </c>
      <c r="G110" s="7"/>
      <c r="H110" s="7"/>
      <c r="I110" s="7"/>
      <c r="J110" s="7"/>
      <c r="K110" s="7"/>
      <c r="L110" s="7"/>
      <c r="M110" s="7"/>
      <c r="N110" s="7"/>
    </row>
    <row r="111" spans="1:14" x14ac:dyDescent="0.25">
      <c r="A111" s="13" t="s">
        <v>2388</v>
      </c>
      <c r="B111" s="27" t="str">
        <f>VLOOKUP($A111,'Thresholded Ct'!$B$3:$C$194,2,FALSE)</f>
        <v>hsa-miR-196b-5p</v>
      </c>
      <c r="C111" s="7">
        <v>1.1920928955078125E-7</v>
      </c>
      <c r="D111" s="7">
        <v>6.2651665155121208E-9</v>
      </c>
      <c r="E111" s="7">
        <v>1.0024266424819397E-7</v>
      </c>
      <c r="F111" s="7">
        <v>1.1075354320953812E-9</v>
      </c>
      <c r="G111" s="7"/>
      <c r="H111" s="7"/>
      <c r="I111" s="7"/>
      <c r="J111" s="7"/>
      <c r="K111" s="7"/>
      <c r="L111" s="7"/>
      <c r="M111" s="7"/>
      <c r="N111" s="7"/>
    </row>
    <row r="112" spans="1:14" x14ac:dyDescent="0.25">
      <c r="A112" s="13" t="s">
        <v>2389</v>
      </c>
      <c r="B112" s="27" t="str">
        <f>VLOOKUP($A112,'Thresholded Ct'!$B$3:$C$194,2,FALSE)</f>
        <v>hsa-miR-193b-3p</v>
      </c>
      <c r="C112" s="7">
        <v>7.4505805969238281E-9</v>
      </c>
      <c r="D112" s="7">
        <v>4.0097065699277663E-7</v>
      </c>
      <c r="E112" s="7">
        <v>2.0048532849638832E-7</v>
      </c>
      <c r="F112" s="7">
        <v>5.6705814123283467E-7</v>
      </c>
      <c r="G112" s="7"/>
      <c r="H112" s="7"/>
      <c r="I112" s="7"/>
      <c r="J112" s="7"/>
      <c r="K112" s="7"/>
      <c r="L112" s="7"/>
      <c r="M112" s="7"/>
      <c r="N112" s="7"/>
    </row>
    <row r="113" spans="1:14" x14ac:dyDescent="0.25">
      <c r="A113" s="13" t="s">
        <v>2391</v>
      </c>
      <c r="B113" s="27" t="str">
        <f>VLOOKUP($A113,'Thresholded Ct'!$B$3:$C$194,2,FALSE)</f>
        <v>hsa-miR-15a-5p</v>
      </c>
      <c r="C113" s="7">
        <v>1.1920928955078125E-7</v>
      </c>
      <c r="D113" s="7">
        <v>1.2530333031024265E-8</v>
      </c>
      <c r="E113" s="7">
        <v>2.0048532849638832E-7</v>
      </c>
      <c r="F113" s="7">
        <v>1.8145860519450716E-5</v>
      </c>
      <c r="G113" s="7"/>
      <c r="H113" s="7"/>
      <c r="I113" s="7"/>
      <c r="J113" s="7"/>
      <c r="K113" s="7"/>
      <c r="L113" s="7"/>
      <c r="M113" s="7"/>
      <c r="N113" s="7"/>
    </row>
    <row r="114" spans="1:14" x14ac:dyDescent="0.25">
      <c r="A114" s="13" t="s">
        <v>2392</v>
      </c>
      <c r="B114" s="27" t="str">
        <f>VLOOKUP($A114,'Thresholded Ct'!$B$3:$C$194,2,FALSE)</f>
        <v>hsa-miR-100-5p</v>
      </c>
      <c r="C114" s="7">
        <v>5.9604644775390625E-8</v>
      </c>
      <c r="D114" s="7">
        <v>4.0097065699277663E-7</v>
      </c>
      <c r="E114" s="7">
        <v>7.8314581443901624E-10</v>
      </c>
      <c r="F114" s="7">
        <v>2.2150708641907584E-9</v>
      </c>
      <c r="G114" s="7"/>
      <c r="H114" s="7"/>
      <c r="I114" s="7"/>
      <c r="J114" s="7"/>
      <c r="K114" s="7"/>
      <c r="L114" s="7"/>
      <c r="M114" s="7"/>
      <c r="N114" s="7"/>
    </row>
    <row r="115" spans="1:14" x14ac:dyDescent="0.25">
      <c r="A115" s="13" t="s">
        <v>2393</v>
      </c>
      <c r="B115" s="27" t="str">
        <f>VLOOKUP($A115,'Thresholded Ct'!$B$3:$C$194,2,FALSE)</f>
        <v>hsa-miR-10a-5p</v>
      </c>
      <c r="C115" s="7">
        <v>1.1920928955078125E-7</v>
      </c>
      <c r="D115" s="7">
        <v>8.0194131398555348E-7</v>
      </c>
      <c r="E115" s="7">
        <v>5.0121332124097072E-8</v>
      </c>
      <c r="F115" s="7">
        <v>3.6291721038901432E-5</v>
      </c>
      <c r="G115" s="7"/>
      <c r="H115" s="7"/>
      <c r="I115" s="7"/>
      <c r="J115" s="7"/>
      <c r="K115" s="7"/>
      <c r="L115" s="7"/>
      <c r="M115" s="7"/>
      <c r="N115" s="7"/>
    </row>
    <row r="116" spans="1:14" x14ac:dyDescent="0.25">
      <c r="A116" s="13" t="s">
        <v>2394</v>
      </c>
      <c r="B116" s="27" t="str">
        <f>VLOOKUP($A116,'Thresholded Ct'!$B$3:$C$194,2,FALSE)</f>
        <v>hsa-miR-215-5p</v>
      </c>
      <c r="C116" s="7">
        <v>5.9604644775390625E-8</v>
      </c>
      <c r="D116" s="7">
        <v>6.4155305118844177E-6</v>
      </c>
      <c r="E116" s="7">
        <v>3.9157290721950879E-10</v>
      </c>
      <c r="F116" s="7">
        <v>1.4176453530820861E-7</v>
      </c>
      <c r="G116" s="7"/>
      <c r="H116" s="7"/>
      <c r="I116" s="7"/>
      <c r="J116" s="7"/>
      <c r="K116" s="7"/>
      <c r="L116" s="7"/>
      <c r="M116" s="7"/>
      <c r="N116" s="7"/>
    </row>
    <row r="117" spans="1:14" x14ac:dyDescent="0.25">
      <c r="A117" s="13" t="s">
        <v>2395</v>
      </c>
      <c r="B117" s="27" t="str">
        <f>VLOOKUP($A117,'Thresholded Ct'!$B$3:$C$194,2,FALSE)</f>
        <v>hsa-miR-23b-3p</v>
      </c>
      <c r="C117" s="7">
        <v>3.7252902984619141E-9</v>
      </c>
      <c r="D117" s="7">
        <v>3.1325832577560658E-9</v>
      </c>
      <c r="E117" s="7">
        <v>3.9157290721950879E-10</v>
      </c>
      <c r="F117" s="7">
        <v>1.1341162824656693E-6</v>
      </c>
      <c r="G117" s="7"/>
      <c r="H117" s="7"/>
      <c r="I117" s="7"/>
      <c r="J117" s="7"/>
      <c r="K117" s="7"/>
      <c r="L117" s="7"/>
      <c r="M117" s="7"/>
      <c r="N117" s="7"/>
    </row>
    <row r="118" spans="1:14" x14ac:dyDescent="0.25">
      <c r="A118" s="13" t="s">
        <v>2396</v>
      </c>
      <c r="B118" s="27" t="str">
        <f>VLOOKUP($A118,'Thresholded Ct'!$B$3:$C$194,2,FALSE)</f>
        <v>hsa-miR-141-3p</v>
      </c>
      <c r="C118" s="7">
        <v>3.7252902984619141E-9</v>
      </c>
      <c r="D118" s="7">
        <v>2.0048532849638832E-7</v>
      </c>
      <c r="E118" s="7">
        <v>1.2530333031024265E-8</v>
      </c>
      <c r="F118" s="7">
        <v>4.5364651298626782E-6</v>
      </c>
      <c r="G118" s="7"/>
      <c r="H118" s="7"/>
      <c r="I118" s="7"/>
      <c r="J118" s="7"/>
      <c r="K118" s="7"/>
      <c r="L118" s="7"/>
      <c r="M118" s="7"/>
      <c r="N118" s="7"/>
    </row>
    <row r="119" spans="1:14" x14ac:dyDescent="0.25">
      <c r="A119" s="13" t="s">
        <v>2397</v>
      </c>
      <c r="B119" s="27" t="str">
        <f>VLOOKUP($A119,'Thresholded Ct'!$B$3:$C$194,2,FALSE)</f>
        <v>hsa-miR-134-5p</v>
      </c>
      <c r="C119" s="7">
        <v>7.4505805969238281E-9</v>
      </c>
      <c r="D119" s="7">
        <v>2.506066606204849E-8</v>
      </c>
      <c r="E119" s="7">
        <v>4.8946613402438502E-11</v>
      </c>
      <c r="F119" s="7">
        <v>1.8145860519450716E-5</v>
      </c>
      <c r="G119" s="7"/>
      <c r="H119" s="7"/>
      <c r="I119" s="7"/>
      <c r="J119" s="7"/>
      <c r="K119" s="7"/>
      <c r="L119" s="7"/>
      <c r="M119" s="7"/>
      <c r="N119" s="7"/>
    </row>
    <row r="120" spans="1:14" x14ac:dyDescent="0.25">
      <c r="A120" s="13" t="s">
        <v>2398</v>
      </c>
      <c r="B120" s="27" t="str">
        <f>VLOOKUP($A120,'Thresholded Ct'!$B$3:$C$194,2,FALSE)</f>
        <v>hsa-miR-155-5p</v>
      </c>
      <c r="C120" s="7">
        <v>1.1920928955078125E-7</v>
      </c>
      <c r="D120" s="7">
        <v>3.1325832577560658E-9</v>
      </c>
      <c r="E120" s="7">
        <v>5.0121332124097072E-8</v>
      </c>
      <c r="F120" s="7">
        <v>2.8352907061641728E-7</v>
      </c>
      <c r="G120" s="7"/>
      <c r="H120" s="7"/>
      <c r="I120" s="7"/>
      <c r="J120" s="7"/>
      <c r="K120" s="7"/>
      <c r="L120" s="7"/>
      <c r="M120" s="7"/>
      <c r="N120" s="7"/>
    </row>
    <row r="121" spans="1:14" x14ac:dyDescent="0.25">
      <c r="A121" s="13" t="s">
        <v>2399</v>
      </c>
      <c r="B121" s="27" t="str">
        <f>VLOOKUP($A121,'Thresholded Ct'!$B$3:$C$194,2,FALSE)</f>
        <v>hsa-miR-378a-5p</v>
      </c>
      <c r="C121" s="7">
        <v>1.1920928955078125E-7</v>
      </c>
      <c r="D121" s="7">
        <v>1.2530333031024265E-8</v>
      </c>
      <c r="E121" s="7">
        <v>8.0194131398555348E-7</v>
      </c>
      <c r="F121" s="7">
        <v>1.4176453530820861E-7</v>
      </c>
      <c r="G121" s="7"/>
      <c r="H121" s="7"/>
      <c r="I121" s="7"/>
      <c r="J121" s="7"/>
      <c r="K121" s="7"/>
      <c r="L121" s="7"/>
      <c r="M121" s="7"/>
      <c r="N121" s="7"/>
    </row>
    <row r="122" spans="1:14" x14ac:dyDescent="0.25">
      <c r="A122" s="13" t="s">
        <v>2400</v>
      </c>
      <c r="B122" s="27" t="str">
        <f>VLOOKUP($A122,'Thresholded Ct'!$B$3:$C$194,2,FALSE)</f>
        <v>hsa-miR-422a</v>
      </c>
      <c r="C122" s="7">
        <v>2.384185791015625E-7</v>
      </c>
      <c r="D122" s="7">
        <v>1.5662916288780356E-9</v>
      </c>
      <c r="E122" s="7">
        <v>3.9157290721950879E-10</v>
      </c>
      <c r="F122" s="7">
        <v>4.430141728381525E-9</v>
      </c>
      <c r="G122" s="7"/>
      <c r="H122" s="7"/>
      <c r="I122" s="7"/>
      <c r="J122" s="7"/>
      <c r="K122" s="7"/>
      <c r="L122" s="7"/>
      <c r="M122" s="7"/>
      <c r="N122" s="7"/>
    </row>
    <row r="123" spans="1:14" x14ac:dyDescent="0.25">
      <c r="A123" s="13" t="s">
        <v>2401</v>
      </c>
      <c r="B123" s="27" t="str">
        <f>VLOOKUP($A123,'Thresholded Ct'!$B$3:$C$194,2,FALSE)</f>
        <v>hsa-miR-499a-5p</v>
      </c>
      <c r="C123" s="7">
        <v>2.9802322387695313E-8</v>
      </c>
      <c r="D123" s="7">
        <v>5.0121332124097072E-8</v>
      </c>
      <c r="E123" s="7">
        <v>1.0024266424819397E-7</v>
      </c>
      <c r="F123" s="7">
        <v>5.6705814123283467E-7</v>
      </c>
      <c r="G123" s="7"/>
      <c r="H123" s="7"/>
      <c r="I123" s="7"/>
      <c r="J123" s="7"/>
      <c r="K123" s="7"/>
      <c r="L123" s="7"/>
      <c r="M123" s="7"/>
      <c r="N123" s="7"/>
    </row>
    <row r="124" spans="1:14" x14ac:dyDescent="0.25">
      <c r="A124" s="13" t="s">
        <v>2403</v>
      </c>
      <c r="B124" s="27" t="str">
        <f>VLOOKUP($A124,'Thresholded Ct'!$B$3:$C$194,2,FALSE)</f>
        <v>hsa-miR-17-3p</v>
      </c>
      <c r="C124" s="7">
        <v>2.9802322387695313E-8</v>
      </c>
      <c r="D124" s="7">
        <v>6.4155305118844177E-6</v>
      </c>
      <c r="E124" s="7">
        <v>5.0121332124097072E-8</v>
      </c>
      <c r="F124" s="7">
        <v>1.8145860519450716E-5</v>
      </c>
      <c r="G124" s="7"/>
      <c r="H124" s="7"/>
      <c r="I124" s="7"/>
      <c r="J124" s="7"/>
      <c r="K124" s="7"/>
      <c r="L124" s="7"/>
      <c r="M124" s="7"/>
      <c r="N124" s="7"/>
    </row>
    <row r="125" spans="1:14" x14ac:dyDescent="0.25">
      <c r="A125" s="13" t="s">
        <v>2404</v>
      </c>
      <c r="B125" s="27" t="str">
        <f>VLOOKUP($A125,'Thresholded Ct'!$B$3:$C$194,2,FALSE)</f>
        <v>hsa-miR-103a-3p</v>
      </c>
      <c r="C125" s="7">
        <v>2.384185791015625E-7</v>
      </c>
      <c r="D125" s="7">
        <v>2.0048532849638832E-7</v>
      </c>
      <c r="E125" s="7">
        <v>2.506066606204849E-8</v>
      </c>
      <c r="F125" s="7">
        <v>4.5364651298626782E-6</v>
      </c>
      <c r="G125" s="7"/>
      <c r="H125" s="7"/>
      <c r="I125" s="7"/>
      <c r="J125" s="7"/>
      <c r="K125" s="7"/>
      <c r="L125" s="7"/>
      <c r="M125" s="7"/>
      <c r="N125" s="7"/>
    </row>
    <row r="126" spans="1:14" x14ac:dyDescent="0.25">
      <c r="A126" s="13" t="s">
        <v>2405</v>
      </c>
      <c r="B126" s="27" t="str">
        <f>VLOOKUP($A126,'Thresholded Ct'!$B$3:$C$194,2,FALSE)</f>
        <v>hsa-miR-10b-5p</v>
      </c>
      <c r="C126" s="7">
        <v>3.7252902984619141E-9</v>
      </c>
      <c r="D126" s="7">
        <v>6.2651665155121208E-9</v>
      </c>
      <c r="E126" s="7">
        <v>3.9157290721950879E-10</v>
      </c>
      <c r="F126" s="7">
        <v>2.2150708641907584E-9</v>
      </c>
      <c r="G126" s="7"/>
      <c r="H126" s="7"/>
      <c r="I126" s="7"/>
      <c r="J126" s="7"/>
      <c r="K126" s="7"/>
      <c r="L126" s="7"/>
      <c r="M126" s="7"/>
      <c r="N126" s="7"/>
    </row>
    <row r="127" spans="1:14" x14ac:dyDescent="0.25">
      <c r="A127" s="13" t="s">
        <v>2406</v>
      </c>
      <c r="B127" s="27" t="str">
        <f>VLOOKUP($A127,'Thresholded Ct'!$B$3:$C$194,2,FALSE)</f>
        <v>hsa-miR-217</v>
      </c>
      <c r="C127" s="7">
        <v>3.7252902984619141E-9</v>
      </c>
      <c r="D127" s="7">
        <v>1.2831061023768835E-5</v>
      </c>
      <c r="E127" s="7">
        <v>1.5662916288780356E-9</v>
      </c>
      <c r="F127" s="7">
        <v>7.0882267654104426E-8</v>
      </c>
      <c r="G127" s="7"/>
      <c r="H127" s="7"/>
      <c r="I127" s="7"/>
      <c r="J127" s="7"/>
      <c r="K127" s="7"/>
      <c r="L127" s="7"/>
      <c r="M127" s="7"/>
      <c r="N127" s="7"/>
    </row>
    <row r="128" spans="1:14" x14ac:dyDescent="0.25">
      <c r="A128" s="13" t="s">
        <v>2407</v>
      </c>
      <c r="B128" s="27" t="str">
        <f>VLOOKUP($A128,'Thresholded Ct'!$B$3:$C$194,2,FALSE)</f>
        <v>hsa-miR-27b-3p</v>
      </c>
      <c r="C128" s="7">
        <v>2.384185791015625E-7</v>
      </c>
      <c r="D128" s="7">
        <v>6.4155305118844177E-6</v>
      </c>
      <c r="E128" s="7">
        <v>1.0024266424819397E-7</v>
      </c>
      <c r="F128" s="7">
        <v>2.8352907061641728E-7</v>
      </c>
      <c r="G128" s="7"/>
      <c r="H128" s="7"/>
      <c r="I128" s="7"/>
      <c r="J128" s="7"/>
      <c r="K128" s="7"/>
      <c r="L128" s="7"/>
      <c r="M128" s="7"/>
      <c r="N128" s="7"/>
    </row>
    <row r="129" spans="1:14" x14ac:dyDescent="0.25">
      <c r="A129" s="13" t="s">
        <v>2408</v>
      </c>
      <c r="B129" s="27" t="str">
        <f>VLOOKUP($A129,'Thresholded Ct'!$B$3:$C$194,2,FALSE)</f>
        <v>hsa-miR-144-3p</v>
      </c>
      <c r="C129" s="7">
        <v>7.4505805969238281E-9</v>
      </c>
      <c r="D129" s="7">
        <v>1.0024266424819397E-7</v>
      </c>
      <c r="E129" s="7">
        <v>1.9578645360975403E-10</v>
      </c>
      <c r="F129" s="7">
        <v>5.6705814123283467E-7</v>
      </c>
      <c r="G129" s="7"/>
      <c r="H129" s="7"/>
      <c r="I129" s="7"/>
      <c r="J129" s="7"/>
      <c r="K129" s="7"/>
      <c r="L129" s="7"/>
      <c r="M129" s="7"/>
      <c r="N129" s="7"/>
    </row>
    <row r="130" spans="1:14" x14ac:dyDescent="0.25">
      <c r="A130" s="13" t="s">
        <v>2409</v>
      </c>
      <c r="B130" s="27" t="str">
        <f>VLOOKUP($A130,'Thresholded Ct'!$B$3:$C$194,2,FALSE)</f>
        <v>hsa-miR-146a-5p</v>
      </c>
      <c r="C130" s="7">
        <v>1.1920928955078125E-7</v>
      </c>
      <c r="D130" s="7">
        <v>1.2530333031024265E-8</v>
      </c>
      <c r="E130" s="7">
        <v>3.9157290721950879E-10</v>
      </c>
      <c r="F130" s="7">
        <v>3.5441133827052147E-8</v>
      </c>
      <c r="G130" s="7"/>
      <c r="H130" s="7"/>
      <c r="I130" s="7"/>
      <c r="J130" s="7"/>
      <c r="K130" s="7"/>
      <c r="L130" s="7"/>
      <c r="M130" s="7"/>
      <c r="N130" s="7"/>
    </row>
    <row r="131" spans="1:14" x14ac:dyDescent="0.25">
      <c r="A131" s="13" t="s">
        <v>2410</v>
      </c>
      <c r="B131" s="27" t="str">
        <f>VLOOKUP($A131,'Thresholded Ct'!$B$3:$C$194,2,FALSE)</f>
        <v>hsa-miR-29c-3p</v>
      </c>
      <c r="C131" s="7">
        <v>2.9802322387695313E-8</v>
      </c>
      <c r="D131" s="7">
        <v>1.5662916288780356E-9</v>
      </c>
      <c r="E131" s="7">
        <v>1.6038826279711042E-6</v>
      </c>
      <c r="F131" s="7">
        <v>1.1341162824656693E-6</v>
      </c>
      <c r="G131" s="7"/>
      <c r="H131" s="7"/>
      <c r="I131" s="7"/>
      <c r="J131" s="7"/>
      <c r="K131" s="7"/>
      <c r="L131" s="7"/>
      <c r="M131" s="7"/>
      <c r="N131" s="7"/>
    </row>
    <row r="132" spans="1:14" x14ac:dyDescent="0.25">
      <c r="A132" s="13" t="s">
        <v>2411</v>
      </c>
      <c r="B132" s="27" t="str">
        <f>VLOOKUP($A132,'Thresholded Ct'!$B$3:$C$194,2,FALSE)</f>
        <v>hsa-miR-383-5p</v>
      </c>
      <c r="C132" s="7">
        <v>1.4901161193847656E-8</v>
      </c>
      <c r="D132" s="7">
        <v>6.4155305118844177E-6</v>
      </c>
      <c r="E132" s="7">
        <v>1.5662916288780356E-9</v>
      </c>
      <c r="F132" s="7">
        <v>4.430141728381525E-9</v>
      </c>
      <c r="G132" s="7"/>
      <c r="H132" s="7"/>
      <c r="I132" s="7"/>
      <c r="J132" s="7"/>
      <c r="K132" s="7"/>
      <c r="L132" s="7"/>
      <c r="M132" s="7"/>
      <c r="N132" s="7"/>
    </row>
    <row r="133" spans="1:14" x14ac:dyDescent="0.25">
      <c r="A133" s="13" t="s">
        <v>2412</v>
      </c>
      <c r="B133" s="27" t="str">
        <f>VLOOKUP($A133,'Thresholded Ct'!$B$3:$C$194,2,FALSE)</f>
        <v>hsa-miR-424-5p</v>
      </c>
      <c r="C133" s="7">
        <v>3.7252902984619141E-9</v>
      </c>
      <c r="D133" s="7">
        <v>1.0024266424819397E-7</v>
      </c>
      <c r="E133" s="7">
        <v>9.7893226804877185E-11</v>
      </c>
      <c r="F133" s="7">
        <v>1.1075354320953812E-9</v>
      </c>
      <c r="G133" s="7"/>
      <c r="H133" s="7"/>
      <c r="I133" s="7"/>
      <c r="J133" s="7"/>
      <c r="K133" s="7"/>
      <c r="L133" s="7"/>
      <c r="M133" s="7"/>
      <c r="N133" s="7"/>
    </row>
    <row r="134" spans="1:14" x14ac:dyDescent="0.25">
      <c r="A134" s="13" t="s">
        <v>2413</v>
      </c>
      <c r="B134" s="27" t="str">
        <f>VLOOKUP($A134,'Thresholded Ct'!$B$3:$C$194,2,FALSE)</f>
        <v>hsa-miR-506-3p</v>
      </c>
      <c r="C134" s="7">
        <v>3.7252902984619141E-9</v>
      </c>
      <c r="D134" s="7">
        <v>6.2651665155121208E-9</v>
      </c>
      <c r="E134" s="7">
        <v>3.1325832577560658E-9</v>
      </c>
      <c r="F134" s="7">
        <v>2.8352907061641728E-7</v>
      </c>
      <c r="G134" s="7"/>
      <c r="H134" s="7"/>
      <c r="I134" s="7"/>
      <c r="J134" s="7"/>
      <c r="K134" s="7"/>
      <c r="L134" s="7"/>
      <c r="M134" s="7"/>
      <c r="N134" s="7"/>
    </row>
    <row r="135" spans="1:14" x14ac:dyDescent="0.25">
      <c r="A135" s="13" t="s">
        <v>2415</v>
      </c>
      <c r="B135" s="27" t="str">
        <f>VLOOKUP($A135,'Thresholded Ct'!$B$3:$C$194,2,FALSE)</f>
        <v>hsa-miR-19b-3p</v>
      </c>
      <c r="C135" s="7">
        <v>2.384185791015625E-7</v>
      </c>
      <c r="D135" s="7">
        <v>6.2651665155121208E-9</v>
      </c>
      <c r="E135" s="7">
        <v>9.7893226804877185E-11</v>
      </c>
      <c r="F135" s="7">
        <v>4.5364651298626782E-6</v>
      </c>
      <c r="G135" s="7"/>
      <c r="H135" s="7"/>
      <c r="I135" s="7"/>
      <c r="J135" s="7"/>
      <c r="K135" s="7"/>
      <c r="L135" s="7"/>
      <c r="M135" s="7"/>
      <c r="N135" s="7"/>
    </row>
    <row r="136" spans="1:14" x14ac:dyDescent="0.25">
      <c r="A136" s="13" t="s">
        <v>2416</v>
      </c>
      <c r="B136" s="27" t="str">
        <f>VLOOKUP($A136,'Thresholded Ct'!$B$3:$C$194,2,FALSE)</f>
        <v>hsa-miR-208a-3p</v>
      </c>
      <c r="C136" s="7">
        <v>5.9604644775390625E-8</v>
      </c>
      <c r="D136" s="7">
        <v>1.2530333031024265E-8</v>
      </c>
      <c r="E136" s="7">
        <v>3.1325832577560658E-9</v>
      </c>
      <c r="F136" s="7">
        <v>5.6705814123283467E-7</v>
      </c>
      <c r="G136" s="7"/>
      <c r="H136" s="7"/>
      <c r="I136" s="7"/>
      <c r="J136" s="7"/>
      <c r="K136" s="7"/>
      <c r="L136" s="7"/>
      <c r="M136" s="7"/>
      <c r="N136" s="7"/>
    </row>
    <row r="137" spans="1:14" x14ac:dyDescent="0.25">
      <c r="A137" s="13" t="s">
        <v>2417</v>
      </c>
      <c r="B137" s="27" t="str">
        <f>VLOOKUP($A137,'Thresholded Ct'!$B$3:$C$194,2,FALSE)</f>
        <v>hsa-miR-17-5p</v>
      </c>
      <c r="C137" s="7">
        <v>1.4901161193847656E-8</v>
      </c>
      <c r="D137" s="7">
        <v>2.506066606204849E-8</v>
      </c>
      <c r="E137" s="7">
        <v>6.2651665155121208E-9</v>
      </c>
      <c r="F137" s="7">
        <v>4.5364651298626782E-6</v>
      </c>
      <c r="G137" s="7"/>
      <c r="H137" s="7"/>
      <c r="I137" s="7"/>
      <c r="J137" s="7"/>
      <c r="K137" s="7"/>
      <c r="L137" s="7"/>
      <c r="M137" s="7"/>
      <c r="N137" s="7"/>
    </row>
    <row r="138" spans="1:14" x14ac:dyDescent="0.25">
      <c r="A138" s="13" t="s">
        <v>2418</v>
      </c>
      <c r="B138" s="27" t="str">
        <f>VLOOKUP($A138,'Thresholded Ct'!$B$3:$C$194,2,FALSE)</f>
        <v>hsa-miR-218-5p</v>
      </c>
      <c r="C138" s="7">
        <v>7.4505805969238281E-9</v>
      </c>
      <c r="D138" s="7">
        <v>3.2077652559422084E-6</v>
      </c>
      <c r="E138" s="7">
        <v>3.9157290721950879E-10</v>
      </c>
      <c r="F138" s="7">
        <v>2.8352907061641728E-7</v>
      </c>
      <c r="G138" s="7"/>
      <c r="H138" s="7"/>
      <c r="I138" s="7"/>
      <c r="J138" s="7"/>
      <c r="K138" s="7"/>
      <c r="L138" s="7"/>
      <c r="M138" s="7"/>
      <c r="N138" s="7"/>
    </row>
    <row r="139" spans="1:14" x14ac:dyDescent="0.25">
      <c r="A139" s="13" t="s">
        <v>2419</v>
      </c>
      <c r="B139" s="27" t="str">
        <f>VLOOKUP($A139,'Thresholded Ct'!$B$3:$C$194,2,FALSE)</f>
        <v>hsa-miR-30b-5p</v>
      </c>
      <c r="C139" s="7">
        <v>1.4901161193847656E-8</v>
      </c>
      <c r="D139" s="7">
        <v>2.0048532849638832E-7</v>
      </c>
      <c r="E139" s="7">
        <v>7.8314581443901624E-10</v>
      </c>
      <c r="F139" s="7">
        <v>2.8352907061641728E-7</v>
      </c>
      <c r="G139" s="7"/>
      <c r="H139" s="7"/>
      <c r="I139" s="7"/>
      <c r="J139" s="7"/>
      <c r="K139" s="7"/>
      <c r="L139" s="7"/>
      <c r="M139" s="7"/>
      <c r="N139" s="7"/>
    </row>
    <row r="140" spans="1:14" x14ac:dyDescent="0.25">
      <c r="A140" s="13" t="s">
        <v>2420</v>
      </c>
      <c r="B140" s="27" t="str">
        <f>VLOOKUP($A140,'Thresholded Ct'!$B$3:$C$194,2,FALSE)</f>
        <v>hsa-miR-153-3p</v>
      </c>
      <c r="C140" s="7">
        <v>7.4505805969238281E-9</v>
      </c>
      <c r="D140" s="7">
        <v>8.0194131398555348E-7</v>
      </c>
      <c r="E140" s="7">
        <v>7.8314581443901624E-10</v>
      </c>
      <c r="F140" s="7">
        <v>3.6291721038901432E-5</v>
      </c>
      <c r="G140" s="7"/>
      <c r="H140" s="7"/>
      <c r="I140" s="7"/>
      <c r="J140" s="7"/>
      <c r="K140" s="7"/>
      <c r="L140" s="7"/>
      <c r="M140" s="7"/>
      <c r="N140" s="7"/>
    </row>
    <row r="141" spans="1:14" x14ac:dyDescent="0.25">
      <c r="A141" s="13" t="s">
        <v>2421</v>
      </c>
      <c r="B141" s="27" t="str">
        <f>VLOOKUP($A141,'Thresholded Ct'!$B$3:$C$194,2,FALSE)</f>
        <v>hsa-miR-149-5p</v>
      </c>
      <c r="C141" s="7">
        <v>1.1920928955078125E-7</v>
      </c>
      <c r="D141" s="7">
        <v>1.0024266424819397E-7</v>
      </c>
      <c r="E141" s="7">
        <v>1.6038826279711042E-6</v>
      </c>
      <c r="F141" s="7">
        <v>2.2682325649313387E-6</v>
      </c>
      <c r="G141" s="7"/>
      <c r="H141" s="7"/>
      <c r="I141" s="7"/>
      <c r="J141" s="7"/>
      <c r="K141" s="7"/>
      <c r="L141" s="7"/>
      <c r="M141" s="7"/>
      <c r="N141" s="7"/>
    </row>
    <row r="142" spans="1:14" x14ac:dyDescent="0.25">
      <c r="A142" s="13" t="s">
        <v>2422</v>
      </c>
      <c r="B142" s="27" t="str">
        <f>VLOOKUP($A142,'Thresholded Ct'!$B$3:$C$194,2,FALSE)</f>
        <v>hsa-miR-301a-3p</v>
      </c>
      <c r="C142" s="7">
        <v>7.4505805969238281E-9</v>
      </c>
      <c r="D142" s="7">
        <v>8.0194131398555348E-7</v>
      </c>
      <c r="E142" s="7">
        <v>3.1325832577560658E-9</v>
      </c>
      <c r="F142" s="7">
        <v>1.8145860519450716E-5</v>
      </c>
      <c r="G142" s="7"/>
      <c r="H142" s="7"/>
      <c r="I142" s="7"/>
      <c r="J142" s="7"/>
      <c r="K142" s="7"/>
      <c r="L142" s="7"/>
      <c r="M142" s="7"/>
      <c r="N142" s="7"/>
    </row>
    <row r="143" spans="1:14" x14ac:dyDescent="0.25">
      <c r="A143" s="13" t="s">
        <v>2423</v>
      </c>
      <c r="B143" s="27" t="str">
        <f>VLOOKUP($A143,'Thresholded Ct'!$B$3:$C$194,2,FALSE)</f>
        <v>hsa-miR-340-3p</v>
      </c>
      <c r="C143" s="7">
        <v>2.384185791015625E-7</v>
      </c>
      <c r="D143" s="7">
        <v>2.0048532849638832E-7</v>
      </c>
      <c r="E143" s="7">
        <v>4.8946613402438502E-11</v>
      </c>
      <c r="F143" s="7">
        <v>3.6291721038901432E-5</v>
      </c>
      <c r="G143" s="7"/>
      <c r="H143" s="7"/>
      <c r="I143" s="7"/>
      <c r="J143" s="7"/>
      <c r="K143" s="7"/>
      <c r="L143" s="7"/>
      <c r="M143" s="7"/>
      <c r="N143" s="7"/>
    </row>
    <row r="144" spans="1:14" x14ac:dyDescent="0.25">
      <c r="A144" s="13" t="s">
        <v>2424</v>
      </c>
      <c r="B144" s="27" t="str">
        <f>VLOOKUP($A144,'Thresholded Ct'!$B$3:$C$194,2,FALSE)</f>
        <v>hsa-miR-429</v>
      </c>
      <c r="C144" s="7">
        <v>1.4901161193847656E-8</v>
      </c>
      <c r="D144" s="7">
        <v>6.2651665155121208E-9</v>
      </c>
      <c r="E144" s="7">
        <v>1.0024266424819397E-7</v>
      </c>
      <c r="F144" s="7">
        <v>1.1341162824656693E-6</v>
      </c>
      <c r="G144" s="7"/>
      <c r="H144" s="7"/>
      <c r="I144" s="7"/>
      <c r="J144" s="7"/>
      <c r="K144" s="7"/>
      <c r="L144" s="7"/>
      <c r="M144" s="7"/>
      <c r="N144" s="7"/>
    </row>
    <row r="145" spans="1:14" x14ac:dyDescent="0.25">
      <c r="A145" s="13" t="s">
        <v>2425</v>
      </c>
      <c r="B145" s="27" t="str">
        <f>VLOOKUP($A145,'Thresholded Ct'!$B$3:$C$194,2,FALSE)</f>
        <v>hsa-miR-582-5p</v>
      </c>
      <c r="C145" s="7">
        <v>1.4901161193847656E-8</v>
      </c>
      <c r="D145" s="7">
        <v>6.4155305118844177E-6</v>
      </c>
      <c r="E145" s="7">
        <v>3.9157290721950879E-10</v>
      </c>
      <c r="F145" s="7">
        <v>2.2682325649313387E-6</v>
      </c>
      <c r="G145" s="7"/>
      <c r="H145" s="7"/>
      <c r="I145" s="7"/>
      <c r="J145" s="7"/>
      <c r="K145" s="7"/>
      <c r="L145" s="7"/>
      <c r="M145" s="7"/>
      <c r="N145" s="7"/>
    </row>
    <row r="146" spans="1:14" x14ac:dyDescent="0.25">
      <c r="A146" s="13" t="s">
        <v>2427</v>
      </c>
      <c r="B146" s="27" t="str">
        <f>VLOOKUP($A146,'Thresholded Ct'!$B$3:$C$194,2,FALSE)</f>
        <v>hsa-miR-22-3p</v>
      </c>
      <c r="C146" s="7">
        <v>2.384185791015625E-7</v>
      </c>
      <c r="D146" s="7">
        <v>2.506066606204849E-8</v>
      </c>
      <c r="E146" s="7">
        <v>7.8314581443901624E-10</v>
      </c>
      <c r="F146" s="7">
        <v>1.7720566913526107E-8</v>
      </c>
      <c r="G146" s="7"/>
      <c r="H146" s="7"/>
      <c r="I146" s="7"/>
      <c r="J146" s="7"/>
      <c r="K146" s="7"/>
      <c r="L146" s="7"/>
      <c r="M146" s="7"/>
      <c r="N146" s="7"/>
    </row>
    <row r="147" spans="1:14" x14ac:dyDescent="0.25">
      <c r="A147" s="13" t="s">
        <v>2428</v>
      </c>
      <c r="B147" s="27" t="str">
        <f>VLOOKUP($A147,'Thresholded Ct'!$B$3:$C$194,2,FALSE)</f>
        <v>hsa-miR-148a-3p</v>
      </c>
      <c r="C147" s="7">
        <v>5.9604644775390625E-8</v>
      </c>
      <c r="D147" s="7">
        <v>5.0121332124097072E-8</v>
      </c>
      <c r="E147" s="7">
        <v>1.6038826279711042E-6</v>
      </c>
      <c r="F147" s="7">
        <v>4.430141728381525E-9</v>
      </c>
      <c r="G147" s="7"/>
      <c r="H147" s="7"/>
      <c r="I147" s="7"/>
      <c r="J147" s="7"/>
      <c r="K147" s="7"/>
      <c r="L147" s="7"/>
      <c r="M147" s="7"/>
      <c r="N147" s="7"/>
    </row>
    <row r="148" spans="1:14" x14ac:dyDescent="0.25">
      <c r="A148" s="13" t="s">
        <v>2429</v>
      </c>
      <c r="B148" s="27" t="str">
        <f>VLOOKUP($A148,'Thresholded Ct'!$B$3:$C$194,2,FALSE)</f>
        <v>hsa-miR-183-5p</v>
      </c>
      <c r="C148" s="7">
        <v>7.4505805969238281E-9</v>
      </c>
      <c r="D148" s="7">
        <v>2.506066606204849E-8</v>
      </c>
      <c r="E148" s="7">
        <v>9.7893226804877185E-11</v>
      </c>
      <c r="F148" s="7">
        <v>1.1341162824656693E-6</v>
      </c>
      <c r="G148" s="7"/>
      <c r="H148" s="7"/>
      <c r="I148" s="7"/>
      <c r="J148" s="7"/>
      <c r="K148" s="7"/>
      <c r="L148" s="7"/>
      <c r="M148" s="7"/>
      <c r="N148" s="7"/>
    </row>
    <row r="149" spans="1:14" x14ac:dyDescent="0.25">
      <c r="A149" s="13" t="s">
        <v>2430</v>
      </c>
      <c r="B149" s="27" t="str">
        <f>VLOOKUP($A149,'Thresholded Ct'!$B$3:$C$194,2,FALSE)</f>
        <v>hsa-miR-219a-5p</v>
      </c>
      <c r="C149" s="7">
        <v>2.384185791015625E-7</v>
      </c>
      <c r="D149" s="7">
        <v>3.1325832577560658E-9</v>
      </c>
      <c r="E149" s="7">
        <v>1.5662916288780356E-9</v>
      </c>
      <c r="F149" s="7">
        <v>1.4176453530820861E-7</v>
      </c>
      <c r="G149" s="7"/>
      <c r="H149" s="7"/>
      <c r="I149" s="7"/>
      <c r="J149" s="7"/>
      <c r="K149" s="7"/>
      <c r="L149" s="7"/>
      <c r="M149" s="7"/>
      <c r="N149" s="7"/>
    </row>
    <row r="150" spans="1:14" x14ac:dyDescent="0.25">
      <c r="A150" s="13" t="s">
        <v>2431</v>
      </c>
      <c r="B150" s="27" t="str">
        <f>VLOOKUP($A150,'Thresholded Ct'!$B$3:$C$194,2,FALSE)</f>
        <v>hsa-miR-124-3p</v>
      </c>
      <c r="C150" s="7">
        <v>5.9604644775390625E-8</v>
      </c>
      <c r="D150" s="7">
        <v>3.1325832577560658E-9</v>
      </c>
      <c r="E150" s="7">
        <v>1.0024266424819397E-7</v>
      </c>
      <c r="F150" s="7">
        <v>1.1075354320953812E-9</v>
      </c>
      <c r="G150" s="7"/>
      <c r="H150" s="7"/>
      <c r="I150" s="7"/>
      <c r="J150" s="7"/>
      <c r="K150" s="7"/>
      <c r="L150" s="7"/>
      <c r="M150" s="7"/>
      <c r="N150" s="7"/>
    </row>
    <row r="151" spans="1:14" x14ac:dyDescent="0.25">
      <c r="A151" s="13" t="s">
        <v>2432</v>
      </c>
      <c r="B151" s="27" t="str">
        <f>VLOOKUP($A151,'Thresholded Ct'!$B$3:$C$194,2,FALSE)</f>
        <v>hsa-miR-191-5p</v>
      </c>
      <c r="C151" s="7">
        <v>3.7252902984619141E-9</v>
      </c>
      <c r="D151" s="7">
        <v>1.2831061023768835E-5</v>
      </c>
      <c r="E151" s="7">
        <v>9.7893226804877185E-11</v>
      </c>
      <c r="F151" s="7">
        <v>1.8145860519450716E-5</v>
      </c>
      <c r="G151" s="7"/>
      <c r="H151" s="7"/>
      <c r="I151" s="7"/>
      <c r="J151" s="7"/>
      <c r="K151" s="7"/>
      <c r="L151" s="7"/>
      <c r="M151" s="7"/>
      <c r="N151" s="7"/>
    </row>
    <row r="152" spans="1:14" x14ac:dyDescent="0.25">
      <c r="A152" s="13" t="s">
        <v>2433</v>
      </c>
      <c r="B152" s="27" t="str">
        <f>VLOOKUP($A152,'Thresholded Ct'!$B$3:$C$194,2,FALSE)</f>
        <v>hsa-miR-185-5p</v>
      </c>
      <c r="C152" s="7">
        <v>2.9802322387695313E-8</v>
      </c>
      <c r="D152" s="7">
        <v>8.0194131398555348E-7</v>
      </c>
      <c r="E152" s="7">
        <v>1.6038826279711042E-6</v>
      </c>
      <c r="F152" s="7">
        <v>3.6291721038901432E-5</v>
      </c>
      <c r="G152" s="7"/>
      <c r="H152" s="7"/>
      <c r="I152" s="7"/>
      <c r="J152" s="7"/>
      <c r="K152" s="7"/>
      <c r="L152" s="7"/>
      <c r="M152" s="7"/>
      <c r="N152" s="7"/>
    </row>
    <row r="153" spans="1:14" x14ac:dyDescent="0.25">
      <c r="A153" s="13" t="s">
        <v>2434</v>
      </c>
      <c r="B153" s="27" t="str">
        <f>VLOOKUP($A153,'Thresholded Ct'!$B$3:$C$194,2,FALSE)</f>
        <v>hsa-miR-99b-5p</v>
      </c>
      <c r="C153" s="7">
        <v>3.7252902984619141E-9</v>
      </c>
      <c r="D153" s="7">
        <v>1.5662916288780356E-9</v>
      </c>
      <c r="E153" s="7">
        <v>1.5662916288780356E-9</v>
      </c>
      <c r="F153" s="7">
        <v>9.0729302597253564E-6</v>
      </c>
      <c r="G153" s="7"/>
      <c r="H153" s="7"/>
      <c r="I153" s="7"/>
      <c r="J153" s="7"/>
      <c r="K153" s="7"/>
      <c r="L153" s="7"/>
      <c r="M153" s="7"/>
      <c r="N153" s="7"/>
    </row>
    <row r="154" spans="1:14" x14ac:dyDescent="0.25">
      <c r="A154" s="13" t="s">
        <v>2435</v>
      </c>
      <c r="B154" s="27" t="str">
        <f>VLOOKUP($A154,'Thresholded Ct'!$B$3:$C$194,2,FALSE)</f>
        <v>hsa-miR-151a-3p</v>
      </c>
      <c r="C154" s="7">
        <v>5.9604644775390625E-8</v>
      </c>
      <c r="D154" s="7">
        <v>3.1325832577560658E-9</v>
      </c>
      <c r="E154" s="7">
        <v>1.6038826279711042E-6</v>
      </c>
      <c r="F154" s="7">
        <v>9.0729302597253564E-6</v>
      </c>
      <c r="G154" s="7"/>
      <c r="H154" s="7"/>
      <c r="I154" s="7"/>
      <c r="J154" s="7"/>
      <c r="K154" s="7"/>
      <c r="L154" s="7"/>
      <c r="M154" s="7"/>
      <c r="N154" s="7"/>
    </row>
    <row r="155" spans="1:14" x14ac:dyDescent="0.25">
      <c r="A155" s="13" t="s">
        <v>2436</v>
      </c>
      <c r="B155" s="27" t="str">
        <f>VLOOKUP($A155,'Thresholded Ct'!$B$3:$C$194,2,FALSE)</f>
        <v>hsa-miR-449a</v>
      </c>
      <c r="C155" s="7">
        <v>2.9802322387695313E-8</v>
      </c>
      <c r="D155" s="7">
        <v>2.0048532849638832E-7</v>
      </c>
      <c r="E155" s="7">
        <v>1.0024266424819397E-7</v>
      </c>
      <c r="F155" s="7">
        <v>3.6291721038901432E-5</v>
      </c>
      <c r="G155" s="7"/>
      <c r="H155" s="7"/>
      <c r="I155" s="7"/>
      <c r="J155" s="7"/>
      <c r="K155" s="7"/>
      <c r="L155" s="7"/>
      <c r="M155" s="7"/>
      <c r="N155" s="7"/>
    </row>
    <row r="156" spans="1:14" x14ac:dyDescent="0.25">
      <c r="A156" s="13" t="s">
        <v>2437</v>
      </c>
      <c r="B156" s="27" t="str">
        <f>VLOOKUP($A156,'Thresholded Ct'!$B$3:$C$194,2,FALSE)</f>
        <v>hsa-miR-150-5p</v>
      </c>
      <c r="C156" s="7">
        <v>7.4505805969238281E-9</v>
      </c>
      <c r="D156" s="7">
        <v>1.2530333031024265E-8</v>
      </c>
      <c r="E156" s="7">
        <v>2.0048532849638832E-7</v>
      </c>
      <c r="F156" s="7">
        <v>2.8352907061641728E-7</v>
      </c>
      <c r="G156" s="7"/>
      <c r="H156" s="7"/>
      <c r="I156" s="7"/>
      <c r="J156" s="7"/>
      <c r="K156" s="7"/>
      <c r="L156" s="7"/>
      <c r="M156" s="7"/>
      <c r="N156" s="7"/>
    </row>
    <row r="157" spans="1:14" x14ac:dyDescent="0.25">
      <c r="A157" s="13" t="s">
        <v>2439</v>
      </c>
      <c r="B157" s="27" t="str">
        <f>VLOOKUP($A157,'Thresholded Ct'!$B$3:$C$194,2,FALSE)</f>
        <v>hsa-miR-26a-5p</v>
      </c>
      <c r="C157" s="7">
        <v>5.9604644775390625E-8</v>
      </c>
      <c r="D157" s="7">
        <v>3.2077652559422084E-6</v>
      </c>
      <c r="E157" s="7">
        <v>5.0121332124097072E-8</v>
      </c>
      <c r="F157" s="7">
        <v>3.5441133827052147E-8</v>
      </c>
      <c r="G157" s="7"/>
      <c r="H157" s="7"/>
      <c r="I157" s="7"/>
      <c r="J157" s="7"/>
      <c r="K157" s="7"/>
      <c r="L157" s="7"/>
      <c r="M157" s="7"/>
      <c r="N157" s="7"/>
    </row>
    <row r="158" spans="1:14" x14ac:dyDescent="0.25">
      <c r="A158" s="13" t="s">
        <v>2440</v>
      </c>
      <c r="B158" s="27" t="str">
        <f>VLOOKUP($A158,'Thresholded Ct'!$B$3:$C$194,2,FALSE)</f>
        <v>hsa-miR-30c-5p</v>
      </c>
      <c r="C158" s="7">
        <v>5.9604644775390625E-8</v>
      </c>
      <c r="D158" s="7">
        <v>4.0097065699277663E-7</v>
      </c>
      <c r="E158" s="7">
        <v>2.506066606204849E-8</v>
      </c>
      <c r="F158" s="7">
        <v>2.8352907061641728E-7</v>
      </c>
      <c r="G158" s="7"/>
      <c r="H158" s="7"/>
      <c r="I158" s="7"/>
      <c r="J158" s="7"/>
      <c r="K158" s="7"/>
      <c r="L158" s="7"/>
      <c r="M158" s="7"/>
      <c r="N158" s="7"/>
    </row>
    <row r="159" spans="1:14" x14ac:dyDescent="0.25">
      <c r="A159" s="13" t="s">
        <v>2441</v>
      </c>
      <c r="B159" s="27" t="str">
        <f>VLOOKUP($A159,'Thresholded Ct'!$B$3:$C$194,2,FALSE)</f>
        <v>hsa-miR-199b-5p</v>
      </c>
      <c r="C159" s="7">
        <v>1.4901161193847656E-8</v>
      </c>
      <c r="D159" s="7">
        <v>2.506066606204849E-8</v>
      </c>
      <c r="E159" s="7">
        <v>4.8946613402438502E-11</v>
      </c>
      <c r="F159" s="7">
        <v>2.2150708641907584E-9</v>
      </c>
      <c r="G159" s="7"/>
      <c r="H159" s="7"/>
      <c r="I159" s="7"/>
      <c r="J159" s="7"/>
      <c r="K159" s="7"/>
      <c r="L159" s="7"/>
      <c r="M159" s="7"/>
      <c r="N159" s="7"/>
    </row>
    <row r="160" spans="1:14" x14ac:dyDescent="0.25">
      <c r="A160" s="13" t="s">
        <v>2442</v>
      </c>
      <c r="B160" s="27" t="str">
        <f>VLOOKUP($A160,'Thresholded Ct'!$B$3:$C$194,2,FALSE)</f>
        <v>hsa-miR-21-5p</v>
      </c>
      <c r="C160" s="7">
        <v>2.384185791015625E-7</v>
      </c>
      <c r="D160" s="7">
        <v>4.0097065699277663E-7</v>
      </c>
      <c r="E160" s="7">
        <v>3.1325832577560658E-9</v>
      </c>
      <c r="F160" s="7">
        <v>7.0882267654104426E-8</v>
      </c>
      <c r="G160" s="7"/>
      <c r="H160" s="7"/>
      <c r="I160" s="7"/>
      <c r="J160" s="7"/>
      <c r="K160" s="7"/>
      <c r="L160" s="7"/>
      <c r="M160" s="7"/>
      <c r="N160" s="7"/>
    </row>
    <row r="161" spans="1:14" x14ac:dyDescent="0.25">
      <c r="A161" s="13" t="s">
        <v>2443</v>
      </c>
      <c r="B161" s="27" t="str">
        <f>VLOOKUP($A161,'Thresholded Ct'!$B$3:$C$194,2,FALSE)</f>
        <v>hsa-miR-128-3p</v>
      </c>
      <c r="C161" s="7">
        <v>2.9802322387695313E-8</v>
      </c>
      <c r="D161" s="7">
        <v>4.0097065699277663E-7</v>
      </c>
      <c r="E161" s="7">
        <v>1.6038826279711042E-6</v>
      </c>
      <c r="F161" s="7">
        <v>3.5441133827052147E-8</v>
      </c>
      <c r="G161" s="7"/>
      <c r="H161" s="7"/>
      <c r="I161" s="7"/>
      <c r="J161" s="7"/>
      <c r="K161" s="7"/>
      <c r="L161" s="7"/>
      <c r="M161" s="7"/>
      <c r="N161" s="7"/>
    </row>
    <row r="162" spans="1:14" x14ac:dyDescent="0.25">
      <c r="A162" s="13" t="s">
        <v>2444</v>
      </c>
      <c r="B162" s="27" t="str">
        <f>VLOOKUP($A162,'Thresholded Ct'!$B$3:$C$194,2,FALSE)</f>
        <v>hsa-miR-23a-3p</v>
      </c>
      <c r="C162" s="7">
        <v>1.1920928955078125E-7</v>
      </c>
      <c r="D162" s="7">
        <v>3.2077652559422084E-6</v>
      </c>
      <c r="E162" s="7">
        <v>8.0194131398555348E-7</v>
      </c>
      <c r="F162" s="7">
        <v>2.2682325649313387E-6</v>
      </c>
      <c r="G162" s="7"/>
      <c r="H162" s="7"/>
      <c r="I162" s="7"/>
      <c r="J162" s="7"/>
      <c r="K162" s="7"/>
      <c r="L162" s="7"/>
      <c r="M162" s="7"/>
      <c r="N162" s="7"/>
    </row>
    <row r="163" spans="1:14" x14ac:dyDescent="0.25">
      <c r="A163" s="13" t="s">
        <v>2445</v>
      </c>
      <c r="B163" s="27" t="str">
        <f>VLOOKUP($A163,'Thresholded Ct'!$B$3:$C$194,2,FALSE)</f>
        <v>hsa-miR-186-5p</v>
      </c>
      <c r="C163" s="7">
        <v>1.1920928955078125E-7</v>
      </c>
      <c r="D163" s="7">
        <v>6.2651665155121208E-9</v>
      </c>
      <c r="E163" s="7">
        <v>1.2530333031024265E-8</v>
      </c>
      <c r="F163" s="7">
        <v>2.2682325649313387E-6</v>
      </c>
      <c r="G163" s="7"/>
      <c r="H163" s="7"/>
      <c r="I163" s="7"/>
      <c r="J163" s="7"/>
      <c r="K163" s="7"/>
      <c r="L163" s="7"/>
      <c r="M163" s="7"/>
      <c r="N163" s="7"/>
    </row>
    <row r="164" spans="1:14" x14ac:dyDescent="0.25">
      <c r="A164" s="13" t="s">
        <v>2446</v>
      </c>
      <c r="B164" s="27" t="str">
        <f>VLOOKUP($A164,'Thresholded Ct'!$B$3:$C$194,2,FALSE)</f>
        <v>hsa-miR-296-5p</v>
      </c>
      <c r="C164" s="7">
        <v>1.4901161193847656E-8</v>
      </c>
      <c r="D164" s="7">
        <v>3.1325832577560658E-9</v>
      </c>
      <c r="E164" s="7">
        <v>1.0024266424819397E-7</v>
      </c>
      <c r="F164" s="7">
        <v>8.8602834567630367E-9</v>
      </c>
      <c r="G164" s="7"/>
      <c r="H164" s="7"/>
      <c r="I164" s="7"/>
      <c r="J164" s="7"/>
      <c r="K164" s="7"/>
      <c r="L164" s="7"/>
      <c r="M164" s="7"/>
      <c r="N164" s="7"/>
    </row>
    <row r="165" spans="1:14" x14ac:dyDescent="0.25">
      <c r="A165" s="13" t="s">
        <v>2447</v>
      </c>
      <c r="B165" s="27" t="str">
        <f>VLOOKUP($A165,'Thresholded Ct'!$B$3:$C$194,2,FALSE)</f>
        <v>hsa-miR-339-5p</v>
      </c>
      <c r="C165" s="7">
        <v>1.4901161193847656E-8</v>
      </c>
      <c r="D165" s="7">
        <v>6.4155305118844177E-6</v>
      </c>
      <c r="E165" s="7">
        <v>6.2651665155121208E-9</v>
      </c>
      <c r="F165" s="7">
        <v>1.8145860519450716E-5</v>
      </c>
      <c r="G165" s="7"/>
      <c r="H165" s="7"/>
      <c r="I165" s="7"/>
      <c r="J165" s="7"/>
      <c r="K165" s="7"/>
      <c r="L165" s="7"/>
      <c r="M165" s="7"/>
      <c r="N165" s="7"/>
    </row>
    <row r="166" spans="1:14" x14ac:dyDescent="0.25">
      <c r="A166" s="13" t="s">
        <v>2448</v>
      </c>
      <c r="B166" s="27" t="str">
        <f>VLOOKUP($A166,'Thresholded Ct'!$B$3:$C$194,2,FALSE)</f>
        <v>hsa-miR-451a</v>
      </c>
      <c r="C166" s="7">
        <v>5.9604644775390625E-8</v>
      </c>
      <c r="D166" s="7">
        <v>6.4155305118844177E-6</v>
      </c>
      <c r="E166" s="7">
        <v>1.0024266424819397E-7</v>
      </c>
      <c r="F166" s="7">
        <v>1.4176453530820861E-7</v>
      </c>
      <c r="G166" s="7"/>
      <c r="H166" s="7"/>
      <c r="I166" s="7"/>
      <c r="J166" s="7"/>
      <c r="K166" s="7"/>
      <c r="L166" s="7"/>
      <c r="M166" s="7"/>
      <c r="N166" s="7"/>
    </row>
    <row r="167" spans="1:14" x14ac:dyDescent="0.25">
      <c r="A167" s="13" t="s">
        <v>2449</v>
      </c>
      <c r="B167" s="27" t="str">
        <f>VLOOKUP($A167,'Thresholded Ct'!$B$3:$C$194,2,FALSE)</f>
        <v>hsa-miR-28-3p</v>
      </c>
      <c r="C167" s="7">
        <v>1.4901161193847656E-8</v>
      </c>
      <c r="D167" s="7">
        <v>6.4155305118844177E-6</v>
      </c>
      <c r="E167" s="7">
        <v>1.2530333031024265E-8</v>
      </c>
      <c r="F167" s="7">
        <v>2.2682325649313387E-6</v>
      </c>
      <c r="G167" s="7"/>
      <c r="H167" s="7"/>
      <c r="I167" s="7"/>
      <c r="J167" s="7"/>
      <c r="K167" s="7"/>
      <c r="L167" s="7"/>
      <c r="M167" s="7"/>
      <c r="N167" s="7"/>
    </row>
    <row r="168" spans="1:14" x14ac:dyDescent="0.25">
      <c r="A168" s="13" t="s">
        <v>2451</v>
      </c>
      <c r="B168" s="27" t="str">
        <f>VLOOKUP($A168,'Thresholded Ct'!$B$3:$C$194,2,FALSE)</f>
        <v>hsa-miR-30a-3p</v>
      </c>
      <c r="C168" s="7">
        <v>2.9802322387695313E-8</v>
      </c>
      <c r="D168" s="7">
        <v>5.0121332124097072E-8</v>
      </c>
      <c r="E168" s="7">
        <v>4.8946613402438502E-11</v>
      </c>
      <c r="F168" s="7">
        <v>5.6705814123283467E-7</v>
      </c>
      <c r="G168" s="7"/>
      <c r="H168" s="7"/>
      <c r="I168" s="7"/>
      <c r="J168" s="7"/>
      <c r="K168" s="7"/>
      <c r="L168" s="7"/>
      <c r="M168" s="7"/>
      <c r="N168" s="7"/>
    </row>
    <row r="169" spans="1:14" x14ac:dyDescent="0.25">
      <c r="A169" s="13" t="s">
        <v>2452</v>
      </c>
      <c r="B169" s="27" t="str">
        <f>VLOOKUP($A169,'Thresholded Ct'!$B$3:$C$194,2,FALSE)</f>
        <v>hsa-miR-30d-5p</v>
      </c>
      <c r="C169" s="7">
        <v>5.9604644775390625E-8</v>
      </c>
      <c r="D169" s="7">
        <v>4.0097065699277663E-7</v>
      </c>
      <c r="E169" s="7">
        <v>1.5662916288780356E-9</v>
      </c>
      <c r="F169" s="7">
        <v>1.8145860519450716E-5</v>
      </c>
      <c r="G169" s="7"/>
      <c r="H169" s="7"/>
      <c r="I169" s="7"/>
      <c r="J169" s="7"/>
      <c r="K169" s="7"/>
      <c r="L169" s="7"/>
      <c r="M169" s="7"/>
      <c r="N169" s="7"/>
    </row>
    <row r="170" spans="1:14" x14ac:dyDescent="0.25">
      <c r="A170" s="13" t="s">
        <v>2453</v>
      </c>
      <c r="B170" s="27" t="str">
        <f>VLOOKUP($A170,'Thresholded Ct'!$B$3:$C$194,2,FALSE)</f>
        <v>hsa-miR-204-5p</v>
      </c>
      <c r="C170" s="7">
        <v>2.384185791015625E-7</v>
      </c>
      <c r="D170" s="7">
        <v>1.2831061023768835E-5</v>
      </c>
      <c r="E170" s="7">
        <v>1.9578645360975403E-10</v>
      </c>
      <c r="F170" s="7">
        <v>3.6291721038901432E-5</v>
      </c>
      <c r="G170" s="7"/>
      <c r="H170" s="7"/>
      <c r="I170" s="7"/>
      <c r="J170" s="7"/>
      <c r="K170" s="7"/>
      <c r="L170" s="7"/>
      <c r="M170" s="7"/>
      <c r="N170" s="7"/>
    </row>
    <row r="171" spans="1:14" x14ac:dyDescent="0.25">
      <c r="A171" s="13" t="s">
        <v>2454</v>
      </c>
      <c r="B171" s="27" t="str">
        <f>VLOOKUP($A171,'Thresholded Ct'!$B$3:$C$194,2,FALSE)</f>
        <v>hsa-miR-222-3p</v>
      </c>
      <c r="C171" s="7">
        <v>2.9802322387695313E-8</v>
      </c>
      <c r="D171" s="7">
        <v>1.6038826279711042E-6</v>
      </c>
      <c r="E171" s="7">
        <v>1.9578645360975403E-10</v>
      </c>
      <c r="F171" s="7">
        <v>4.5364651298626782E-6</v>
      </c>
      <c r="G171" s="7"/>
      <c r="H171" s="7"/>
      <c r="I171" s="7"/>
      <c r="J171" s="7"/>
      <c r="K171" s="7"/>
      <c r="L171" s="7"/>
      <c r="M171" s="7"/>
      <c r="N171" s="7"/>
    </row>
    <row r="172" spans="1:14" x14ac:dyDescent="0.25">
      <c r="A172" s="13" t="s">
        <v>2455</v>
      </c>
      <c r="B172" s="27" t="str">
        <f>VLOOKUP($A172,'Thresholded Ct'!$B$3:$C$194,2,FALSE)</f>
        <v>hsa-miR-135a-5p</v>
      </c>
      <c r="C172" s="7">
        <v>2.384185791015625E-7</v>
      </c>
      <c r="D172" s="7">
        <v>4.0097065699277663E-7</v>
      </c>
      <c r="E172" s="7">
        <v>1.2530333031024265E-8</v>
      </c>
      <c r="F172" s="7">
        <v>1.4176453530820861E-7</v>
      </c>
      <c r="G172" s="7"/>
      <c r="H172" s="7"/>
      <c r="I172" s="7"/>
      <c r="J172" s="7"/>
      <c r="K172" s="7"/>
      <c r="L172" s="7"/>
      <c r="M172" s="7"/>
      <c r="N172" s="7"/>
    </row>
    <row r="173" spans="1:14" x14ac:dyDescent="0.25">
      <c r="A173" s="13" t="s">
        <v>2456</v>
      </c>
      <c r="B173" s="27" t="str">
        <f>VLOOKUP($A173,'Thresholded Ct'!$B$3:$C$194,2,FALSE)</f>
        <v>hsa-miR-9-3p</v>
      </c>
      <c r="C173" s="7">
        <v>1.4901161193847656E-8</v>
      </c>
      <c r="D173" s="7">
        <v>6.2651665155121208E-9</v>
      </c>
      <c r="E173" s="7">
        <v>4.8946613402438502E-11</v>
      </c>
      <c r="F173" s="7">
        <v>1.7720566913526107E-8</v>
      </c>
      <c r="G173" s="7"/>
      <c r="H173" s="7"/>
      <c r="I173" s="7"/>
      <c r="J173" s="7"/>
      <c r="K173" s="7"/>
      <c r="L173" s="7"/>
      <c r="M173" s="7"/>
      <c r="N173" s="7"/>
    </row>
    <row r="174" spans="1:14" x14ac:dyDescent="0.25">
      <c r="A174" s="13" t="s">
        <v>2457</v>
      </c>
      <c r="B174" s="27" t="str">
        <f>VLOOKUP($A174,'Thresholded Ct'!$B$3:$C$194,2,FALSE)</f>
        <v>hsa-miR-188-5p</v>
      </c>
      <c r="C174" s="7">
        <v>1.1920928955078125E-7</v>
      </c>
      <c r="D174" s="7">
        <v>1.2831061023768835E-5</v>
      </c>
      <c r="E174" s="7">
        <v>1.2530333031024265E-8</v>
      </c>
      <c r="F174" s="7">
        <v>8.8602834567630367E-9</v>
      </c>
      <c r="G174" s="7"/>
      <c r="H174" s="7"/>
      <c r="I174" s="7"/>
      <c r="J174" s="7"/>
      <c r="K174" s="7"/>
      <c r="L174" s="7"/>
      <c r="M174" s="7"/>
      <c r="N174" s="7"/>
    </row>
    <row r="175" spans="1:14" x14ac:dyDescent="0.25">
      <c r="A175" s="13" t="s">
        <v>2458</v>
      </c>
      <c r="B175" s="27" t="str">
        <f>VLOOKUP($A175,'Thresholded Ct'!$B$3:$C$194,2,FALSE)</f>
        <v>hsa-miR-130b-3p</v>
      </c>
      <c r="C175" s="7">
        <v>3.7252902984619141E-9</v>
      </c>
      <c r="D175" s="7">
        <v>2.0048532849638832E-7</v>
      </c>
      <c r="E175" s="7">
        <v>6.2651665155121208E-9</v>
      </c>
      <c r="F175" s="7">
        <v>1.4176453530820861E-7</v>
      </c>
      <c r="G175" s="7"/>
      <c r="H175" s="7"/>
      <c r="I175" s="7"/>
      <c r="J175" s="7"/>
      <c r="K175" s="7"/>
      <c r="L175" s="7"/>
      <c r="M175" s="7"/>
      <c r="N175" s="7"/>
    </row>
    <row r="176" spans="1:14" x14ac:dyDescent="0.25">
      <c r="A176" s="13" t="s">
        <v>2459</v>
      </c>
      <c r="B176" s="27" t="str">
        <f>VLOOKUP($A176,'Thresholded Ct'!$B$3:$C$194,2,FALSE)</f>
        <v>hsa-miR-133b</v>
      </c>
      <c r="C176" s="7">
        <v>2.9802322387695313E-8</v>
      </c>
      <c r="D176" s="7">
        <v>4.0097065699277663E-7</v>
      </c>
      <c r="E176" s="7">
        <v>1.2530333031024265E-8</v>
      </c>
      <c r="F176" s="7">
        <v>2.2150708641907584E-9</v>
      </c>
      <c r="G176" s="7"/>
      <c r="H176" s="7"/>
      <c r="I176" s="7"/>
      <c r="J176" s="7"/>
      <c r="K176" s="7"/>
      <c r="L176" s="7"/>
      <c r="M176" s="7"/>
      <c r="N176" s="7"/>
    </row>
    <row r="177" spans="1:14" x14ac:dyDescent="0.25">
      <c r="A177" s="13" t="s">
        <v>2460</v>
      </c>
      <c r="B177" s="27" t="str">
        <f>VLOOKUP($A177,'Thresholded Ct'!$B$3:$C$194,2,FALSE)</f>
        <v>hsa-miR-410-3p</v>
      </c>
      <c r="C177" s="7">
        <v>1.1920928955078125E-7</v>
      </c>
      <c r="D177" s="7">
        <v>1.0024266424819397E-7</v>
      </c>
      <c r="E177" s="7">
        <v>3.1325832577560658E-9</v>
      </c>
      <c r="F177" s="7">
        <v>4.5364651298626782E-6</v>
      </c>
      <c r="G177" s="7"/>
      <c r="H177" s="7"/>
      <c r="I177" s="7"/>
      <c r="J177" s="7"/>
      <c r="K177" s="7"/>
      <c r="L177" s="7"/>
      <c r="M177" s="7"/>
      <c r="N177" s="7"/>
    </row>
    <row r="178" spans="1:14" x14ac:dyDescent="0.25">
      <c r="A178" s="14" t="s">
        <v>2461</v>
      </c>
      <c r="B178" s="125" t="str">
        <f>VLOOKUP($A178,'Thresholded Ct'!$B$3:$C$194,2,FALSE)</f>
        <v>hsa-miR-367-5p</v>
      </c>
      <c r="C178" s="7">
        <v>2.384185791015625E-7</v>
      </c>
      <c r="D178" s="7">
        <v>3.1325832577560658E-9</v>
      </c>
      <c r="E178" s="7">
        <v>3.1325832577560658E-9</v>
      </c>
      <c r="F178" s="7">
        <v>8.8602834567630367E-9</v>
      </c>
      <c r="G178" s="7"/>
      <c r="H178" s="7"/>
      <c r="I178" s="7"/>
      <c r="J178" s="7"/>
      <c r="K178" s="7"/>
      <c r="L178" s="7"/>
      <c r="M178" s="7"/>
      <c r="N178" s="7"/>
    </row>
  </sheetData>
  <conditionalFormatting sqref="C15:N178">
    <cfRule type="expression" dxfId="8" priority="2">
      <formula>ISTEXT(C15)</formula>
    </cfRule>
  </conditionalFormatting>
  <conditionalFormatting sqref="C15:N178">
    <cfRule type="containsText" dxfId="7" priority="1" operator="containsText" text="No Sample">
      <formula>NOT(ISERROR(SEARCH("No Sample",C15)))</formula>
    </cfRule>
  </conditionalFormatting>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249977111117893"/>
  </sheetPr>
  <dimension ref="A1:AD267"/>
  <sheetViews>
    <sheetView topLeftCell="A79" zoomScale="85" zoomScaleNormal="85" workbookViewId="0">
      <selection activeCell="C96" sqref="C96"/>
    </sheetView>
  </sheetViews>
  <sheetFormatPr defaultRowHeight="15" x14ac:dyDescent="0.25"/>
  <cols>
    <col min="1" max="1" width="10.85546875" bestFit="1" customWidth="1"/>
    <col min="2" max="2" width="10.7109375" bestFit="1" customWidth="1"/>
    <col min="3" max="3" width="17" bestFit="1" customWidth="1"/>
    <col min="4" max="15" width="16.42578125" bestFit="1" customWidth="1"/>
    <col min="17" max="17" width="20.85546875" bestFit="1" customWidth="1"/>
    <col min="18" max="18" width="15.5703125" customWidth="1"/>
    <col min="19" max="19" width="12.7109375" customWidth="1"/>
    <col min="20" max="20" width="13.42578125" customWidth="1"/>
    <col min="21" max="24" width="12.42578125" bestFit="1" customWidth="1"/>
    <col min="25" max="25" width="14" customWidth="1"/>
    <col min="26" max="26" width="14.42578125" customWidth="1"/>
    <col min="27" max="30" width="12.28515625" bestFit="1" customWidth="1"/>
  </cols>
  <sheetData>
    <row r="1" spans="1:30" ht="15.75" thickBot="1" x14ac:dyDescent="0.3">
      <c r="A1" s="138" t="str">
        <f>'miRNA Table'!A1:B1</f>
        <v>qPCR Panel Catalog #</v>
      </c>
      <c r="B1" s="139"/>
      <c r="C1" s="177"/>
      <c r="D1" s="173" t="s">
        <v>2499</v>
      </c>
      <c r="E1" s="173"/>
      <c r="F1" s="173"/>
      <c r="G1" s="173"/>
      <c r="H1" s="173"/>
      <c r="I1" s="173"/>
      <c r="J1" s="160" t="s">
        <v>2500</v>
      </c>
      <c r="K1" s="160"/>
      <c r="L1" s="160"/>
      <c r="M1" s="160"/>
      <c r="N1" s="160"/>
      <c r="O1" s="160"/>
      <c r="Q1" s="87" t="s">
        <v>2482</v>
      </c>
    </row>
    <row r="2" spans="1:30" x14ac:dyDescent="0.25">
      <c r="A2" s="4" t="s">
        <v>0</v>
      </c>
      <c r="B2" s="28" t="s">
        <v>1</v>
      </c>
      <c r="C2" s="31" t="s">
        <v>2</v>
      </c>
      <c r="D2" s="32" t="str">
        <f>'Thresholded Ct'!D2</f>
        <v>Replicate C1</v>
      </c>
      <c r="E2" s="32" t="str">
        <f>'Thresholded Ct'!E2</f>
        <v>Replicate C2</v>
      </c>
      <c r="F2" s="32" t="str">
        <f>'Thresholded Ct'!F2</f>
        <v>Replicate C3</v>
      </c>
      <c r="G2" s="32" t="str">
        <f>'Thresholded Ct'!G2</f>
        <v>Replicate C4</v>
      </c>
      <c r="H2" s="32" t="str">
        <f>'Thresholded Ct'!H2</f>
        <v>Replicate C5</v>
      </c>
      <c r="I2" s="32" t="str">
        <f>'Thresholded Ct'!I2</f>
        <v>Replicate C6</v>
      </c>
      <c r="J2" s="33" t="str">
        <f>'Thresholded Ct'!J2</f>
        <v>Replicate T1</v>
      </c>
      <c r="K2" s="33" t="str">
        <f>'Thresholded Ct'!K2</f>
        <v>Replicate T2</v>
      </c>
      <c r="L2" s="33" t="str">
        <f>'Thresholded Ct'!L2</f>
        <v>Replicate T3</v>
      </c>
      <c r="M2" s="33" t="str">
        <f>'Thresholded Ct'!M2</f>
        <v>Replicate T4</v>
      </c>
      <c r="N2" s="33" t="str">
        <f>'Thresholded Ct'!N2</f>
        <v>Replicate T5</v>
      </c>
      <c r="O2" s="33" t="str">
        <f>'Thresholded Ct'!O2</f>
        <v>Replicate T6</v>
      </c>
      <c r="Q2" s="53" t="s">
        <v>2502</v>
      </c>
    </row>
    <row r="3" spans="1:30" x14ac:dyDescent="0.25">
      <c r="A3" s="132" t="s">
        <v>3401</v>
      </c>
      <c r="B3" s="13" t="s">
        <v>2283</v>
      </c>
      <c r="C3" s="27" t="str">
        <f>VLOOKUP($B3,'Thresholded Ct'!$B$3:$C$194,2,FALSE)</f>
        <v>hsa-let-7a-5p</v>
      </c>
      <c r="D3" s="111">
        <f>IFERROR(2^(-('RNA Spike-in Normalized Ct'!D3)), 'RNA Spike-in Normalized Ct'!D3)</f>
        <v>2.0340467723936778E-9</v>
      </c>
      <c r="E3" s="111" t="str">
        <f>IFERROR(2^(-('RNA Spike-in Normalized Ct'!E3)), 'RNA Spike-in Normalized Ct'!E3)</f>
        <v>No sample</v>
      </c>
      <c r="F3" s="111" t="str">
        <f>IFERROR(2^(-('RNA Spike-in Normalized Ct'!F3)), 'RNA Spike-in Normalized Ct'!F3)</f>
        <v>No sample</v>
      </c>
      <c r="G3" s="111" t="str">
        <f>IFERROR(2^(-('RNA Spike-in Normalized Ct'!G3)), 'RNA Spike-in Normalized Ct'!G3)</f>
        <v>No sample</v>
      </c>
      <c r="H3" s="111" t="str">
        <f>IFERROR(2^(-('RNA Spike-in Normalized Ct'!H3)), 'RNA Spike-in Normalized Ct'!H3)</f>
        <v>No sample</v>
      </c>
      <c r="I3" s="111" t="str">
        <f>IFERROR(2^(-('RNA Spike-in Normalized Ct'!I3)), 'RNA Spike-in Normalized Ct'!I3)</f>
        <v>No sample</v>
      </c>
      <c r="J3" s="111">
        <f>IFERROR(2^(-('RNA Spike-in Normalized Ct'!J3)), 'RNA Spike-in Normalized Ct'!J3)</f>
        <v>3.4904783404434106E-8</v>
      </c>
      <c r="K3" s="111" t="str">
        <f>IFERROR(2^(-('RNA Spike-in Normalized Ct'!K3)), 'RNA Spike-in Normalized Ct'!K3)</f>
        <v>No sample</v>
      </c>
      <c r="L3" s="111" t="str">
        <f>IFERROR(2^(-('RNA Spike-in Normalized Ct'!L3)), 'RNA Spike-in Normalized Ct'!L3)</f>
        <v>No sample</v>
      </c>
      <c r="M3" s="111" t="str">
        <f>IFERROR(2^(-('RNA Spike-in Normalized Ct'!M3)), 'RNA Spike-in Normalized Ct'!M3)</f>
        <v>No sample</v>
      </c>
      <c r="N3" s="111" t="str">
        <f>IFERROR(2^(-('RNA Spike-in Normalized Ct'!N3)), 'RNA Spike-in Normalized Ct'!N3)</f>
        <v>No sample</v>
      </c>
      <c r="O3" s="111" t="str">
        <f>IFERROR(2^(-('RNA Spike-in Normalized Ct'!O3)), 'RNA Spike-in Normalized Ct'!O3)</f>
        <v>No sample</v>
      </c>
      <c r="Q3" s="53" t="s">
        <v>2475</v>
      </c>
    </row>
    <row r="4" spans="1:30" x14ac:dyDescent="0.25">
      <c r="A4" s="133"/>
      <c r="B4" s="13" t="s">
        <v>2284</v>
      </c>
      <c r="C4" s="27" t="str">
        <f>VLOOKUP($B4,'Thresholded Ct'!$B$3:$C$194,2,FALSE)</f>
        <v>hsa-miR-26b-5p</v>
      </c>
      <c r="D4" s="111">
        <f>IFERROR(2^(-('RNA Spike-in Normalized Ct'!D4)), 'RNA Spike-in Normalized Ct'!D4)</f>
        <v>6.5218485933132772E-10</v>
      </c>
      <c r="E4" s="111" t="str">
        <f>IFERROR(2^(-('RNA Spike-in Normalized Ct'!E4)), 'RNA Spike-in Normalized Ct'!E4)</f>
        <v>No sample</v>
      </c>
      <c r="F4" s="111" t="str">
        <f>IFERROR(2^(-('RNA Spike-in Normalized Ct'!F4)), 'RNA Spike-in Normalized Ct'!F4)</f>
        <v>No sample</v>
      </c>
      <c r="G4" s="111" t="str">
        <f>IFERROR(2^(-('RNA Spike-in Normalized Ct'!G4)), 'RNA Spike-in Normalized Ct'!G4)</f>
        <v>No sample</v>
      </c>
      <c r="H4" s="111" t="str">
        <f>IFERROR(2^(-('RNA Spike-in Normalized Ct'!H4)), 'RNA Spike-in Normalized Ct'!H4)</f>
        <v>No sample</v>
      </c>
      <c r="I4" s="111" t="str">
        <f>IFERROR(2^(-('RNA Spike-in Normalized Ct'!I4)), 'RNA Spike-in Normalized Ct'!I4)</f>
        <v>No sample</v>
      </c>
      <c r="J4" s="111">
        <f>IFERROR(2^(-('RNA Spike-in Normalized Ct'!J4)), 'RNA Spike-in Normalized Ct'!J4)</f>
        <v>5.085116930984211E-10</v>
      </c>
      <c r="K4" s="111" t="str">
        <f>IFERROR(2^(-('RNA Spike-in Normalized Ct'!K4)), 'RNA Spike-in Normalized Ct'!K4)</f>
        <v>No sample</v>
      </c>
      <c r="L4" s="111" t="str">
        <f>IFERROR(2^(-('RNA Spike-in Normalized Ct'!L4)), 'RNA Spike-in Normalized Ct'!L4)</f>
        <v>No sample</v>
      </c>
      <c r="M4" s="111" t="str">
        <f>IFERROR(2^(-('RNA Spike-in Normalized Ct'!M4)), 'RNA Spike-in Normalized Ct'!M4)</f>
        <v>No sample</v>
      </c>
      <c r="N4" s="111" t="str">
        <f>IFERROR(2^(-('RNA Spike-in Normalized Ct'!N4)), 'RNA Spike-in Normalized Ct'!N4)</f>
        <v>No sample</v>
      </c>
      <c r="O4" s="111" t="str">
        <f>IFERROR(2^(-('RNA Spike-in Normalized Ct'!O4)), 'RNA Spike-in Normalized Ct'!O4)</f>
        <v>No sample</v>
      </c>
      <c r="Q4" s="53" t="s">
        <v>2504</v>
      </c>
    </row>
    <row r="5" spans="1:30" x14ac:dyDescent="0.25">
      <c r="A5" s="133"/>
      <c r="B5" s="13" t="s">
        <v>2285</v>
      </c>
      <c r="C5" s="27" t="str">
        <f>VLOOKUP($B5,'Thresholded Ct'!$B$3:$C$194,2,FALSE)</f>
        <v>hsa-miR-98-5p</v>
      </c>
      <c r="D5" s="111">
        <f>IFERROR(2^(-('RNA Spike-in Normalized Ct'!D5)), 'RNA Spike-in Normalized Ct'!D5)</f>
        <v>5.7255915639011683E-8</v>
      </c>
      <c r="E5" s="111" t="str">
        <f>IFERROR(2^(-('RNA Spike-in Normalized Ct'!E5)), 'RNA Spike-in Normalized Ct'!E5)</f>
        <v>No sample</v>
      </c>
      <c r="F5" s="111" t="str">
        <f>IFERROR(2^(-('RNA Spike-in Normalized Ct'!F5)), 'RNA Spike-in Normalized Ct'!F5)</f>
        <v>No sample</v>
      </c>
      <c r="G5" s="111" t="str">
        <f>IFERROR(2^(-('RNA Spike-in Normalized Ct'!G5)), 'RNA Spike-in Normalized Ct'!G5)</f>
        <v>No sample</v>
      </c>
      <c r="H5" s="111" t="str">
        <f>IFERROR(2^(-('RNA Spike-in Normalized Ct'!H5)), 'RNA Spike-in Normalized Ct'!H5)</f>
        <v>No sample</v>
      </c>
      <c r="I5" s="111" t="str">
        <f>IFERROR(2^(-('RNA Spike-in Normalized Ct'!I5)), 'RNA Spike-in Normalized Ct'!I5)</f>
        <v>No sample</v>
      </c>
      <c r="J5" s="111">
        <f>IFERROR(2^(-('RNA Spike-in Normalized Ct'!J5)), 'RNA Spike-in Normalized Ct'!J5)</f>
        <v>4.4058633782680158E-8</v>
      </c>
      <c r="K5" s="111" t="str">
        <f>IFERROR(2^(-('RNA Spike-in Normalized Ct'!K5)), 'RNA Spike-in Normalized Ct'!K5)</f>
        <v>No sample</v>
      </c>
      <c r="L5" s="111" t="str">
        <f>IFERROR(2^(-('RNA Spike-in Normalized Ct'!L5)), 'RNA Spike-in Normalized Ct'!L5)</f>
        <v>No sample</v>
      </c>
      <c r="M5" s="111" t="str">
        <f>IFERROR(2^(-('RNA Spike-in Normalized Ct'!M5)), 'RNA Spike-in Normalized Ct'!M5)</f>
        <v>No sample</v>
      </c>
      <c r="N5" s="111" t="str">
        <f>IFERROR(2^(-('RNA Spike-in Normalized Ct'!N5)), 'RNA Spike-in Normalized Ct'!N5)</f>
        <v>No sample</v>
      </c>
      <c r="O5" s="111" t="str">
        <f>IFERROR(2^(-('RNA Spike-in Normalized Ct'!O5)), 'RNA Spike-in Normalized Ct'!O5)</f>
        <v>No sample</v>
      </c>
      <c r="Q5" s="174" t="s">
        <v>65</v>
      </c>
      <c r="R5" s="174"/>
      <c r="S5" s="173" t="s">
        <v>22</v>
      </c>
      <c r="T5" s="173"/>
      <c r="U5" s="173"/>
      <c r="V5" s="173"/>
      <c r="W5" s="173"/>
      <c r="X5" s="173"/>
      <c r="Y5" s="160" t="s">
        <v>21</v>
      </c>
      <c r="Z5" s="160"/>
      <c r="AA5" s="160"/>
      <c r="AB5" s="160"/>
      <c r="AC5" s="160"/>
      <c r="AD5" s="160"/>
    </row>
    <row r="6" spans="1:30" x14ac:dyDescent="0.25">
      <c r="A6" s="133"/>
      <c r="B6" s="13" t="s">
        <v>2286</v>
      </c>
      <c r="C6" s="27" t="str">
        <f>VLOOKUP($B6,'Thresholded Ct'!$B$3:$C$194,2,FALSE)</f>
        <v>hsa-miR-34a-5p</v>
      </c>
      <c r="D6" s="111" t="str">
        <f>IFERROR(2^(-('RNA Spike-in Normalized Ct'!D6)), 'RNA Spike-in Normalized Ct'!D6)</f>
        <v>Excluded</v>
      </c>
      <c r="E6" s="111" t="str">
        <f>IFERROR(2^(-('RNA Spike-in Normalized Ct'!E6)), 'RNA Spike-in Normalized Ct'!E6)</f>
        <v>No sample</v>
      </c>
      <c r="F6" s="111" t="str">
        <f>IFERROR(2^(-('RNA Spike-in Normalized Ct'!F6)), 'RNA Spike-in Normalized Ct'!F6)</f>
        <v>No sample</v>
      </c>
      <c r="G6" s="111" t="str">
        <f>IFERROR(2^(-('RNA Spike-in Normalized Ct'!G6)), 'RNA Spike-in Normalized Ct'!G6)</f>
        <v>No sample</v>
      </c>
      <c r="H6" s="111" t="str">
        <f>IFERROR(2^(-('RNA Spike-in Normalized Ct'!H6)), 'RNA Spike-in Normalized Ct'!H6)</f>
        <v>No sample</v>
      </c>
      <c r="I6" s="111" t="str">
        <f>IFERROR(2^(-('RNA Spike-in Normalized Ct'!I6)), 'RNA Spike-in Normalized Ct'!I6)</f>
        <v>No sample</v>
      </c>
      <c r="J6" s="111">
        <f>IFERROR(2^(-('RNA Spike-in Normalized Ct'!J6)), 'RNA Spike-in Normalized Ct'!J6)</f>
        <v>3.6535044102778275E-10</v>
      </c>
      <c r="K6" s="111" t="str">
        <f>IFERROR(2^(-('RNA Spike-in Normalized Ct'!K6)), 'RNA Spike-in Normalized Ct'!K6)</f>
        <v>No sample</v>
      </c>
      <c r="L6" s="111" t="str">
        <f>IFERROR(2^(-('RNA Spike-in Normalized Ct'!L6)), 'RNA Spike-in Normalized Ct'!L6)</f>
        <v>No sample</v>
      </c>
      <c r="M6" s="111" t="str">
        <f>IFERROR(2^(-('RNA Spike-in Normalized Ct'!M6)), 'RNA Spike-in Normalized Ct'!M6)</f>
        <v>No sample</v>
      </c>
      <c r="N6" s="111" t="str">
        <f>IFERROR(2^(-('RNA Spike-in Normalized Ct'!N6)), 'RNA Spike-in Normalized Ct'!N6)</f>
        <v>No sample</v>
      </c>
      <c r="O6" s="111" t="str">
        <f>IFERROR(2^(-('RNA Spike-in Normalized Ct'!O6)), 'RNA Spike-in Normalized Ct'!O6)</f>
        <v>No sample</v>
      </c>
      <c r="R6" s="83" t="s">
        <v>2</v>
      </c>
      <c r="S6" s="29" t="str">
        <f t="shared" ref="S6:AD6" si="0">D2</f>
        <v>Replicate C1</v>
      </c>
      <c r="T6" s="82" t="str">
        <f t="shared" si="0"/>
        <v>Replicate C2</v>
      </c>
      <c r="U6" s="82" t="str">
        <f t="shared" si="0"/>
        <v>Replicate C3</v>
      </c>
      <c r="V6" s="82" t="str">
        <f t="shared" si="0"/>
        <v>Replicate C4</v>
      </c>
      <c r="W6" s="82" t="str">
        <f t="shared" si="0"/>
        <v>Replicate C5</v>
      </c>
      <c r="X6" s="82" t="str">
        <f t="shared" si="0"/>
        <v>Replicate C6</v>
      </c>
      <c r="Y6" s="30" t="str">
        <f t="shared" si="0"/>
        <v>Replicate T1</v>
      </c>
      <c r="Z6" s="83" t="str">
        <f t="shared" si="0"/>
        <v>Replicate T2</v>
      </c>
      <c r="AA6" s="83" t="str">
        <f t="shared" si="0"/>
        <v>Replicate T3</v>
      </c>
      <c r="AB6" s="83" t="str">
        <f t="shared" si="0"/>
        <v>Replicate T4</v>
      </c>
      <c r="AC6" s="83" t="str">
        <f t="shared" si="0"/>
        <v>Replicate T5</v>
      </c>
      <c r="AD6" s="83" t="str">
        <f t="shared" si="0"/>
        <v>Replicate T6</v>
      </c>
    </row>
    <row r="7" spans="1:30" x14ac:dyDescent="0.25">
      <c r="A7" s="133"/>
      <c r="B7" s="13" t="s">
        <v>2287</v>
      </c>
      <c r="C7" s="27" t="str">
        <f>VLOOKUP($B7,'Thresholded Ct'!$B$3:$C$194,2,FALSE)</f>
        <v>hsa-miR-223-3p</v>
      </c>
      <c r="D7" s="111">
        <f>IFERROR(2^(-('RNA Spike-in Normalized Ct'!D7)), 'RNA Spike-in Normalized Ct'!D7)</f>
        <v>6.7615446099427474E-9</v>
      </c>
      <c r="E7" s="111" t="str">
        <f>IFERROR(2^(-('RNA Spike-in Normalized Ct'!E7)), 'RNA Spike-in Normalized Ct'!E7)</f>
        <v>No sample</v>
      </c>
      <c r="F7" s="111" t="str">
        <f>IFERROR(2^(-('RNA Spike-in Normalized Ct'!F7)), 'RNA Spike-in Normalized Ct'!F7)</f>
        <v>No sample</v>
      </c>
      <c r="G7" s="111" t="str">
        <f>IFERROR(2^(-('RNA Spike-in Normalized Ct'!G7)), 'RNA Spike-in Normalized Ct'!G7)</f>
        <v>No sample</v>
      </c>
      <c r="H7" s="111" t="str">
        <f>IFERROR(2^(-('RNA Spike-in Normalized Ct'!H7)), 'RNA Spike-in Normalized Ct'!H7)</f>
        <v>No sample</v>
      </c>
      <c r="I7" s="111" t="str">
        <f>IFERROR(2^(-('RNA Spike-in Normalized Ct'!I7)), 'RNA Spike-in Normalized Ct'!I7)</f>
        <v>No sample</v>
      </c>
      <c r="J7" s="111" t="str">
        <f>IFERROR(2^(-('RNA Spike-in Normalized Ct'!J7)), 'RNA Spike-in Normalized Ct'!J7)</f>
        <v>Excluded</v>
      </c>
      <c r="K7" s="111" t="str">
        <f>IFERROR(2^(-('RNA Spike-in Normalized Ct'!K7)), 'RNA Spike-in Normalized Ct'!K7)</f>
        <v>No sample</v>
      </c>
      <c r="L7" s="111" t="str">
        <f>IFERROR(2^(-('RNA Spike-in Normalized Ct'!L7)), 'RNA Spike-in Normalized Ct'!L7)</f>
        <v>No sample</v>
      </c>
      <c r="M7" s="111" t="str">
        <f>IFERROR(2^(-('RNA Spike-in Normalized Ct'!M7)), 'RNA Spike-in Normalized Ct'!M7)</f>
        <v>No sample</v>
      </c>
      <c r="N7" s="111" t="str">
        <f>IFERROR(2^(-('RNA Spike-in Normalized Ct'!N7)), 'RNA Spike-in Normalized Ct'!N7)</f>
        <v>No sample</v>
      </c>
      <c r="O7" s="111" t="str">
        <f>IFERROR(2^(-('RNA Spike-in Normalized Ct'!O7)), 'RNA Spike-in Normalized Ct'!O7)</f>
        <v>No sample</v>
      </c>
      <c r="Q7" s="18" t="s">
        <v>66</v>
      </c>
      <c r="R7" s="8"/>
      <c r="S7" s="18" t="str">
        <f>IFERROR(VLOOKUP($R7,$C$3:$O$178,2,FALSE),"")</f>
        <v/>
      </c>
      <c r="T7" s="18" t="str">
        <f>IFERROR(VLOOKUP($R7,$C$3:$O$178,3,FALSE),"")</f>
        <v/>
      </c>
      <c r="U7" s="18" t="str">
        <f>IFERROR(VLOOKUP($R7,$C$3:$O$178,4,FALSE),"")</f>
        <v/>
      </c>
      <c r="V7" s="18" t="str">
        <f>IFERROR(VLOOKUP($R7,$C$3:$O$178,5,FALSE),"")</f>
        <v/>
      </c>
      <c r="W7" s="18" t="str">
        <f>IFERROR(VLOOKUP($R7,$C$3:$O$178,6,FALSE),"")</f>
        <v/>
      </c>
      <c r="X7" s="18" t="str">
        <f>IFERROR(VLOOKUP($R7,$C$3:$O$178,7,FALSE),"")</f>
        <v/>
      </c>
      <c r="Y7" s="18" t="str">
        <f>IFERROR(VLOOKUP($R7,$C$3:$O$178,8,FALSE),"")</f>
        <v/>
      </c>
      <c r="Z7" s="18" t="str">
        <f>IFERROR(VLOOKUP($R7,$C$3:$O$178,9,FALSE),"")</f>
        <v/>
      </c>
      <c r="AA7" s="18" t="str">
        <f>IFERROR(VLOOKUP($R7,$C$3:$O$178,10,FALSE),"")</f>
        <v/>
      </c>
      <c r="AB7" s="18" t="str">
        <f>IFERROR(VLOOKUP($R7,$C$3:$O$178,11,FALSE),"")</f>
        <v/>
      </c>
      <c r="AC7" s="18" t="str">
        <f>IFERROR(VLOOKUP($R7,$C$3:$O$178,12,FALSE),"")</f>
        <v/>
      </c>
      <c r="AD7" s="18" t="str">
        <f>IFERROR(VLOOKUP($R7,$C$3:$O$178,13,FALSE),"")</f>
        <v/>
      </c>
    </row>
    <row r="8" spans="1:30" x14ac:dyDescent="0.25">
      <c r="A8" s="133"/>
      <c r="B8" s="13" t="s">
        <v>2288</v>
      </c>
      <c r="C8" s="27" t="str">
        <f>VLOOKUP($B8,'Thresholded Ct'!$B$3:$C$194,2,FALSE)</f>
        <v>hsa-miR-133a-3p</v>
      </c>
      <c r="D8" s="111">
        <f>IFERROR(2^(-('RNA Spike-in Normalized Ct'!D8)), 'RNA Spike-in Normalized Ct'!D8)</f>
        <v>4.5895504707312413E-9</v>
      </c>
      <c r="E8" s="111" t="str">
        <f>IFERROR(2^(-('RNA Spike-in Normalized Ct'!E8)), 'RNA Spike-in Normalized Ct'!E8)</f>
        <v>No sample</v>
      </c>
      <c r="F8" s="111" t="str">
        <f>IFERROR(2^(-('RNA Spike-in Normalized Ct'!F8)), 'RNA Spike-in Normalized Ct'!F8)</f>
        <v>No sample</v>
      </c>
      <c r="G8" s="111" t="str">
        <f>IFERROR(2^(-('RNA Spike-in Normalized Ct'!G8)), 'RNA Spike-in Normalized Ct'!G8)</f>
        <v>No sample</v>
      </c>
      <c r="H8" s="111" t="str">
        <f>IFERROR(2^(-('RNA Spike-in Normalized Ct'!H8)), 'RNA Spike-in Normalized Ct'!H8)</f>
        <v>No sample</v>
      </c>
      <c r="I8" s="111" t="str">
        <f>IFERROR(2^(-('RNA Spike-in Normalized Ct'!I8)), 'RNA Spike-in Normalized Ct'!I8)</f>
        <v>No sample</v>
      </c>
      <c r="J8" s="111">
        <f>IFERROR(2^(-('RNA Spike-in Normalized Ct'!J8)), 'RNA Spike-in Normalized Ct'!J8)</f>
        <v>3.4042874359689684E-9</v>
      </c>
      <c r="K8" s="111" t="str">
        <f>IFERROR(2^(-('RNA Spike-in Normalized Ct'!K8)), 'RNA Spike-in Normalized Ct'!K8)</f>
        <v>No sample</v>
      </c>
      <c r="L8" s="111" t="str">
        <f>IFERROR(2^(-('RNA Spike-in Normalized Ct'!L8)), 'RNA Spike-in Normalized Ct'!L8)</f>
        <v>No sample</v>
      </c>
      <c r="M8" s="111" t="str">
        <f>IFERROR(2^(-('RNA Spike-in Normalized Ct'!M8)), 'RNA Spike-in Normalized Ct'!M8)</f>
        <v>No sample</v>
      </c>
      <c r="N8" s="111" t="str">
        <f>IFERROR(2^(-('RNA Spike-in Normalized Ct'!N8)), 'RNA Spike-in Normalized Ct'!N8)</f>
        <v>No sample</v>
      </c>
      <c r="O8" s="111" t="str">
        <f>IFERROR(2^(-('RNA Spike-in Normalized Ct'!O8)), 'RNA Spike-in Normalized Ct'!O8)</f>
        <v>No sample</v>
      </c>
      <c r="Q8" s="18" t="s">
        <v>67</v>
      </c>
      <c r="R8" s="8"/>
      <c r="S8" s="18" t="str">
        <f>IFERROR(VLOOKUP($R8,$C$3:$O$178,2,FALSE),"")</f>
        <v/>
      </c>
      <c r="T8" s="18" t="str">
        <f>IFERROR(VLOOKUP($R8,$C$3:$O$178,3,FALSE),"")</f>
        <v/>
      </c>
      <c r="U8" s="18" t="str">
        <f>IFERROR(VLOOKUP($R8,$C$3:$O$178,4,FALSE),"")</f>
        <v/>
      </c>
      <c r="V8" s="18" t="str">
        <f>IFERROR(VLOOKUP($R8,$C$3:$O$178,5,FALSE),"")</f>
        <v/>
      </c>
      <c r="W8" s="18" t="str">
        <f>IFERROR(VLOOKUP($R8,$C$3:$O$178,6,FALSE),"")</f>
        <v/>
      </c>
      <c r="X8" s="18" t="str">
        <f>IFERROR(VLOOKUP($R8,$C$3:$O$178,7,FALSE),"")</f>
        <v/>
      </c>
      <c r="Y8" s="18" t="str">
        <f>IFERROR(VLOOKUP($R8,$C$3:$O$178,8,FALSE),"")</f>
        <v/>
      </c>
      <c r="Z8" s="18" t="str">
        <f>IFERROR(VLOOKUP($R8,$C$3:$O$178,9,FALSE),"")</f>
        <v/>
      </c>
      <c r="AA8" s="18" t="str">
        <f>IFERROR(VLOOKUP($R8,$C$3:$O$178,10,FALSE),"")</f>
        <v/>
      </c>
      <c r="AB8" s="18" t="str">
        <f>IFERROR(VLOOKUP($R8,$C$3:$O$178,11,FALSE),"")</f>
        <v/>
      </c>
      <c r="AC8" s="18" t="str">
        <f>IFERROR(VLOOKUP($R8,$C$3:$O$178,12,FALSE),"")</f>
        <v/>
      </c>
      <c r="AD8" s="18" t="str">
        <f>IFERROR(VLOOKUP($R8,$C$3:$O$178,13,FALSE),"")</f>
        <v/>
      </c>
    </row>
    <row r="9" spans="1:30" x14ac:dyDescent="0.25">
      <c r="A9" s="133"/>
      <c r="B9" s="13" t="s">
        <v>2289</v>
      </c>
      <c r="C9" s="27" t="str">
        <f>VLOOKUP($B9,'Thresholded Ct'!$B$3:$C$194,2,FALSE)</f>
        <v>hsa-miR-595</v>
      </c>
      <c r="D9" s="111" t="str">
        <f>IFERROR(2^(-('RNA Spike-in Normalized Ct'!D9)), 'RNA Spike-in Normalized Ct'!D9)</f>
        <v>Excluded</v>
      </c>
      <c r="E9" s="111" t="str">
        <f>IFERROR(2^(-('RNA Spike-in Normalized Ct'!E9)), 'RNA Spike-in Normalized Ct'!E9)</f>
        <v>No sample</v>
      </c>
      <c r="F9" s="111" t="str">
        <f>IFERROR(2^(-('RNA Spike-in Normalized Ct'!F9)), 'RNA Spike-in Normalized Ct'!F9)</f>
        <v>No sample</v>
      </c>
      <c r="G9" s="111" t="str">
        <f>IFERROR(2^(-('RNA Spike-in Normalized Ct'!G9)), 'RNA Spike-in Normalized Ct'!G9)</f>
        <v>No sample</v>
      </c>
      <c r="H9" s="111" t="str">
        <f>IFERROR(2^(-('RNA Spike-in Normalized Ct'!H9)), 'RNA Spike-in Normalized Ct'!H9)</f>
        <v>No sample</v>
      </c>
      <c r="I9" s="111" t="str">
        <f>IFERROR(2^(-('RNA Spike-in Normalized Ct'!I9)), 'RNA Spike-in Normalized Ct'!I9)</f>
        <v>No sample</v>
      </c>
      <c r="J9" s="111" t="str">
        <f>IFERROR(2^(-('RNA Spike-in Normalized Ct'!J9)), 'RNA Spike-in Normalized Ct'!J9)</f>
        <v>Excluded</v>
      </c>
      <c r="K9" s="111" t="str">
        <f>IFERROR(2^(-('RNA Spike-in Normalized Ct'!K9)), 'RNA Spike-in Normalized Ct'!K9)</f>
        <v>No sample</v>
      </c>
      <c r="L9" s="111" t="str">
        <f>IFERROR(2^(-('RNA Spike-in Normalized Ct'!L9)), 'RNA Spike-in Normalized Ct'!L9)</f>
        <v>No sample</v>
      </c>
      <c r="M9" s="111" t="str">
        <f>IFERROR(2^(-('RNA Spike-in Normalized Ct'!M9)), 'RNA Spike-in Normalized Ct'!M9)</f>
        <v>No sample</v>
      </c>
      <c r="N9" s="111" t="str">
        <f>IFERROR(2^(-('RNA Spike-in Normalized Ct'!N9)), 'RNA Spike-in Normalized Ct'!N9)</f>
        <v>No sample</v>
      </c>
      <c r="O9" s="111" t="str">
        <f>IFERROR(2^(-('RNA Spike-in Normalized Ct'!O9)), 'RNA Spike-in Normalized Ct'!O9)</f>
        <v>No sample</v>
      </c>
      <c r="Q9" s="18" t="s">
        <v>68</v>
      </c>
      <c r="R9" s="8"/>
      <c r="S9" s="18" t="str">
        <f>IFERROR(VLOOKUP($R9,$C$3:$O$178,2,FALSE),"")</f>
        <v/>
      </c>
      <c r="T9" s="18" t="str">
        <f>IFERROR(VLOOKUP($R9,$C$3:$O$178,3,FALSE),"")</f>
        <v/>
      </c>
      <c r="U9" s="18" t="str">
        <f>IFERROR(VLOOKUP($R9,$C$3:$O$178,4,FALSE),"")</f>
        <v/>
      </c>
      <c r="V9" s="18" t="str">
        <f>IFERROR(VLOOKUP($R9,$C$3:$O$178,5,FALSE),"")</f>
        <v/>
      </c>
      <c r="W9" s="18" t="str">
        <f>IFERROR(VLOOKUP($R9,$C$3:$O$178,6,FALSE),"")</f>
        <v/>
      </c>
      <c r="X9" s="18" t="str">
        <f>IFERROR(VLOOKUP($R9,$C$3:$O$178,7,FALSE),"")</f>
        <v/>
      </c>
      <c r="Y9" s="18" t="str">
        <f>IFERROR(VLOOKUP($R9,$C$3:$O$178,8,FALSE),"")</f>
        <v/>
      </c>
      <c r="Z9" s="18" t="str">
        <f>IFERROR(VLOOKUP($R9,$C$3:$O$178,9,FALSE),"")</f>
        <v/>
      </c>
      <c r="AA9" s="18" t="str">
        <f>IFERROR(VLOOKUP($R9,$C$3:$O$178,10,FALSE),"")</f>
        <v/>
      </c>
      <c r="AB9" s="18" t="str">
        <f>IFERROR(VLOOKUP($R9,$C$3:$O$178,11,FALSE),"")</f>
        <v/>
      </c>
      <c r="AC9" s="18" t="str">
        <f>IFERROR(VLOOKUP($R9,$C$3:$O$178,12,FALSE),"")</f>
        <v/>
      </c>
      <c r="AD9" s="18" t="str">
        <f>IFERROR(VLOOKUP($R9,$C$3:$O$178,13,FALSE),"")</f>
        <v/>
      </c>
    </row>
    <row r="10" spans="1:30" x14ac:dyDescent="0.25">
      <c r="A10" s="133"/>
      <c r="B10" s="13" t="s">
        <v>2290</v>
      </c>
      <c r="C10" s="27" t="str">
        <f>VLOOKUP($B10,'Thresholded Ct'!$B$3:$C$194,2,FALSE)</f>
        <v>hsa-miR-302a-3p</v>
      </c>
      <c r="D10" s="111" t="str">
        <f>IFERROR(2^(-('RNA Spike-in Normalized Ct'!D10)), 'RNA Spike-in Normalized Ct'!D10)</f>
        <v>Excluded</v>
      </c>
      <c r="E10" s="111" t="str">
        <f>IFERROR(2^(-('RNA Spike-in Normalized Ct'!E10)), 'RNA Spike-in Normalized Ct'!E10)</f>
        <v>No sample</v>
      </c>
      <c r="F10" s="111" t="str">
        <f>IFERROR(2^(-('RNA Spike-in Normalized Ct'!F10)), 'RNA Spike-in Normalized Ct'!F10)</f>
        <v>No sample</v>
      </c>
      <c r="G10" s="111" t="str">
        <f>IFERROR(2^(-('RNA Spike-in Normalized Ct'!G10)), 'RNA Spike-in Normalized Ct'!G10)</f>
        <v>No sample</v>
      </c>
      <c r="H10" s="111" t="str">
        <f>IFERROR(2^(-('RNA Spike-in Normalized Ct'!H10)), 'RNA Spike-in Normalized Ct'!H10)</f>
        <v>No sample</v>
      </c>
      <c r="I10" s="111" t="str">
        <f>IFERROR(2^(-('RNA Spike-in Normalized Ct'!I10)), 'RNA Spike-in Normalized Ct'!I10)</f>
        <v>No sample</v>
      </c>
      <c r="J10" s="111" t="str">
        <f>IFERROR(2^(-('RNA Spike-in Normalized Ct'!J10)), 'RNA Spike-in Normalized Ct'!J10)</f>
        <v>Excluded</v>
      </c>
      <c r="K10" s="111" t="str">
        <f>IFERROR(2^(-('RNA Spike-in Normalized Ct'!K10)), 'RNA Spike-in Normalized Ct'!K10)</f>
        <v>No sample</v>
      </c>
      <c r="L10" s="111" t="str">
        <f>IFERROR(2^(-('RNA Spike-in Normalized Ct'!L10)), 'RNA Spike-in Normalized Ct'!L10)</f>
        <v>No sample</v>
      </c>
      <c r="M10" s="111" t="str">
        <f>IFERROR(2^(-('RNA Spike-in Normalized Ct'!M10)), 'RNA Spike-in Normalized Ct'!M10)</f>
        <v>No sample</v>
      </c>
      <c r="N10" s="111" t="str">
        <f>IFERROR(2^(-('RNA Spike-in Normalized Ct'!N10)), 'RNA Spike-in Normalized Ct'!N10)</f>
        <v>No sample</v>
      </c>
      <c r="O10" s="111" t="str">
        <f>IFERROR(2^(-('RNA Spike-in Normalized Ct'!O10)), 'RNA Spike-in Normalized Ct'!O10)</f>
        <v>No sample</v>
      </c>
    </row>
    <row r="11" spans="1:30" x14ac:dyDescent="0.25">
      <c r="A11" s="133"/>
      <c r="B11" s="13" t="s">
        <v>2291</v>
      </c>
      <c r="C11" s="27" t="str">
        <f>VLOOKUP($B11,'Thresholded Ct'!$B$3:$C$194,2,FALSE)</f>
        <v>hsa-miR-376a-3p</v>
      </c>
      <c r="D11" s="111" t="str">
        <f>IFERROR(2^(-('RNA Spike-in Normalized Ct'!D11)), 'RNA Spike-in Normalized Ct'!D11)</f>
        <v>Excluded</v>
      </c>
      <c r="E11" s="111" t="str">
        <f>IFERROR(2^(-('RNA Spike-in Normalized Ct'!E11)), 'RNA Spike-in Normalized Ct'!E11)</f>
        <v>No sample</v>
      </c>
      <c r="F11" s="111" t="str">
        <f>IFERROR(2^(-('RNA Spike-in Normalized Ct'!F11)), 'RNA Spike-in Normalized Ct'!F11)</f>
        <v>No sample</v>
      </c>
      <c r="G11" s="111" t="str">
        <f>IFERROR(2^(-('RNA Spike-in Normalized Ct'!G11)), 'RNA Spike-in Normalized Ct'!G11)</f>
        <v>No sample</v>
      </c>
      <c r="H11" s="111" t="str">
        <f>IFERROR(2^(-('RNA Spike-in Normalized Ct'!H11)), 'RNA Spike-in Normalized Ct'!H11)</f>
        <v>No sample</v>
      </c>
      <c r="I11" s="111" t="str">
        <f>IFERROR(2^(-('RNA Spike-in Normalized Ct'!I11)), 'RNA Spike-in Normalized Ct'!I11)</f>
        <v>No sample</v>
      </c>
      <c r="J11" s="111" t="str">
        <f>IFERROR(2^(-('RNA Spike-in Normalized Ct'!J11)), 'RNA Spike-in Normalized Ct'!J11)</f>
        <v>Excluded</v>
      </c>
      <c r="K11" s="111" t="str">
        <f>IFERROR(2^(-('RNA Spike-in Normalized Ct'!K11)), 'RNA Spike-in Normalized Ct'!K11)</f>
        <v>No sample</v>
      </c>
      <c r="L11" s="111" t="str">
        <f>IFERROR(2^(-('RNA Spike-in Normalized Ct'!L11)), 'RNA Spike-in Normalized Ct'!L11)</f>
        <v>No sample</v>
      </c>
      <c r="M11" s="111" t="str">
        <f>IFERROR(2^(-('RNA Spike-in Normalized Ct'!M11)), 'RNA Spike-in Normalized Ct'!M11)</f>
        <v>No sample</v>
      </c>
      <c r="N11" s="111" t="str">
        <f>IFERROR(2^(-('RNA Spike-in Normalized Ct'!N11)), 'RNA Spike-in Normalized Ct'!N11)</f>
        <v>No sample</v>
      </c>
      <c r="O11" s="111" t="str">
        <f>IFERROR(2^(-('RNA Spike-in Normalized Ct'!O11)), 'RNA Spike-in Normalized Ct'!O11)</f>
        <v>No sample</v>
      </c>
      <c r="Q11" s="176" t="s">
        <v>73</v>
      </c>
      <c r="R11" s="176"/>
      <c r="S11" s="18" t="str">
        <f>IFERROR(GEOMEAN(S7:S9),"")</f>
        <v/>
      </c>
      <c r="T11" s="18" t="str">
        <f t="shared" ref="T11:AD11" si="1">IFERROR(GEOMEAN(T7:T9),"")</f>
        <v/>
      </c>
      <c r="U11" s="18" t="str">
        <f t="shared" si="1"/>
        <v/>
      </c>
      <c r="V11" s="18" t="str">
        <f t="shared" si="1"/>
        <v/>
      </c>
      <c r="W11" s="18" t="str">
        <f t="shared" si="1"/>
        <v/>
      </c>
      <c r="X11" s="18" t="str">
        <f t="shared" si="1"/>
        <v/>
      </c>
      <c r="Y11" s="18" t="str">
        <f t="shared" si="1"/>
        <v/>
      </c>
      <c r="Z11" s="18" t="str">
        <f t="shared" si="1"/>
        <v/>
      </c>
      <c r="AA11" s="18" t="str">
        <f t="shared" si="1"/>
        <v/>
      </c>
      <c r="AB11" s="18" t="str">
        <f t="shared" si="1"/>
        <v/>
      </c>
      <c r="AC11" s="18" t="str">
        <f t="shared" si="1"/>
        <v/>
      </c>
      <c r="AD11" s="18" t="str">
        <f t="shared" si="1"/>
        <v/>
      </c>
    </row>
    <row r="12" spans="1:30" x14ac:dyDescent="0.25">
      <c r="A12" s="133"/>
      <c r="B12" s="13" t="s">
        <v>2292</v>
      </c>
      <c r="C12" s="27" t="str">
        <f>VLOOKUP($B12,'Thresholded Ct'!$B$3:$C$194,2,FALSE)</f>
        <v>hsa-miR-335-5p</v>
      </c>
      <c r="D12" s="111" t="str">
        <f>IFERROR(2^(-('RNA Spike-in Normalized Ct'!D12)), 'RNA Spike-in Normalized Ct'!D12)</f>
        <v>Excluded</v>
      </c>
      <c r="E12" s="111" t="str">
        <f>IFERROR(2^(-('RNA Spike-in Normalized Ct'!E12)), 'RNA Spike-in Normalized Ct'!E12)</f>
        <v>No sample</v>
      </c>
      <c r="F12" s="111" t="str">
        <f>IFERROR(2^(-('RNA Spike-in Normalized Ct'!F12)), 'RNA Spike-in Normalized Ct'!F12)</f>
        <v>No sample</v>
      </c>
      <c r="G12" s="111" t="str">
        <f>IFERROR(2^(-('RNA Spike-in Normalized Ct'!G12)), 'RNA Spike-in Normalized Ct'!G12)</f>
        <v>No sample</v>
      </c>
      <c r="H12" s="111" t="str">
        <f>IFERROR(2^(-('RNA Spike-in Normalized Ct'!H12)), 'RNA Spike-in Normalized Ct'!H12)</f>
        <v>No sample</v>
      </c>
      <c r="I12" s="111" t="str">
        <f>IFERROR(2^(-('RNA Spike-in Normalized Ct'!I12)), 'RNA Spike-in Normalized Ct'!I12)</f>
        <v>No sample</v>
      </c>
      <c r="J12" s="111" t="str">
        <f>IFERROR(2^(-('RNA Spike-in Normalized Ct'!J12)), 'RNA Spike-in Normalized Ct'!J12)</f>
        <v>Excluded</v>
      </c>
      <c r="K12" s="111" t="str">
        <f>IFERROR(2^(-('RNA Spike-in Normalized Ct'!K12)), 'RNA Spike-in Normalized Ct'!K12)</f>
        <v>No sample</v>
      </c>
      <c r="L12" s="111" t="str">
        <f>IFERROR(2^(-('RNA Spike-in Normalized Ct'!L12)), 'RNA Spike-in Normalized Ct'!L12)</f>
        <v>No sample</v>
      </c>
      <c r="M12" s="111" t="str">
        <f>IFERROR(2^(-('RNA Spike-in Normalized Ct'!M12)), 'RNA Spike-in Normalized Ct'!M12)</f>
        <v>No sample</v>
      </c>
      <c r="N12" s="111" t="str">
        <f>IFERROR(2^(-('RNA Spike-in Normalized Ct'!N12)), 'RNA Spike-in Normalized Ct'!N12)</f>
        <v>No sample</v>
      </c>
      <c r="O12" s="111" t="str">
        <f>IFERROR(2^(-('RNA Spike-in Normalized Ct'!O12)), 'RNA Spike-in Normalized Ct'!O12)</f>
        <v>No sample</v>
      </c>
    </row>
    <row r="13" spans="1:30" ht="18.75" x14ac:dyDescent="0.3">
      <c r="A13" s="133"/>
      <c r="B13" s="13" t="s">
        <v>2293</v>
      </c>
      <c r="C13" s="27" t="str">
        <f>VLOOKUP($B13,'Thresholded Ct'!$B$3:$C$194,2,FALSE)</f>
        <v>hsa-miR-584-5p</v>
      </c>
      <c r="D13" s="111">
        <f>IFERROR(2^(-('RNA Spike-in Normalized Ct'!D13)), 'RNA Spike-in Normalized Ct'!D13)</f>
        <v>9.0022207895757136E-10</v>
      </c>
      <c r="E13" s="111" t="str">
        <f>IFERROR(2^(-('RNA Spike-in Normalized Ct'!E13)), 'RNA Spike-in Normalized Ct'!E13)</f>
        <v>No sample</v>
      </c>
      <c r="F13" s="111" t="str">
        <f>IFERROR(2^(-('RNA Spike-in Normalized Ct'!F13)), 'RNA Spike-in Normalized Ct'!F13)</f>
        <v>No sample</v>
      </c>
      <c r="G13" s="111" t="str">
        <f>IFERROR(2^(-('RNA Spike-in Normalized Ct'!G13)), 'RNA Spike-in Normalized Ct'!G13)</f>
        <v>No sample</v>
      </c>
      <c r="H13" s="111" t="str">
        <f>IFERROR(2^(-('RNA Spike-in Normalized Ct'!H13)), 'RNA Spike-in Normalized Ct'!H13)</f>
        <v>No sample</v>
      </c>
      <c r="I13" s="111" t="str">
        <f>IFERROR(2^(-('RNA Spike-in Normalized Ct'!I13)), 'RNA Spike-in Normalized Ct'!I13)</f>
        <v>No sample</v>
      </c>
      <c r="J13" s="111">
        <f>IFERROR(2^(-('RNA Spike-in Normalized Ct'!J13)), 'RNA Spike-in Normalized Ct'!J13)</f>
        <v>1.8899562704952083E-9</v>
      </c>
      <c r="K13" s="111" t="str">
        <f>IFERROR(2^(-('RNA Spike-in Normalized Ct'!K13)), 'RNA Spike-in Normalized Ct'!K13)</f>
        <v>No sample</v>
      </c>
      <c r="L13" s="111" t="str">
        <f>IFERROR(2^(-('RNA Spike-in Normalized Ct'!L13)), 'RNA Spike-in Normalized Ct'!L13)</f>
        <v>No sample</v>
      </c>
      <c r="M13" s="111" t="str">
        <f>IFERROR(2^(-('RNA Spike-in Normalized Ct'!M13)), 'RNA Spike-in Normalized Ct'!M13)</f>
        <v>No sample</v>
      </c>
      <c r="N13" s="111" t="str">
        <f>IFERROR(2^(-('RNA Spike-in Normalized Ct'!N13)), 'RNA Spike-in Normalized Ct'!N13)</f>
        <v>No sample</v>
      </c>
      <c r="O13" s="111" t="str">
        <f>IFERROR(2^(-('RNA Spike-in Normalized Ct'!O13)), 'RNA Spike-in Normalized Ct'!O13)</f>
        <v>No sample</v>
      </c>
      <c r="Q13" s="175" t="s">
        <v>69</v>
      </c>
      <c r="R13" s="175"/>
      <c r="S13" s="38" t="str">
        <f t="shared" ref="S13:AD13" si="2">IFERROR(GEOMEAN(S7:S9)/AVERAGE($S$11:$AD$11),"")</f>
        <v/>
      </c>
      <c r="T13" s="38" t="str">
        <f t="shared" si="2"/>
        <v/>
      </c>
      <c r="U13" s="38" t="str">
        <f t="shared" si="2"/>
        <v/>
      </c>
      <c r="V13" s="38" t="str">
        <f t="shared" si="2"/>
        <v/>
      </c>
      <c r="W13" s="38" t="str">
        <f t="shared" si="2"/>
        <v/>
      </c>
      <c r="X13" s="38" t="str">
        <f t="shared" si="2"/>
        <v/>
      </c>
      <c r="Y13" s="38" t="str">
        <f t="shared" si="2"/>
        <v/>
      </c>
      <c r="Z13" s="38" t="str">
        <f t="shared" si="2"/>
        <v/>
      </c>
      <c r="AA13" s="38" t="str">
        <f t="shared" si="2"/>
        <v/>
      </c>
      <c r="AB13" s="38" t="str">
        <f t="shared" si="2"/>
        <v/>
      </c>
      <c r="AC13" s="38" t="str">
        <f t="shared" si="2"/>
        <v/>
      </c>
      <c r="AD13" s="38" t="str">
        <f t="shared" si="2"/>
        <v/>
      </c>
    </row>
    <row r="14" spans="1:30" x14ac:dyDescent="0.25">
      <c r="A14" s="133"/>
      <c r="B14" s="13" t="s">
        <v>2295</v>
      </c>
      <c r="C14" s="27" t="str">
        <f>VLOOKUP($B14,'Thresholded Ct'!$B$3:$C$194,2,FALSE)</f>
        <v>hsa-let-7d-5p</v>
      </c>
      <c r="D14" s="111">
        <f>IFERROR(2^(-('RNA Spike-in Normalized Ct'!D14)), 'RNA Spike-in Normalized Ct'!D14)</f>
        <v>2.6106784196708365E-8</v>
      </c>
      <c r="E14" s="111" t="str">
        <f>IFERROR(2^(-('RNA Spike-in Normalized Ct'!E14)), 'RNA Spike-in Normalized Ct'!E14)</f>
        <v>No sample</v>
      </c>
      <c r="F14" s="111" t="str">
        <f>IFERROR(2^(-('RNA Spike-in Normalized Ct'!F14)), 'RNA Spike-in Normalized Ct'!F14)</f>
        <v>No sample</v>
      </c>
      <c r="G14" s="111" t="str">
        <f>IFERROR(2^(-('RNA Spike-in Normalized Ct'!G14)), 'RNA Spike-in Normalized Ct'!G14)</f>
        <v>No sample</v>
      </c>
      <c r="H14" s="111" t="str">
        <f>IFERROR(2^(-('RNA Spike-in Normalized Ct'!H14)), 'RNA Spike-in Normalized Ct'!H14)</f>
        <v>No sample</v>
      </c>
      <c r="I14" s="111" t="str">
        <f>IFERROR(2^(-('RNA Spike-in Normalized Ct'!I14)), 'RNA Spike-in Normalized Ct'!I14)</f>
        <v>No sample</v>
      </c>
      <c r="J14" s="111">
        <f>IFERROR(2^(-('RNA Spike-in Normalized Ct'!J14)), 'RNA Spike-in Normalized Ct'!J14)</f>
        <v>3.4328926871697923E-8</v>
      </c>
      <c r="K14" s="111" t="str">
        <f>IFERROR(2^(-('RNA Spike-in Normalized Ct'!K14)), 'RNA Spike-in Normalized Ct'!K14)</f>
        <v>No sample</v>
      </c>
      <c r="L14" s="111" t="str">
        <f>IFERROR(2^(-('RNA Spike-in Normalized Ct'!L14)), 'RNA Spike-in Normalized Ct'!L14)</f>
        <v>No sample</v>
      </c>
      <c r="M14" s="111" t="str">
        <f>IFERROR(2^(-('RNA Spike-in Normalized Ct'!M14)), 'RNA Spike-in Normalized Ct'!M14)</f>
        <v>No sample</v>
      </c>
      <c r="N14" s="111" t="str">
        <f>IFERROR(2^(-('RNA Spike-in Normalized Ct'!N14)), 'RNA Spike-in Normalized Ct'!N14)</f>
        <v>No sample</v>
      </c>
      <c r="O14" s="111" t="str">
        <f>IFERROR(2^(-('RNA Spike-in Normalized Ct'!O14)), 'RNA Spike-in Normalized Ct'!O14)</f>
        <v>No sample</v>
      </c>
    </row>
    <row r="15" spans="1:30" x14ac:dyDescent="0.25">
      <c r="A15" s="133"/>
      <c r="B15" s="13" t="s">
        <v>2296</v>
      </c>
      <c r="C15" s="27" t="str">
        <f>VLOOKUP($B15,'Thresholded Ct'!$B$3:$C$194,2,FALSE)</f>
        <v>hsa-miR-27a-3p</v>
      </c>
      <c r="D15" s="111">
        <f>IFERROR(2^(-('RNA Spike-in Normalized Ct'!D15)), 'RNA Spike-in Normalized Ct'!D15)</f>
        <v>2.6106784196708365E-8</v>
      </c>
      <c r="E15" s="111" t="str">
        <f>IFERROR(2^(-('RNA Spike-in Normalized Ct'!E15)), 'RNA Spike-in Normalized Ct'!E15)</f>
        <v>No sample</v>
      </c>
      <c r="F15" s="111" t="str">
        <f>IFERROR(2^(-('RNA Spike-in Normalized Ct'!F15)), 'RNA Spike-in Normalized Ct'!F15)</f>
        <v>No sample</v>
      </c>
      <c r="G15" s="111" t="str">
        <f>IFERROR(2^(-('RNA Spike-in Normalized Ct'!G15)), 'RNA Spike-in Normalized Ct'!G15)</f>
        <v>No sample</v>
      </c>
      <c r="H15" s="111" t="str">
        <f>IFERROR(2^(-('RNA Spike-in Normalized Ct'!H15)), 'RNA Spike-in Normalized Ct'!H15)</f>
        <v>No sample</v>
      </c>
      <c r="I15" s="111" t="str">
        <f>IFERROR(2^(-('RNA Spike-in Normalized Ct'!I15)), 'RNA Spike-in Normalized Ct'!I15)</f>
        <v>No sample</v>
      </c>
      <c r="J15" s="111">
        <f>IFERROR(2^(-('RNA Spike-in Normalized Ct'!J15)), 'RNA Spike-in Normalized Ct'!J15)</f>
        <v>2.1205298024931488E-8</v>
      </c>
      <c r="K15" s="111" t="str">
        <f>IFERROR(2^(-('RNA Spike-in Normalized Ct'!K15)), 'RNA Spike-in Normalized Ct'!K15)</f>
        <v>No sample</v>
      </c>
      <c r="L15" s="111" t="str">
        <f>IFERROR(2^(-('RNA Spike-in Normalized Ct'!L15)), 'RNA Spike-in Normalized Ct'!L15)</f>
        <v>No sample</v>
      </c>
      <c r="M15" s="111" t="str">
        <f>IFERROR(2^(-('RNA Spike-in Normalized Ct'!M15)), 'RNA Spike-in Normalized Ct'!M15)</f>
        <v>No sample</v>
      </c>
      <c r="N15" s="111" t="str">
        <f>IFERROR(2^(-('RNA Spike-in Normalized Ct'!N15)), 'RNA Spike-in Normalized Ct'!N15)</f>
        <v>No sample</v>
      </c>
      <c r="O15" s="111" t="str">
        <f>IFERROR(2^(-('RNA Spike-in Normalized Ct'!O15)), 'RNA Spike-in Normalized Ct'!O15)</f>
        <v>No sample</v>
      </c>
    </row>
    <row r="16" spans="1:30" x14ac:dyDescent="0.25">
      <c r="A16" s="133"/>
      <c r="B16" s="13" t="s">
        <v>2297</v>
      </c>
      <c r="C16" s="27" t="str">
        <f>VLOOKUP($B16,'Thresholded Ct'!$B$3:$C$194,2,FALSE)</f>
        <v>hsa-miR-99a-5p</v>
      </c>
      <c r="D16" s="111">
        <f>IFERROR(2^(-('RNA Spike-in Normalized Ct'!D16)), 'RNA Spike-in Normalized Ct'!D16)</f>
        <v>8.3653433682863586E-8</v>
      </c>
      <c r="E16" s="111" t="str">
        <f>IFERROR(2^(-('RNA Spike-in Normalized Ct'!E16)), 'RNA Spike-in Normalized Ct'!E16)</f>
        <v>No sample</v>
      </c>
      <c r="F16" s="111" t="str">
        <f>IFERROR(2^(-('RNA Spike-in Normalized Ct'!F16)), 'RNA Spike-in Normalized Ct'!F16)</f>
        <v>No sample</v>
      </c>
      <c r="G16" s="111" t="str">
        <f>IFERROR(2^(-('RNA Spike-in Normalized Ct'!G16)), 'RNA Spike-in Normalized Ct'!G16)</f>
        <v>No sample</v>
      </c>
      <c r="H16" s="111" t="str">
        <f>IFERROR(2^(-('RNA Spike-in Normalized Ct'!H16)), 'RNA Spike-in Normalized Ct'!H16)</f>
        <v>No sample</v>
      </c>
      <c r="I16" s="111" t="str">
        <f>IFERROR(2^(-('RNA Spike-in Normalized Ct'!I16)), 'RNA Spike-in Normalized Ct'!I16)</f>
        <v>No sample</v>
      </c>
      <c r="J16" s="111">
        <f>IFERROR(2^(-('RNA Spike-in Normalized Ct'!J16)), 'RNA Spike-in Normalized Ct'!J16)</f>
        <v>1.3703046417649723E-7</v>
      </c>
      <c r="K16" s="111" t="str">
        <f>IFERROR(2^(-('RNA Spike-in Normalized Ct'!K16)), 'RNA Spike-in Normalized Ct'!K16)</f>
        <v>No sample</v>
      </c>
      <c r="L16" s="111" t="str">
        <f>IFERROR(2^(-('RNA Spike-in Normalized Ct'!L16)), 'RNA Spike-in Normalized Ct'!L16)</f>
        <v>No sample</v>
      </c>
      <c r="M16" s="111" t="str">
        <f>IFERROR(2^(-('RNA Spike-in Normalized Ct'!M16)), 'RNA Spike-in Normalized Ct'!M16)</f>
        <v>No sample</v>
      </c>
      <c r="N16" s="111" t="str">
        <f>IFERROR(2^(-('RNA Spike-in Normalized Ct'!N16)), 'RNA Spike-in Normalized Ct'!N16)</f>
        <v>No sample</v>
      </c>
      <c r="O16" s="111" t="str">
        <f>IFERROR(2^(-('RNA Spike-in Normalized Ct'!O16)), 'RNA Spike-in Normalized Ct'!O16)</f>
        <v>No sample</v>
      </c>
    </row>
    <row r="17" spans="1:15" x14ac:dyDescent="0.25">
      <c r="A17" s="133"/>
      <c r="B17" s="13" t="s">
        <v>2298</v>
      </c>
      <c r="C17" s="27" t="str">
        <f>VLOOKUP($B17,'Thresholded Ct'!$B$3:$C$194,2,FALSE)</f>
        <v>hsa-miR-181b-5p</v>
      </c>
      <c r="D17" s="111">
        <f>IFERROR(2^(-('RNA Spike-in Normalized Ct'!D17)), 'RNA Spike-in Normalized Ct'!D17)</f>
        <v>7.7404892607324426E-8</v>
      </c>
      <c r="E17" s="111" t="str">
        <f>IFERROR(2^(-('RNA Spike-in Normalized Ct'!E17)), 'RNA Spike-in Normalized Ct'!E17)</f>
        <v>No sample</v>
      </c>
      <c r="F17" s="111" t="str">
        <f>IFERROR(2^(-('RNA Spike-in Normalized Ct'!F17)), 'RNA Spike-in Normalized Ct'!F17)</f>
        <v>No sample</v>
      </c>
      <c r="G17" s="111" t="str">
        <f>IFERROR(2^(-('RNA Spike-in Normalized Ct'!G17)), 'RNA Spike-in Normalized Ct'!G17)</f>
        <v>No sample</v>
      </c>
      <c r="H17" s="111" t="str">
        <f>IFERROR(2^(-('RNA Spike-in Normalized Ct'!H17)), 'RNA Spike-in Normalized Ct'!H17)</f>
        <v>No sample</v>
      </c>
      <c r="I17" s="111" t="str">
        <f>IFERROR(2^(-('RNA Spike-in Normalized Ct'!I17)), 'RNA Spike-in Normalized Ct'!I17)</f>
        <v>No sample</v>
      </c>
      <c r="J17" s="111">
        <f>IFERROR(2^(-('RNA Spike-in Normalized Ct'!J17)), 'RNA Spike-in Normalized Ct'!J17)</f>
        <v>1.0478968154332486E-7</v>
      </c>
      <c r="K17" s="111" t="str">
        <f>IFERROR(2^(-('RNA Spike-in Normalized Ct'!K17)), 'RNA Spike-in Normalized Ct'!K17)</f>
        <v>No sample</v>
      </c>
      <c r="L17" s="111" t="str">
        <f>IFERROR(2^(-('RNA Spike-in Normalized Ct'!L17)), 'RNA Spike-in Normalized Ct'!L17)</f>
        <v>No sample</v>
      </c>
      <c r="M17" s="111" t="str">
        <f>IFERROR(2^(-('RNA Spike-in Normalized Ct'!M17)), 'RNA Spike-in Normalized Ct'!M17)</f>
        <v>No sample</v>
      </c>
      <c r="N17" s="111" t="str">
        <f>IFERROR(2^(-('RNA Spike-in Normalized Ct'!N17)), 'RNA Spike-in Normalized Ct'!N17)</f>
        <v>No sample</v>
      </c>
      <c r="O17" s="111" t="str">
        <f>IFERROR(2^(-('RNA Spike-in Normalized Ct'!O17)), 'RNA Spike-in Normalized Ct'!O17)</f>
        <v>No sample</v>
      </c>
    </row>
    <row r="18" spans="1:15" x14ac:dyDescent="0.25">
      <c r="A18" s="133"/>
      <c r="B18" s="13" t="s">
        <v>2299</v>
      </c>
      <c r="C18" s="27" t="str">
        <f>VLOOKUP($B18,'Thresholded Ct'!$B$3:$C$194,2,FALSE)</f>
        <v>hsa-let-7i-5p</v>
      </c>
      <c r="D18" s="111">
        <f>IFERROR(2^(-('RNA Spike-in Normalized Ct'!D18)), 'RNA Spike-in Normalized Ct'!D18)</f>
        <v>3.9705885055212006E-9</v>
      </c>
      <c r="E18" s="111" t="str">
        <f>IFERROR(2^(-('RNA Spike-in Normalized Ct'!E18)), 'RNA Spike-in Normalized Ct'!E18)</f>
        <v>No sample</v>
      </c>
      <c r="F18" s="111" t="str">
        <f>IFERROR(2^(-('RNA Spike-in Normalized Ct'!F18)), 'RNA Spike-in Normalized Ct'!F18)</f>
        <v>No sample</v>
      </c>
      <c r="G18" s="111" t="str">
        <f>IFERROR(2^(-('RNA Spike-in Normalized Ct'!G18)), 'RNA Spike-in Normalized Ct'!G18)</f>
        <v>No sample</v>
      </c>
      <c r="H18" s="111" t="str">
        <f>IFERROR(2^(-('RNA Spike-in Normalized Ct'!H18)), 'RNA Spike-in Normalized Ct'!H18)</f>
        <v>No sample</v>
      </c>
      <c r="I18" s="111" t="str">
        <f>IFERROR(2^(-('RNA Spike-in Normalized Ct'!I18)), 'RNA Spike-in Normalized Ct'!I18)</f>
        <v>No sample</v>
      </c>
      <c r="J18" s="111">
        <f>IFERROR(2^(-('RNA Spike-in Normalized Ct'!J18)), 'RNA Spike-in Normalized Ct'!J18)</f>
        <v>9.1152419373154391E-10</v>
      </c>
      <c r="K18" s="111" t="str">
        <f>IFERROR(2^(-('RNA Spike-in Normalized Ct'!K18)), 'RNA Spike-in Normalized Ct'!K18)</f>
        <v>No sample</v>
      </c>
      <c r="L18" s="111" t="str">
        <f>IFERROR(2^(-('RNA Spike-in Normalized Ct'!L18)), 'RNA Spike-in Normalized Ct'!L18)</f>
        <v>No sample</v>
      </c>
      <c r="M18" s="111" t="str">
        <f>IFERROR(2^(-('RNA Spike-in Normalized Ct'!M18)), 'RNA Spike-in Normalized Ct'!M18)</f>
        <v>No sample</v>
      </c>
      <c r="N18" s="111" t="str">
        <f>IFERROR(2^(-('RNA Spike-in Normalized Ct'!N18)), 'RNA Spike-in Normalized Ct'!N18)</f>
        <v>No sample</v>
      </c>
      <c r="O18" s="111" t="str">
        <f>IFERROR(2^(-('RNA Spike-in Normalized Ct'!O18)), 'RNA Spike-in Normalized Ct'!O18)</f>
        <v>No sample</v>
      </c>
    </row>
    <row r="19" spans="1:15" x14ac:dyDescent="0.25">
      <c r="A19" s="133"/>
      <c r="B19" s="13" t="s">
        <v>2300</v>
      </c>
      <c r="C19" s="27" t="str">
        <f>VLOOKUP($B19,'Thresholded Ct'!$B$3:$C$194,2,FALSE)</f>
        <v>hsa-miR-138-5p</v>
      </c>
      <c r="D19" s="111">
        <f>IFERROR(2^(-('RNA Spike-in Normalized Ct'!D19)), 'RNA Spike-in Normalized Ct'!D19)</f>
        <v>4.2790215624452128E-10</v>
      </c>
      <c r="E19" s="111" t="str">
        <f>IFERROR(2^(-('RNA Spike-in Normalized Ct'!E19)), 'RNA Spike-in Normalized Ct'!E19)</f>
        <v>No sample</v>
      </c>
      <c r="F19" s="111" t="str">
        <f>IFERROR(2^(-('RNA Spike-in Normalized Ct'!F19)), 'RNA Spike-in Normalized Ct'!F19)</f>
        <v>No sample</v>
      </c>
      <c r="G19" s="111" t="str">
        <f>IFERROR(2^(-('RNA Spike-in Normalized Ct'!G19)), 'RNA Spike-in Normalized Ct'!G19)</f>
        <v>No sample</v>
      </c>
      <c r="H19" s="111" t="str">
        <f>IFERROR(2^(-('RNA Spike-in Normalized Ct'!H19)), 'RNA Spike-in Normalized Ct'!H19)</f>
        <v>No sample</v>
      </c>
      <c r="I19" s="111" t="str">
        <f>IFERROR(2^(-('RNA Spike-in Normalized Ct'!I19)), 'RNA Spike-in Normalized Ct'!I19)</f>
        <v>No sample</v>
      </c>
      <c r="J19" s="111">
        <f>IFERROR(2^(-('RNA Spike-in Normalized Ct'!J19)), 'RNA Spike-in Normalized Ct'!J19)</f>
        <v>9.1152419373154391E-10</v>
      </c>
      <c r="K19" s="111" t="str">
        <f>IFERROR(2^(-('RNA Spike-in Normalized Ct'!K19)), 'RNA Spike-in Normalized Ct'!K19)</f>
        <v>No sample</v>
      </c>
      <c r="L19" s="111" t="str">
        <f>IFERROR(2^(-('RNA Spike-in Normalized Ct'!L19)), 'RNA Spike-in Normalized Ct'!L19)</f>
        <v>No sample</v>
      </c>
      <c r="M19" s="111" t="str">
        <f>IFERROR(2^(-('RNA Spike-in Normalized Ct'!M19)), 'RNA Spike-in Normalized Ct'!M19)</f>
        <v>No sample</v>
      </c>
      <c r="N19" s="111" t="str">
        <f>IFERROR(2^(-('RNA Spike-in Normalized Ct'!N19)), 'RNA Spike-in Normalized Ct'!N19)</f>
        <v>No sample</v>
      </c>
      <c r="O19" s="111" t="str">
        <f>IFERROR(2^(-('RNA Spike-in Normalized Ct'!O19)), 'RNA Spike-in Normalized Ct'!O19)</f>
        <v>No sample</v>
      </c>
    </row>
    <row r="20" spans="1:15" x14ac:dyDescent="0.25">
      <c r="A20" s="133"/>
      <c r="B20" s="13" t="s">
        <v>2301</v>
      </c>
      <c r="C20" s="27" t="str">
        <f>VLOOKUP($B20,'Thresholded Ct'!$B$3:$C$194,2,FALSE)</f>
        <v>hsa-miR-184</v>
      </c>
      <c r="D20" s="111">
        <f>IFERROR(2^(-('RNA Spike-in Normalized Ct'!D20)), 'RNA Spike-in Normalized Ct'!D20)</f>
        <v>4.150694798005123E-9</v>
      </c>
      <c r="E20" s="111" t="str">
        <f>IFERROR(2^(-('RNA Spike-in Normalized Ct'!E20)), 'RNA Spike-in Normalized Ct'!E20)</f>
        <v>No sample</v>
      </c>
      <c r="F20" s="111" t="str">
        <f>IFERROR(2^(-('RNA Spike-in Normalized Ct'!F20)), 'RNA Spike-in Normalized Ct'!F20)</f>
        <v>No sample</v>
      </c>
      <c r="G20" s="111" t="str">
        <f>IFERROR(2^(-('RNA Spike-in Normalized Ct'!G20)), 'RNA Spike-in Normalized Ct'!G20)</f>
        <v>No sample</v>
      </c>
      <c r="H20" s="111" t="str">
        <f>IFERROR(2^(-('RNA Spike-in Normalized Ct'!H20)), 'RNA Spike-in Normalized Ct'!H20)</f>
        <v>No sample</v>
      </c>
      <c r="I20" s="111" t="str">
        <f>IFERROR(2^(-('RNA Spike-in Normalized Ct'!I20)), 'RNA Spike-in Normalized Ct'!I20)</f>
        <v>No sample</v>
      </c>
      <c r="J20" s="111">
        <f>IFERROR(2^(-('RNA Spike-in Normalized Ct'!J20)), 'RNA Spike-in Normalized Ct'!J20)</f>
        <v>7.4347330849305898E-10</v>
      </c>
      <c r="K20" s="111" t="str">
        <f>IFERROR(2^(-('RNA Spike-in Normalized Ct'!K20)), 'RNA Spike-in Normalized Ct'!K20)</f>
        <v>No sample</v>
      </c>
      <c r="L20" s="111" t="str">
        <f>IFERROR(2^(-('RNA Spike-in Normalized Ct'!L20)), 'RNA Spike-in Normalized Ct'!L20)</f>
        <v>No sample</v>
      </c>
      <c r="M20" s="111" t="str">
        <f>IFERROR(2^(-('RNA Spike-in Normalized Ct'!M20)), 'RNA Spike-in Normalized Ct'!M20)</f>
        <v>No sample</v>
      </c>
      <c r="N20" s="111" t="str">
        <f>IFERROR(2^(-('RNA Spike-in Normalized Ct'!N20)), 'RNA Spike-in Normalized Ct'!N20)</f>
        <v>No sample</v>
      </c>
      <c r="O20" s="111" t="str">
        <f>IFERROR(2^(-('RNA Spike-in Normalized Ct'!O20)), 'RNA Spike-in Normalized Ct'!O20)</f>
        <v>No sample</v>
      </c>
    </row>
    <row r="21" spans="1:15" x14ac:dyDescent="0.25">
      <c r="A21" s="133"/>
      <c r="B21" s="13" t="s">
        <v>2302</v>
      </c>
      <c r="C21" s="27" t="str">
        <f>VLOOKUP($B21,'Thresholded Ct'!$B$3:$C$194,2,FALSE)</f>
        <v>hsa-miR-34c-5p</v>
      </c>
      <c r="D21" s="111">
        <f>IFERROR(2^(-('RNA Spike-in Normalized Ct'!D21)), 'RNA Spike-in Normalized Ct'!D21)</f>
        <v>4.150694798005123E-9</v>
      </c>
      <c r="E21" s="111" t="str">
        <f>IFERROR(2^(-('RNA Spike-in Normalized Ct'!E21)), 'RNA Spike-in Normalized Ct'!E21)</f>
        <v>No sample</v>
      </c>
      <c r="F21" s="111" t="str">
        <f>IFERROR(2^(-('RNA Spike-in Normalized Ct'!F21)), 'RNA Spike-in Normalized Ct'!F21)</f>
        <v>No sample</v>
      </c>
      <c r="G21" s="111" t="str">
        <f>IFERROR(2^(-('RNA Spike-in Normalized Ct'!G21)), 'RNA Spike-in Normalized Ct'!G21)</f>
        <v>No sample</v>
      </c>
      <c r="H21" s="111" t="str">
        <f>IFERROR(2^(-('RNA Spike-in Normalized Ct'!H21)), 'RNA Spike-in Normalized Ct'!H21)</f>
        <v>No sample</v>
      </c>
      <c r="I21" s="111" t="str">
        <f>IFERROR(2^(-('RNA Spike-in Normalized Ct'!I21)), 'RNA Spike-in Normalized Ct'!I21)</f>
        <v>No sample</v>
      </c>
      <c r="J21" s="111">
        <f>IFERROR(2^(-('RNA Spike-in Normalized Ct'!J21)), 'RNA Spike-in Normalized Ct'!J21)</f>
        <v>7.4347330849305898E-10</v>
      </c>
      <c r="K21" s="111" t="str">
        <f>IFERROR(2^(-('RNA Spike-in Normalized Ct'!K21)), 'RNA Spike-in Normalized Ct'!K21)</f>
        <v>No sample</v>
      </c>
      <c r="L21" s="111" t="str">
        <f>IFERROR(2^(-('RNA Spike-in Normalized Ct'!L21)), 'RNA Spike-in Normalized Ct'!L21)</f>
        <v>No sample</v>
      </c>
      <c r="M21" s="111" t="str">
        <f>IFERROR(2^(-('RNA Spike-in Normalized Ct'!M21)), 'RNA Spike-in Normalized Ct'!M21)</f>
        <v>No sample</v>
      </c>
      <c r="N21" s="111" t="str">
        <f>IFERROR(2^(-('RNA Spike-in Normalized Ct'!N21)), 'RNA Spike-in Normalized Ct'!N21)</f>
        <v>No sample</v>
      </c>
      <c r="O21" s="111" t="str">
        <f>IFERROR(2^(-('RNA Spike-in Normalized Ct'!O21)), 'RNA Spike-in Normalized Ct'!O21)</f>
        <v>No sample</v>
      </c>
    </row>
    <row r="22" spans="1:15" x14ac:dyDescent="0.25">
      <c r="A22" s="133"/>
      <c r="B22" s="13" t="s">
        <v>2303</v>
      </c>
      <c r="C22" s="27" t="str">
        <f>VLOOKUP($B22,'Thresholded Ct'!$B$3:$C$194,2,FALSE)</f>
        <v>hsa-miR-377-3p</v>
      </c>
      <c r="D22" s="111" t="str">
        <f>IFERROR(2^(-('RNA Spike-in Normalized Ct'!D22)), 'RNA Spike-in Normalized Ct'!D22)</f>
        <v>Excluded</v>
      </c>
      <c r="E22" s="111" t="str">
        <f>IFERROR(2^(-('RNA Spike-in Normalized Ct'!E22)), 'RNA Spike-in Normalized Ct'!E22)</f>
        <v>No sample</v>
      </c>
      <c r="F22" s="111" t="str">
        <f>IFERROR(2^(-('RNA Spike-in Normalized Ct'!F22)), 'RNA Spike-in Normalized Ct'!F22)</f>
        <v>No sample</v>
      </c>
      <c r="G22" s="111" t="str">
        <f>IFERROR(2^(-('RNA Spike-in Normalized Ct'!G22)), 'RNA Spike-in Normalized Ct'!G22)</f>
        <v>No sample</v>
      </c>
      <c r="H22" s="111" t="str">
        <f>IFERROR(2^(-('RNA Spike-in Normalized Ct'!H22)), 'RNA Spike-in Normalized Ct'!H22)</f>
        <v>No sample</v>
      </c>
      <c r="I22" s="111" t="str">
        <f>IFERROR(2^(-('RNA Spike-in Normalized Ct'!I22)), 'RNA Spike-in Normalized Ct'!I22)</f>
        <v>No sample</v>
      </c>
      <c r="J22" s="111" t="str">
        <f>IFERROR(2^(-('RNA Spike-in Normalized Ct'!J22)), 'RNA Spike-in Normalized Ct'!J22)</f>
        <v>Excluded</v>
      </c>
      <c r="K22" s="111" t="str">
        <f>IFERROR(2^(-('RNA Spike-in Normalized Ct'!K22)), 'RNA Spike-in Normalized Ct'!K22)</f>
        <v>No sample</v>
      </c>
      <c r="L22" s="111" t="str">
        <f>IFERROR(2^(-('RNA Spike-in Normalized Ct'!L22)), 'RNA Spike-in Normalized Ct'!L22)</f>
        <v>No sample</v>
      </c>
      <c r="M22" s="111" t="str">
        <f>IFERROR(2^(-('RNA Spike-in Normalized Ct'!M22)), 'RNA Spike-in Normalized Ct'!M22)</f>
        <v>No sample</v>
      </c>
      <c r="N22" s="111" t="str">
        <f>IFERROR(2^(-('RNA Spike-in Normalized Ct'!N22)), 'RNA Spike-in Normalized Ct'!N22)</f>
        <v>No sample</v>
      </c>
      <c r="O22" s="111" t="str">
        <f>IFERROR(2^(-('RNA Spike-in Normalized Ct'!O22)), 'RNA Spike-in Normalized Ct'!O22)</f>
        <v>No sample</v>
      </c>
    </row>
    <row r="23" spans="1:15" x14ac:dyDescent="0.25">
      <c r="A23" s="133"/>
      <c r="B23" s="13" t="s">
        <v>2304</v>
      </c>
      <c r="C23" s="27" t="str">
        <f>VLOOKUP($B23,'Thresholded Ct'!$B$3:$C$194,2,FALSE)</f>
        <v>hsa-miR-450a-5p</v>
      </c>
      <c r="D23" s="111">
        <f>IFERROR(2^(-('RNA Spike-in Normalized Ct'!D23)), 'RNA Spike-in Normalized Ct'!D23)</f>
        <v>5.1133931325145544E-10</v>
      </c>
      <c r="E23" s="111" t="str">
        <f>IFERROR(2^(-('RNA Spike-in Normalized Ct'!E23)), 'RNA Spike-in Normalized Ct'!E23)</f>
        <v>No sample</v>
      </c>
      <c r="F23" s="111" t="str">
        <f>IFERROR(2^(-('RNA Spike-in Normalized Ct'!F23)), 'RNA Spike-in Normalized Ct'!F23)</f>
        <v>No sample</v>
      </c>
      <c r="G23" s="111" t="str">
        <f>IFERROR(2^(-('RNA Spike-in Normalized Ct'!G23)), 'RNA Spike-in Normalized Ct'!G23)</f>
        <v>No sample</v>
      </c>
      <c r="H23" s="111" t="str">
        <f>IFERROR(2^(-('RNA Spike-in Normalized Ct'!H23)), 'RNA Spike-in Normalized Ct'!H23)</f>
        <v>No sample</v>
      </c>
      <c r="I23" s="111" t="str">
        <f>IFERROR(2^(-('RNA Spike-in Normalized Ct'!I23)), 'RNA Spike-in Normalized Ct'!I23)</f>
        <v>No sample</v>
      </c>
      <c r="J23" s="111">
        <f>IFERROR(2^(-('RNA Spike-in Normalized Ct'!J23)), 'RNA Spike-in Normalized Ct'!J23)</f>
        <v>5.0992354321925613E-10</v>
      </c>
      <c r="K23" s="111" t="str">
        <f>IFERROR(2^(-('RNA Spike-in Normalized Ct'!K23)), 'RNA Spike-in Normalized Ct'!K23)</f>
        <v>No sample</v>
      </c>
      <c r="L23" s="111" t="str">
        <f>IFERROR(2^(-('RNA Spike-in Normalized Ct'!L23)), 'RNA Spike-in Normalized Ct'!L23)</f>
        <v>No sample</v>
      </c>
      <c r="M23" s="111" t="str">
        <f>IFERROR(2^(-('RNA Spike-in Normalized Ct'!M23)), 'RNA Spike-in Normalized Ct'!M23)</f>
        <v>No sample</v>
      </c>
      <c r="N23" s="111" t="str">
        <f>IFERROR(2^(-('RNA Spike-in Normalized Ct'!N23)), 'RNA Spike-in Normalized Ct'!N23)</f>
        <v>No sample</v>
      </c>
      <c r="O23" s="111" t="str">
        <f>IFERROR(2^(-('RNA Spike-in Normalized Ct'!O23)), 'RNA Spike-in Normalized Ct'!O23)</f>
        <v>No sample</v>
      </c>
    </row>
    <row r="24" spans="1:15" x14ac:dyDescent="0.25">
      <c r="A24" s="133"/>
      <c r="B24" s="13" t="s">
        <v>2305</v>
      </c>
      <c r="C24" s="27" t="str">
        <f>VLOOKUP($B24,'Thresholded Ct'!$B$3:$C$194,2,FALSE)</f>
        <v>hsa-miR-608</v>
      </c>
      <c r="D24" s="111">
        <f>IFERROR(2^(-('RNA Spike-in Normalized Ct'!D24)), 'RNA Spike-in Normalized Ct'!D24)</f>
        <v>5.1133931325145544E-10</v>
      </c>
      <c r="E24" s="111" t="str">
        <f>IFERROR(2^(-('RNA Spike-in Normalized Ct'!E24)), 'RNA Spike-in Normalized Ct'!E24)</f>
        <v>No sample</v>
      </c>
      <c r="F24" s="111" t="str">
        <f>IFERROR(2^(-('RNA Spike-in Normalized Ct'!F24)), 'RNA Spike-in Normalized Ct'!F24)</f>
        <v>No sample</v>
      </c>
      <c r="G24" s="111" t="str">
        <f>IFERROR(2^(-('RNA Spike-in Normalized Ct'!G24)), 'RNA Spike-in Normalized Ct'!G24)</f>
        <v>No sample</v>
      </c>
      <c r="H24" s="111" t="str">
        <f>IFERROR(2^(-('RNA Spike-in Normalized Ct'!H24)), 'RNA Spike-in Normalized Ct'!H24)</f>
        <v>No sample</v>
      </c>
      <c r="I24" s="111" t="str">
        <f>IFERROR(2^(-('RNA Spike-in Normalized Ct'!I24)), 'RNA Spike-in Normalized Ct'!I24)</f>
        <v>No sample</v>
      </c>
      <c r="J24" s="111">
        <f>IFERROR(2^(-('RNA Spike-in Normalized Ct'!J24)), 'RNA Spike-in Normalized Ct'!J24)</f>
        <v>4.8712125969702959E-10</v>
      </c>
      <c r="K24" s="111" t="str">
        <f>IFERROR(2^(-('RNA Spike-in Normalized Ct'!K24)), 'RNA Spike-in Normalized Ct'!K24)</f>
        <v>No sample</v>
      </c>
      <c r="L24" s="111" t="str">
        <f>IFERROR(2^(-('RNA Spike-in Normalized Ct'!L24)), 'RNA Spike-in Normalized Ct'!L24)</f>
        <v>No sample</v>
      </c>
      <c r="M24" s="111" t="str">
        <f>IFERROR(2^(-('RNA Spike-in Normalized Ct'!M24)), 'RNA Spike-in Normalized Ct'!M24)</f>
        <v>No sample</v>
      </c>
      <c r="N24" s="111" t="str">
        <f>IFERROR(2^(-('RNA Spike-in Normalized Ct'!N24)), 'RNA Spike-in Normalized Ct'!N24)</f>
        <v>No sample</v>
      </c>
      <c r="O24" s="111" t="str">
        <f>IFERROR(2^(-('RNA Spike-in Normalized Ct'!O24)), 'RNA Spike-in Normalized Ct'!O24)</f>
        <v>No sample</v>
      </c>
    </row>
    <row r="25" spans="1:15" x14ac:dyDescent="0.25">
      <c r="A25" s="133"/>
      <c r="B25" s="13" t="s">
        <v>2307</v>
      </c>
      <c r="C25" s="27" t="str">
        <f>VLOOKUP($B25,'Thresholded Ct'!$B$3:$C$194,2,FALSE)</f>
        <v>hsa-miR-16-5p</v>
      </c>
      <c r="D25" s="111">
        <f>IFERROR(2^(-('RNA Spike-in Normalized Ct'!D25)), 'RNA Spike-in Normalized Ct'!D25)</f>
        <v>6.4237901272992612E-8</v>
      </c>
      <c r="E25" s="111" t="str">
        <f>IFERROR(2^(-('RNA Spike-in Normalized Ct'!E25)), 'RNA Spike-in Normalized Ct'!E25)</f>
        <v>No sample</v>
      </c>
      <c r="F25" s="111" t="str">
        <f>IFERROR(2^(-('RNA Spike-in Normalized Ct'!F25)), 'RNA Spike-in Normalized Ct'!F25)</f>
        <v>No sample</v>
      </c>
      <c r="G25" s="111" t="str">
        <f>IFERROR(2^(-('RNA Spike-in Normalized Ct'!G25)), 'RNA Spike-in Normalized Ct'!G25)</f>
        <v>No sample</v>
      </c>
      <c r="H25" s="111" t="str">
        <f>IFERROR(2^(-('RNA Spike-in Normalized Ct'!H25)), 'RNA Spike-in Normalized Ct'!H25)</f>
        <v>No sample</v>
      </c>
      <c r="I25" s="111" t="str">
        <f>IFERROR(2^(-('RNA Spike-in Normalized Ct'!I25)), 'RNA Spike-in Normalized Ct'!I25)</f>
        <v>No sample</v>
      </c>
      <c r="J25" s="111">
        <f>IFERROR(2^(-('RNA Spike-in Normalized Ct'!J25)), 'RNA Spike-in Normalized Ct'!J25)</f>
        <v>1.0588488529234011E-7</v>
      </c>
      <c r="K25" s="111" t="str">
        <f>IFERROR(2^(-('RNA Spike-in Normalized Ct'!K25)), 'RNA Spike-in Normalized Ct'!K25)</f>
        <v>No sample</v>
      </c>
      <c r="L25" s="111" t="str">
        <f>IFERROR(2^(-('RNA Spike-in Normalized Ct'!L25)), 'RNA Spike-in Normalized Ct'!L25)</f>
        <v>No sample</v>
      </c>
      <c r="M25" s="111" t="str">
        <f>IFERROR(2^(-('RNA Spike-in Normalized Ct'!M25)), 'RNA Spike-in Normalized Ct'!M25)</f>
        <v>No sample</v>
      </c>
      <c r="N25" s="111" t="str">
        <f>IFERROR(2^(-('RNA Spike-in Normalized Ct'!N25)), 'RNA Spike-in Normalized Ct'!N25)</f>
        <v>No sample</v>
      </c>
      <c r="O25" s="111" t="str">
        <f>IFERROR(2^(-('RNA Spike-in Normalized Ct'!O25)), 'RNA Spike-in Normalized Ct'!O25)</f>
        <v>No sample</v>
      </c>
    </row>
    <row r="26" spans="1:15" x14ac:dyDescent="0.25">
      <c r="A26" s="133"/>
      <c r="B26" s="13" t="s">
        <v>2308</v>
      </c>
      <c r="C26" s="27" t="str">
        <f>VLOOKUP($B26,'Thresholded Ct'!$B$3:$C$194,2,FALSE)</f>
        <v>hsa-miR-28-5p</v>
      </c>
      <c r="D26" s="111">
        <f>IFERROR(2^(-('RNA Spike-in Normalized Ct'!D26)), 'RNA Spike-in Normalized Ct'!D26)</f>
        <v>2.0413119424497051E-7</v>
      </c>
      <c r="E26" s="111" t="str">
        <f>IFERROR(2^(-('RNA Spike-in Normalized Ct'!E26)), 'RNA Spike-in Normalized Ct'!E26)</f>
        <v>No sample</v>
      </c>
      <c r="F26" s="111" t="str">
        <f>IFERROR(2^(-('RNA Spike-in Normalized Ct'!F26)), 'RNA Spike-in Normalized Ct'!F26)</f>
        <v>No sample</v>
      </c>
      <c r="G26" s="111" t="str">
        <f>IFERROR(2^(-('RNA Spike-in Normalized Ct'!G26)), 'RNA Spike-in Normalized Ct'!G26)</f>
        <v>No sample</v>
      </c>
      <c r="H26" s="111" t="str">
        <f>IFERROR(2^(-('RNA Spike-in Normalized Ct'!H26)), 'RNA Spike-in Normalized Ct'!H26)</f>
        <v>No sample</v>
      </c>
      <c r="I26" s="111" t="str">
        <f>IFERROR(2^(-('RNA Spike-in Normalized Ct'!I26)), 'RNA Spike-in Normalized Ct'!I26)</f>
        <v>No sample</v>
      </c>
      <c r="J26" s="111">
        <f>IFERROR(2^(-('RNA Spike-in Normalized Ct'!J26)), 'RNA Spike-in Normalized Ct'!J26)</f>
        <v>2.9389095309006873E-10</v>
      </c>
      <c r="K26" s="111" t="str">
        <f>IFERROR(2^(-('RNA Spike-in Normalized Ct'!K26)), 'RNA Spike-in Normalized Ct'!K26)</f>
        <v>No sample</v>
      </c>
      <c r="L26" s="111" t="str">
        <f>IFERROR(2^(-('RNA Spike-in Normalized Ct'!L26)), 'RNA Spike-in Normalized Ct'!L26)</f>
        <v>No sample</v>
      </c>
      <c r="M26" s="111" t="str">
        <f>IFERROR(2^(-('RNA Spike-in Normalized Ct'!M26)), 'RNA Spike-in Normalized Ct'!M26)</f>
        <v>No sample</v>
      </c>
      <c r="N26" s="111" t="str">
        <f>IFERROR(2^(-('RNA Spike-in Normalized Ct'!N26)), 'RNA Spike-in Normalized Ct'!N26)</f>
        <v>No sample</v>
      </c>
      <c r="O26" s="111" t="str">
        <f>IFERROR(2^(-('RNA Spike-in Normalized Ct'!O26)), 'RNA Spike-in Normalized Ct'!O26)</f>
        <v>No sample</v>
      </c>
    </row>
    <row r="27" spans="1:15" x14ac:dyDescent="0.25">
      <c r="A27" s="133"/>
      <c r="B27" s="13" t="s">
        <v>2309</v>
      </c>
      <c r="C27" s="27" t="str">
        <f>VLOOKUP($B27,'Thresholded Ct'!$B$3:$C$194,2,FALSE)</f>
        <v>hsa-miR-29b-3p</v>
      </c>
      <c r="D27" s="111">
        <f>IFERROR(2^(-('RNA Spike-in Normalized Ct'!D27)), 'RNA Spike-in Normalized Ct'!D27)</f>
        <v>7.1227026275204652E-8</v>
      </c>
      <c r="E27" s="111" t="str">
        <f>IFERROR(2^(-('RNA Spike-in Normalized Ct'!E27)), 'RNA Spike-in Normalized Ct'!E27)</f>
        <v>No sample</v>
      </c>
      <c r="F27" s="111" t="str">
        <f>IFERROR(2^(-('RNA Spike-in Normalized Ct'!F27)), 'RNA Spike-in Normalized Ct'!F27)</f>
        <v>No sample</v>
      </c>
      <c r="G27" s="111" t="str">
        <f>IFERROR(2^(-('RNA Spike-in Normalized Ct'!G27)), 'RNA Spike-in Normalized Ct'!G27)</f>
        <v>No sample</v>
      </c>
      <c r="H27" s="111" t="str">
        <f>IFERROR(2^(-('RNA Spike-in Normalized Ct'!H27)), 'RNA Spike-in Normalized Ct'!H27)</f>
        <v>No sample</v>
      </c>
      <c r="I27" s="111" t="str">
        <f>IFERROR(2^(-('RNA Spike-in Normalized Ct'!I27)), 'RNA Spike-in Normalized Ct'!I27)</f>
        <v>No sample</v>
      </c>
      <c r="J27" s="111">
        <f>IFERROR(2^(-('RNA Spike-in Normalized Ct'!J27)), 'RNA Spike-in Normalized Ct'!J27)</f>
        <v>1.3846263073989429E-7</v>
      </c>
      <c r="K27" s="111" t="str">
        <f>IFERROR(2^(-('RNA Spike-in Normalized Ct'!K27)), 'RNA Spike-in Normalized Ct'!K27)</f>
        <v>No sample</v>
      </c>
      <c r="L27" s="111" t="str">
        <f>IFERROR(2^(-('RNA Spike-in Normalized Ct'!L27)), 'RNA Spike-in Normalized Ct'!L27)</f>
        <v>No sample</v>
      </c>
      <c r="M27" s="111" t="str">
        <f>IFERROR(2^(-('RNA Spike-in Normalized Ct'!M27)), 'RNA Spike-in Normalized Ct'!M27)</f>
        <v>No sample</v>
      </c>
      <c r="N27" s="111" t="str">
        <f>IFERROR(2^(-('RNA Spike-in Normalized Ct'!N27)), 'RNA Spike-in Normalized Ct'!N27)</f>
        <v>No sample</v>
      </c>
      <c r="O27" s="111" t="str">
        <f>IFERROR(2^(-('RNA Spike-in Normalized Ct'!O27)), 'RNA Spike-in Normalized Ct'!O27)</f>
        <v>No sample</v>
      </c>
    </row>
    <row r="28" spans="1:15" x14ac:dyDescent="0.25">
      <c r="A28" s="133"/>
      <c r="B28" s="13" t="s">
        <v>2310</v>
      </c>
      <c r="C28" s="27" t="str">
        <f>VLOOKUP($B28,'Thresholded Ct'!$B$3:$C$194,2,FALSE)</f>
        <v>hsa-miR-181c-5p</v>
      </c>
      <c r="D28" s="111">
        <f>IFERROR(2^(-('RNA Spike-in Normalized Ct'!D28)), 'RNA Spike-in Normalized Ct'!D28)</f>
        <v>1.558943421341484E-6</v>
      </c>
      <c r="E28" s="111" t="str">
        <f>IFERROR(2^(-('RNA Spike-in Normalized Ct'!E28)), 'RNA Spike-in Normalized Ct'!E28)</f>
        <v>No sample</v>
      </c>
      <c r="F28" s="111" t="str">
        <f>IFERROR(2^(-('RNA Spike-in Normalized Ct'!F28)), 'RNA Spike-in Normalized Ct'!F28)</f>
        <v>No sample</v>
      </c>
      <c r="G28" s="111" t="str">
        <f>IFERROR(2^(-('RNA Spike-in Normalized Ct'!G28)), 'RNA Spike-in Normalized Ct'!G28)</f>
        <v>No sample</v>
      </c>
      <c r="H28" s="111" t="str">
        <f>IFERROR(2^(-('RNA Spike-in Normalized Ct'!H28)), 'RNA Spike-in Normalized Ct'!H28)</f>
        <v>No sample</v>
      </c>
      <c r="I28" s="111" t="str">
        <f>IFERROR(2^(-('RNA Spike-in Normalized Ct'!I28)), 'RNA Spike-in Normalized Ct'!I28)</f>
        <v>No sample</v>
      </c>
      <c r="J28" s="111">
        <f>IFERROR(2^(-('RNA Spike-in Normalized Ct'!J28)), 'RNA Spike-in Normalized Ct'!J28)</f>
        <v>9.1229263123691097E-7</v>
      </c>
      <c r="K28" s="111" t="str">
        <f>IFERROR(2^(-('RNA Spike-in Normalized Ct'!K28)), 'RNA Spike-in Normalized Ct'!K28)</f>
        <v>No sample</v>
      </c>
      <c r="L28" s="111" t="str">
        <f>IFERROR(2^(-('RNA Spike-in Normalized Ct'!L28)), 'RNA Spike-in Normalized Ct'!L28)</f>
        <v>No sample</v>
      </c>
      <c r="M28" s="111" t="str">
        <f>IFERROR(2^(-('RNA Spike-in Normalized Ct'!M28)), 'RNA Spike-in Normalized Ct'!M28)</f>
        <v>No sample</v>
      </c>
      <c r="N28" s="111" t="str">
        <f>IFERROR(2^(-('RNA Spike-in Normalized Ct'!N28)), 'RNA Spike-in Normalized Ct'!N28)</f>
        <v>No sample</v>
      </c>
      <c r="O28" s="111" t="str">
        <f>IFERROR(2^(-('RNA Spike-in Normalized Ct'!O28)), 'RNA Spike-in Normalized Ct'!O28)</f>
        <v>No sample</v>
      </c>
    </row>
    <row r="29" spans="1:15" x14ac:dyDescent="0.25">
      <c r="A29" s="133"/>
      <c r="B29" s="13" t="s">
        <v>2311</v>
      </c>
      <c r="C29" s="27" t="str">
        <f>VLOOKUP($B29,'Thresholded Ct'!$B$3:$C$194,2,FALSE)</f>
        <v>hsa-miR-1-3p</v>
      </c>
      <c r="D29" s="111">
        <f>IFERROR(2^(-('RNA Spike-in Normalized Ct'!D29)), 'RNA Spike-in Normalized Ct'!D29)</f>
        <v>7.1227026275204652E-8</v>
      </c>
      <c r="E29" s="111" t="str">
        <f>IFERROR(2^(-('RNA Spike-in Normalized Ct'!E29)), 'RNA Spike-in Normalized Ct'!E29)</f>
        <v>No sample</v>
      </c>
      <c r="F29" s="111" t="str">
        <f>IFERROR(2^(-('RNA Spike-in Normalized Ct'!F29)), 'RNA Spike-in Normalized Ct'!F29)</f>
        <v>No sample</v>
      </c>
      <c r="G29" s="111" t="str">
        <f>IFERROR(2^(-('RNA Spike-in Normalized Ct'!G29)), 'RNA Spike-in Normalized Ct'!G29)</f>
        <v>No sample</v>
      </c>
      <c r="H29" s="111" t="str">
        <f>IFERROR(2^(-('RNA Spike-in Normalized Ct'!H29)), 'RNA Spike-in Normalized Ct'!H29)</f>
        <v>No sample</v>
      </c>
      <c r="I29" s="111" t="str">
        <f>IFERROR(2^(-('RNA Spike-in Normalized Ct'!I29)), 'RNA Spike-in Normalized Ct'!I29)</f>
        <v>No sample</v>
      </c>
      <c r="J29" s="111">
        <f>IFERROR(2^(-('RNA Spike-in Normalized Ct'!J29)), 'RNA Spike-in Normalized Ct'!J29)</f>
        <v>1.3846263073989429E-7</v>
      </c>
      <c r="K29" s="111" t="str">
        <f>IFERROR(2^(-('RNA Spike-in Normalized Ct'!K29)), 'RNA Spike-in Normalized Ct'!K29)</f>
        <v>No sample</v>
      </c>
      <c r="L29" s="111" t="str">
        <f>IFERROR(2^(-('RNA Spike-in Normalized Ct'!L29)), 'RNA Spike-in Normalized Ct'!L29)</f>
        <v>No sample</v>
      </c>
      <c r="M29" s="111" t="str">
        <f>IFERROR(2^(-('RNA Spike-in Normalized Ct'!M29)), 'RNA Spike-in Normalized Ct'!M29)</f>
        <v>No sample</v>
      </c>
      <c r="N29" s="111" t="str">
        <f>IFERROR(2^(-('RNA Spike-in Normalized Ct'!N29)), 'RNA Spike-in Normalized Ct'!N29)</f>
        <v>No sample</v>
      </c>
      <c r="O29" s="111" t="str">
        <f>IFERROR(2^(-('RNA Spike-in Normalized Ct'!O29)), 'RNA Spike-in Normalized Ct'!O29)</f>
        <v>No sample</v>
      </c>
    </row>
    <row r="30" spans="1:15" x14ac:dyDescent="0.25">
      <c r="A30" s="133"/>
      <c r="B30" s="13" t="s">
        <v>2312</v>
      </c>
      <c r="C30" s="27" t="str">
        <f>VLOOKUP($B30,'Thresholded Ct'!$B$3:$C$194,2,FALSE)</f>
        <v>hsa-miR-142-5p</v>
      </c>
      <c r="D30" s="111">
        <f>IFERROR(2^(-('RNA Spike-in Normalized Ct'!D30)), 'RNA Spike-in Normalized Ct'!D30)</f>
        <v>3.2883249085048448E-9</v>
      </c>
      <c r="E30" s="111" t="str">
        <f>IFERROR(2^(-('RNA Spike-in Normalized Ct'!E30)), 'RNA Spike-in Normalized Ct'!E30)</f>
        <v>No sample</v>
      </c>
      <c r="F30" s="111" t="str">
        <f>IFERROR(2^(-('RNA Spike-in Normalized Ct'!F30)), 'RNA Spike-in Normalized Ct'!F30)</f>
        <v>No sample</v>
      </c>
      <c r="G30" s="111" t="str">
        <f>IFERROR(2^(-('RNA Spike-in Normalized Ct'!G30)), 'RNA Spike-in Normalized Ct'!G30)</f>
        <v>No sample</v>
      </c>
      <c r="H30" s="111" t="str">
        <f>IFERROR(2^(-('RNA Spike-in Normalized Ct'!H30)), 'RNA Spike-in Normalized Ct'!H30)</f>
        <v>No sample</v>
      </c>
      <c r="I30" s="111" t="str">
        <f>IFERROR(2^(-('RNA Spike-in Normalized Ct'!I30)), 'RNA Spike-in Normalized Ct'!I30)</f>
        <v>No sample</v>
      </c>
      <c r="J30" s="111">
        <f>IFERROR(2^(-('RNA Spike-in Normalized Ct'!J30)), 'RNA Spike-in Normalized Ct'!J30)</f>
        <v>1.7116939350918448E-8</v>
      </c>
      <c r="K30" s="111" t="str">
        <f>IFERROR(2^(-('RNA Spike-in Normalized Ct'!K30)), 'RNA Spike-in Normalized Ct'!K30)</f>
        <v>No sample</v>
      </c>
      <c r="L30" s="111" t="str">
        <f>IFERROR(2^(-('RNA Spike-in Normalized Ct'!L30)), 'RNA Spike-in Normalized Ct'!L30)</f>
        <v>No sample</v>
      </c>
      <c r="M30" s="111" t="str">
        <f>IFERROR(2^(-('RNA Spike-in Normalized Ct'!M30)), 'RNA Spike-in Normalized Ct'!M30)</f>
        <v>No sample</v>
      </c>
      <c r="N30" s="111" t="str">
        <f>IFERROR(2^(-('RNA Spike-in Normalized Ct'!N30)), 'RNA Spike-in Normalized Ct'!N30)</f>
        <v>No sample</v>
      </c>
      <c r="O30" s="111" t="str">
        <f>IFERROR(2^(-('RNA Spike-in Normalized Ct'!O30)), 'RNA Spike-in Normalized Ct'!O30)</f>
        <v>No sample</v>
      </c>
    </row>
    <row r="31" spans="1:15" x14ac:dyDescent="0.25">
      <c r="A31" s="133"/>
      <c r="B31" s="13" t="s">
        <v>2313</v>
      </c>
      <c r="C31" s="27" t="str">
        <f>VLOOKUP($B31,'Thresholded Ct'!$B$3:$C$194,2,FALSE)</f>
        <v>hsa-miR-193a-3p</v>
      </c>
      <c r="D31" s="111">
        <f>IFERROR(2^(-('RNA Spike-in Normalized Ct'!D31)), 'RNA Spike-in Normalized Ct'!D31)</f>
        <v>1.7235997079391603E-8</v>
      </c>
      <c r="E31" s="111" t="str">
        <f>IFERROR(2^(-('RNA Spike-in Normalized Ct'!E31)), 'RNA Spike-in Normalized Ct'!E31)</f>
        <v>No sample</v>
      </c>
      <c r="F31" s="111" t="str">
        <f>IFERROR(2^(-('RNA Spike-in Normalized Ct'!F31)), 'RNA Spike-in Normalized Ct'!F31)</f>
        <v>No sample</v>
      </c>
      <c r="G31" s="111" t="str">
        <f>IFERROR(2^(-('RNA Spike-in Normalized Ct'!G31)), 'RNA Spike-in Normalized Ct'!G31)</f>
        <v>No sample</v>
      </c>
      <c r="H31" s="111" t="str">
        <f>IFERROR(2^(-('RNA Spike-in Normalized Ct'!H31)), 'RNA Spike-in Normalized Ct'!H31)</f>
        <v>No sample</v>
      </c>
      <c r="I31" s="111" t="str">
        <f>IFERROR(2^(-('RNA Spike-in Normalized Ct'!I31)), 'RNA Spike-in Normalized Ct'!I31)</f>
        <v>No sample</v>
      </c>
      <c r="J31" s="111">
        <f>IFERROR(2^(-('RNA Spike-in Normalized Ct'!J31)), 'RNA Spike-in Normalized Ct'!J31)</f>
        <v>9.2109684714746026E-9</v>
      </c>
      <c r="K31" s="111" t="str">
        <f>IFERROR(2^(-('RNA Spike-in Normalized Ct'!K31)), 'RNA Spike-in Normalized Ct'!K31)</f>
        <v>No sample</v>
      </c>
      <c r="L31" s="111" t="str">
        <f>IFERROR(2^(-('RNA Spike-in Normalized Ct'!L31)), 'RNA Spike-in Normalized Ct'!L31)</f>
        <v>No sample</v>
      </c>
      <c r="M31" s="111" t="str">
        <f>IFERROR(2^(-('RNA Spike-in Normalized Ct'!M31)), 'RNA Spike-in Normalized Ct'!M31)</f>
        <v>No sample</v>
      </c>
      <c r="N31" s="111" t="str">
        <f>IFERROR(2^(-('RNA Spike-in Normalized Ct'!N31)), 'RNA Spike-in Normalized Ct'!N31)</f>
        <v>No sample</v>
      </c>
      <c r="O31" s="111" t="str">
        <f>IFERROR(2^(-('RNA Spike-in Normalized Ct'!O31)), 'RNA Spike-in Normalized Ct'!O31)</f>
        <v>No sample</v>
      </c>
    </row>
    <row r="32" spans="1:15" x14ac:dyDescent="0.25">
      <c r="A32" s="133"/>
      <c r="B32" s="13" t="s">
        <v>2314</v>
      </c>
      <c r="C32" s="27" t="str">
        <f>VLOOKUP($B32,'Thresholded Ct'!$B$3:$C$194,2,FALSE)</f>
        <v>hsa-miR-30e-3p</v>
      </c>
      <c r="D32" s="111">
        <f>IFERROR(2^(-('RNA Spike-in Normalized Ct'!D32)), 'RNA Spike-in Normalized Ct'!D32)</f>
        <v>3.2883249085048448E-9</v>
      </c>
      <c r="E32" s="111" t="str">
        <f>IFERROR(2^(-('RNA Spike-in Normalized Ct'!E32)), 'RNA Spike-in Normalized Ct'!E32)</f>
        <v>No sample</v>
      </c>
      <c r="F32" s="111" t="str">
        <f>IFERROR(2^(-('RNA Spike-in Normalized Ct'!F32)), 'RNA Spike-in Normalized Ct'!F32)</f>
        <v>No sample</v>
      </c>
      <c r="G32" s="111" t="str">
        <f>IFERROR(2^(-('RNA Spike-in Normalized Ct'!G32)), 'RNA Spike-in Normalized Ct'!G32)</f>
        <v>No sample</v>
      </c>
      <c r="H32" s="111" t="str">
        <f>IFERROR(2^(-('RNA Spike-in Normalized Ct'!H32)), 'RNA Spike-in Normalized Ct'!H32)</f>
        <v>No sample</v>
      </c>
      <c r="I32" s="111" t="str">
        <f>IFERROR(2^(-('RNA Spike-in Normalized Ct'!I32)), 'RNA Spike-in Normalized Ct'!I32)</f>
        <v>No sample</v>
      </c>
      <c r="J32" s="111">
        <f>IFERROR(2^(-('RNA Spike-in Normalized Ct'!J32)), 'RNA Spike-in Normalized Ct'!J32)</f>
        <v>1.7116939350918448E-8</v>
      </c>
      <c r="K32" s="111" t="str">
        <f>IFERROR(2^(-('RNA Spike-in Normalized Ct'!K32)), 'RNA Spike-in Normalized Ct'!K32)</f>
        <v>No sample</v>
      </c>
      <c r="L32" s="111" t="str">
        <f>IFERROR(2^(-('RNA Spike-in Normalized Ct'!L32)), 'RNA Spike-in Normalized Ct'!L32)</f>
        <v>No sample</v>
      </c>
      <c r="M32" s="111" t="str">
        <f>IFERROR(2^(-('RNA Spike-in Normalized Ct'!M32)), 'RNA Spike-in Normalized Ct'!M32)</f>
        <v>No sample</v>
      </c>
      <c r="N32" s="111" t="str">
        <f>IFERROR(2^(-('RNA Spike-in Normalized Ct'!N32)), 'RNA Spike-in Normalized Ct'!N32)</f>
        <v>No sample</v>
      </c>
      <c r="O32" s="111" t="str">
        <f>IFERROR(2^(-('RNA Spike-in Normalized Ct'!O32)), 'RNA Spike-in Normalized Ct'!O32)</f>
        <v>No sample</v>
      </c>
    </row>
    <row r="33" spans="1:15" x14ac:dyDescent="0.25">
      <c r="A33" s="133"/>
      <c r="B33" s="13" t="s">
        <v>2315</v>
      </c>
      <c r="C33" s="27" t="str">
        <f>VLOOKUP($B33,'Thresholded Ct'!$B$3:$C$194,2,FALSE)</f>
        <v>hsa-miR-378a-3p</v>
      </c>
      <c r="D33" s="111">
        <f>IFERROR(2^(-('RNA Spike-in Normalized Ct'!D33)), 'RNA Spike-in Normalized Ct'!D33)</f>
        <v>1.7235997079391603E-8</v>
      </c>
      <c r="E33" s="111" t="str">
        <f>IFERROR(2^(-('RNA Spike-in Normalized Ct'!E33)), 'RNA Spike-in Normalized Ct'!E33)</f>
        <v>No sample</v>
      </c>
      <c r="F33" s="111" t="str">
        <f>IFERROR(2^(-('RNA Spike-in Normalized Ct'!F33)), 'RNA Spike-in Normalized Ct'!F33)</f>
        <v>No sample</v>
      </c>
      <c r="G33" s="111" t="str">
        <f>IFERROR(2^(-('RNA Spike-in Normalized Ct'!G33)), 'RNA Spike-in Normalized Ct'!G33)</f>
        <v>No sample</v>
      </c>
      <c r="H33" s="111" t="str">
        <f>IFERROR(2^(-('RNA Spike-in Normalized Ct'!H33)), 'RNA Spike-in Normalized Ct'!H33)</f>
        <v>No sample</v>
      </c>
      <c r="I33" s="111" t="str">
        <f>IFERROR(2^(-('RNA Spike-in Normalized Ct'!I33)), 'RNA Spike-in Normalized Ct'!I33)</f>
        <v>No sample</v>
      </c>
      <c r="J33" s="111">
        <f>IFERROR(2^(-('RNA Spike-in Normalized Ct'!J33)), 'RNA Spike-in Normalized Ct'!J33)</f>
        <v>9.2109684714746026E-9</v>
      </c>
      <c r="K33" s="111" t="str">
        <f>IFERROR(2^(-('RNA Spike-in Normalized Ct'!K33)), 'RNA Spike-in Normalized Ct'!K33)</f>
        <v>No sample</v>
      </c>
      <c r="L33" s="111" t="str">
        <f>IFERROR(2^(-('RNA Spike-in Normalized Ct'!L33)), 'RNA Spike-in Normalized Ct'!L33)</f>
        <v>No sample</v>
      </c>
      <c r="M33" s="111" t="str">
        <f>IFERROR(2^(-('RNA Spike-in Normalized Ct'!M33)), 'RNA Spike-in Normalized Ct'!M33)</f>
        <v>No sample</v>
      </c>
      <c r="N33" s="111" t="str">
        <f>IFERROR(2^(-('RNA Spike-in Normalized Ct'!N33)), 'RNA Spike-in Normalized Ct'!N33)</f>
        <v>No sample</v>
      </c>
      <c r="O33" s="111" t="str">
        <f>IFERROR(2^(-('RNA Spike-in Normalized Ct'!O33)), 'RNA Spike-in Normalized Ct'!O33)</f>
        <v>No sample</v>
      </c>
    </row>
    <row r="34" spans="1:15" x14ac:dyDescent="0.25">
      <c r="A34" s="133"/>
      <c r="B34" s="13" t="s">
        <v>2316</v>
      </c>
      <c r="C34" s="27" t="str">
        <f>VLOOKUP($B34,'Thresholded Ct'!$B$3:$C$194,2,FALSE)</f>
        <v>hsa-miR-409-3p</v>
      </c>
      <c r="D34" s="111">
        <f>IFERROR(2^(-('RNA Spike-in Normalized Ct'!D34)), 'RNA Spike-in Normalized Ct'!D34)</f>
        <v>4.5481535092099985E-10</v>
      </c>
      <c r="E34" s="111" t="str">
        <f>IFERROR(2^(-('RNA Spike-in Normalized Ct'!E34)), 'RNA Spike-in Normalized Ct'!E34)</f>
        <v>No sample</v>
      </c>
      <c r="F34" s="111" t="str">
        <f>IFERROR(2^(-('RNA Spike-in Normalized Ct'!F34)), 'RNA Spike-in Normalized Ct'!F34)</f>
        <v>No sample</v>
      </c>
      <c r="G34" s="111" t="str">
        <f>IFERROR(2^(-('RNA Spike-in Normalized Ct'!G34)), 'RNA Spike-in Normalized Ct'!G34)</f>
        <v>No sample</v>
      </c>
      <c r="H34" s="111" t="str">
        <f>IFERROR(2^(-('RNA Spike-in Normalized Ct'!H34)), 'RNA Spike-in Normalized Ct'!H34)</f>
        <v>No sample</v>
      </c>
      <c r="I34" s="111" t="str">
        <f>IFERROR(2^(-('RNA Spike-in Normalized Ct'!I34)), 'RNA Spike-in Normalized Ct'!I34)</f>
        <v>No sample</v>
      </c>
      <c r="J34" s="111" t="str">
        <f>IFERROR(2^(-('RNA Spike-in Normalized Ct'!J34)), 'RNA Spike-in Normalized Ct'!J34)</f>
        <v>Excluded</v>
      </c>
      <c r="K34" s="111" t="str">
        <f>IFERROR(2^(-('RNA Spike-in Normalized Ct'!K34)), 'RNA Spike-in Normalized Ct'!K34)</f>
        <v>No sample</v>
      </c>
      <c r="L34" s="111" t="str">
        <f>IFERROR(2^(-('RNA Spike-in Normalized Ct'!L34)), 'RNA Spike-in Normalized Ct'!L34)</f>
        <v>No sample</v>
      </c>
      <c r="M34" s="111" t="str">
        <f>IFERROR(2^(-('RNA Spike-in Normalized Ct'!M34)), 'RNA Spike-in Normalized Ct'!M34)</f>
        <v>No sample</v>
      </c>
      <c r="N34" s="111" t="str">
        <f>IFERROR(2^(-('RNA Spike-in Normalized Ct'!N34)), 'RNA Spike-in Normalized Ct'!N34)</f>
        <v>No sample</v>
      </c>
      <c r="O34" s="111" t="str">
        <f>IFERROR(2^(-('RNA Spike-in Normalized Ct'!O34)), 'RNA Spike-in Normalized Ct'!O34)</f>
        <v>No sample</v>
      </c>
    </row>
    <row r="35" spans="1:15" x14ac:dyDescent="0.25">
      <c r="A35" s="133"/>
      <c r="B35" s="13" t="s">
        <v>2317</v>
      </c>
      <c r="C35" s="27" t="str">
        <f>VLOOKUP($B35,'Thresholded Ct'!$B$3:$C$194,2,FALSE)</f>
        <v>hsa-miR-630</v>
      </c>
      <c r="D35" s="111">
        <f>IFERROR(2^(-('RNA Spike-in Normalized Ct'!D35)), 'RNA Spike-in Normalized Ct'!D35)</f>
        <v>3.1172653124165731E-10</v>
      </c>
      <c r="E35" s="111" t="str">
        <f>IFERROR(2^(-('RNA Spike-in Normalized Ct'!E35)), 'RNA Spike-in Normalized Ct'!E35)</f>
        <v>No sample</v>
      </c>
      <c r="F35" s="111" t="str">
        <f>IFERROR(2^(-('RNA Spike-in Normalized Ct'!F35)), 'RNA Spike-in Normalized Ct'!F35)</f>
        <v>No sample</v>
      </c>
      <c r="G35" s="111" t="str">
        <f>IFERROR(2^(-('RNA Spike-in Normalized Ct'!G35)), 'RNA Spike-in Normalized Ct'!G35)</f>
        <v>No sample</v>
      </c>
      <c r="H35" s="111" t="str">
        <f>IFERROR(2^(-('RNA Spike-in Normalized Ct'!H35)), 'RNA Spike-in Normalized Ct'!H35)</f>
        <v>No sample</v>
      </c>
      <c r="I35" s="111" t="str">
        <f>IFERROR(2^(-('RNA Spike-in Normalized Ct'!I35)), 'RNA Spike-in Normalized Ct'!I35)</f>
        <v>No sample</v>
      </c>
      <c r="J35" s="111">
        <f>IFERROR(2^(-('RNA Spike-in Normalized Ct'!J35)), 'RNA Spike-in Normalized Ct'!J35)</f>
        <v>4.6501619094099343E-10</v>
      </c>
      <c r="K35" s="111" t="str">
        <f>IFERROR(2^(-('RNA Spike-in Normalized Ct'!K35)), 'RNA Spike-in Normalized Ct'!K35)</f>
        <v>No sample</v>
      </c>
      <c r="L35" s="111" t="str">
        <f>IFERROR(2^(-('RNA Spike-in Normalized Ct'!L35)), 'RNA Spike-in Normalized Ct'!L35)</f>
        <v>No sample</v>
      </c>
      <c r="M35" s="111" t="str">
        <f>IFERROR(2^(-('RNA Spike-in Normalized Ct'!M35)), 'RNA Spike-in Normalized Ct'!M35)</f>
        <v>No sample</v>
      </c>
      <c r="N35" s="111" t="str">
        <f>IFERROR(2^(-('RNA Spike-in Normalized Ct'!N35)), 'RNA Spike-in Normalized Ct'!N35)</f>
        <v>No sample</v>
      </c>
      <c r="O35" s="111" t="str">
        <f>IFERROR(2^(-('RNA Spike-in Normalized Ct'!O35)), 'RNA Spike-in Normalized Ct'!O35)</f>
        <v>No sample</v>
      </c>
    </row>
    <row r="36" spans="1:15" x14ac:dyDescent="0.25">
      <c r="A36" s="133"/>
      <c r="B36" s="13" t="s">
        <v>2319</v>
      </c>
      <c r="C36" s="27" t="str">
        <f>VLOOKUP($B36,'Thresholded Ct'!$B$3:$C$194,2,FALSE)</f>
        <v>hsa-miR-181a-5p</v>
      </c>
      <c r="D36" s="111">
        <f>IFERROR(2^(-('RNA Spike-in Normalized Ct'!D36)), 'RNA Spike-in Normalized Ct'!D36)</f>
        <v>6.2524636243280491E-8</v>
      </c>
      <c r="E36" s="111" t="str">
        <f>IFERROR(2^(-('RNA Spike-in Normalized Ct'!E36)), 'RNA Spike-in Normalized Ct'!E36)</f>
        <v>No sample</v>
      </c>
      <c r="F36" s="111" t="str">
        <f>IFERROR(2^(-('RNA Spike-in Normalized Ct'!F36)), 'RNA Spike-in Normalized Ct'!F36)</f>
        <v>No sample</v>
      </c>
      <c r="G36" s="111" t="str">
        <f>IFERROR(2^(-('RNA Spike-in Normalized Ct'!G36)), 'RNA Spike-in Normalized Ct'!G36)</f>
        <v>No sample</v>
      </c>
      <c r="H36" s="111" t="str">
        <f>IFERROR(2^(-('RNA Spike-in Normalized Ct'!H36)), 'RNA Spike-in Normalized Ct'!H36)</f>
        <v>No sample</v>
      </c>
      <c r="I36" s="111" t="str">
        <f>IFERROR(2^(-('RNA Spike-in Normalized Ct'!I36)), 'RNA Spike-in Normalized Ct'!I36)</f>
        <v>No sample</v>
      </c>
      <c r="J36" s="111">
        <f>IFERROR(2^(-('RNA Spike-in Normalized Ct'!J36)), 'RNA Spike-in Normalized Ct'!J36)</f>
        <v>3.5416576416997095E-8</v>
      </c>
      <c r="K36" s="111" t="str">
        <f>IFERROR(2^(-('RNA Spike-in Normalized Ct'!K36)), 'RNA Spike-in Normalized Ct'!K36)</f>
        <v>No sample</v>
      </c>
      <c r="L36" s="111" t="str">
        <f>IFERROR(2^(-('RNA Spike-in Normalized Ct'!L36)), 'RNA Spike-in Normalized Ct'!L36)</f>
        <v>No sample</v>
      </c>
      <c r="M36" s="111" t="str">
        <f>IFERROR(2^(-('RNA Spike-in Normalized Ct'!M36)), 'RNA Spike-in Normalized Ct'!M36)</f>
        <v>No sample</v>
      </c>
      <c r="N36" s="111" t="str">
        <f>IFERROR(2^(-('RNA Spike-in Normalized Ct'!N36)), 'RNA Spike-in Normalized Ct'!N36)</f>
        <v>No sample</v>
      </c>
      <c r="O36" s="111" t="str">
        <f>IFERROR(2^(-('RNA Spike-in Normalized Ct'!O36)), 'RNA Spike-in Normalized Ct'!O36)</f>
        <v>No sample</v>
      </c>
    </row>
    <row r="37" spans="1:15" x14ac:dyDescent="0.25">
      <c r="A37" s="133"/>
      <c r="B37" s="13" t="s">
        <v>2320</v>
      </c>
      <c r="C37" s="27" t="str">
        <f>VLOOKUP($B37,'Thresholded Ct'!$B$3:$C$194,2,FALSE)</f>
        <v>hsa-miR-29a-3p</v>
      </c>
      <c r="D37" s="111">
        <f>IFERROR(2^(-('RNA Spike-in Normalized Ct'!D37)), 'RNA Spike-in Normalized Ct'!D37)</f>
        <v>8.3252677071930164E-7</v>
      </c>
      <c r="E37" s="111" t="str">
        <f>IFERROR(2^(-('RNA Spike-in Normalized Ct'!E37)), 'RNA Spike-in Normalized Ct'!E37)</f>
        <v>No sample</v>
      </c>
      <c r="F37" s="111" t="str">
        <f>IFERROR(2^(-('RNA Spike-in Normalized Ct'!F37)), 'RNA Spike-in Normalized Ct'!F37)</f>
        <v>No sample</v>
      </c>
      <c r="G37" s="111" t="str">
        <f>IFERROR(2^(-('RNA Spike-in Normalized Ct'!G37)), 'RNA Spike-in Normalized Ct'!G37)</f>
        <v>No sample</v>
      </c>
      <c r="H37" s="111" t="str">
        <f>IFERROR(2^(-('RNA Spike-in Normalized Ct'!H37)), 'RNA Spike-in Normalized Ct'!H37)</f>
        <v>No sample</v>
      </c>
      <c r="I37" s="111" t="str">
        <f>IFERROR(2^(-('RNA Spike-in Normalized Ct'!I37)), 'RNA Spike-in Normalized Ct'!I37)</f>
        <v>No sample</v>
      </c>
      <c r="J37" s="111">
        <f>IFERROR(2^(-('RNA Spike-in Normalized Ct'!J37)), 'RNA Spike-in Normalized Ct'!J37)</f>
        <v>2.7459035447361355E-10</v>
      </c>
      <c r="K37" s="111" t="str">
        <f>IFERROR(2^(-('RNA Spike-in Normalized Ct'!K37)), 'RNA Spike-in Normalized Ct'!K37)</f>
        <v>No sample</v>
      </c>
      <c r="L37" s="111" t="str">
        <f>IFERROR(2^(-('RNA Spike-in Normalized Ct'!L37)), 'RNA Spike-in Normalized Ct'!L37)</f>
        <v>No sample</v>
      </c>
      <c r="M37" s="111" t="str">
        <f>IFERROR(2^(-('RNA Spike-in Normalized Ct'!M37)), 'RNA Spike-in Normalized Ct'!M37)</f>
        <v>No sample</v>
      </c>
      <c r="N37" s="111" t="str">
        <f>IFERROR(2^(-('RNA Spike-in Normalized Ct'!N37)), 'RNA Spike-in Normalized Ct'!N37)</f>
        <v>No sample</v>
      </c>
      <c r="O37" s="111" t="str">
        <f>IFERROR(2^(-('RNA Spike-in Normalized Ct'!O37)), 'RNA Spike-in Normalized Ct'!O37)</f>
        <v>No sample</v>
      </c>
    </row>
    <row r="38" spans="1:15" x14ac:dyDescent="0.25">
      <c r="A38" s="133"/>
      <c r="B38" s="13" t="s">
        <v>2321</v>
      </c>
      <c r="C38" s="27" t="str">
        <f>VLOOKUP($B38,'Thresholded Ct'!$B$3:$C$194,2,FALSE)</f>
        <v>hsa-miR-192-5p</v>
      </c>
      <c r="D38" s="111">
        <f>IFERROR(2^(-('RNA Spike-in Normalized Ct'!D38)), 'RNA Spike-in Normalized Ct'!D38)</f>
        <v>1.6318366683624251E-7</v>
      </c>
      <c r="E38" s="111" t="str">
        <f>IFERROR(2^(-('RNA Spike-in Normalized Ct'!E38)), 'RNA Spike-in Normalized Ct'!E38)</f>
        <v>No sample</v>
      </c>
      <c r="F38" s="111" t="str">
        <f>IFERROR(2^(-('RNA Spike-in Normalized Ct'!F38)), 'RNA Spike-in Normalized Ct'!F38)</f>
        <v>No sample</v>
      </c>
      <c r="G38" s="111" t="str">
        <f>IFERROR(2^(-('RNA Spike-in Normalized Ct'!G38)), 'RNA Spike-in Normalized Ct'!G38)</f>
        <v>No sample</v>
      </c>
      <c r="H38" s="111" t="str">
        <f>IFERROR(2^(-('RNA Spike-in Normalized Ct'!H38)), 'RNA Spike-in Normalized Ct'!H38)</f>
        <v>No sample</v>
      </c>
      <c r="I38" s="111" t="str">
        <f>IFERROR(2^(-('RNA Spike-in Normalized Ct'!I38)), 'RNA Spike-in Normalized Ct'!I38)</f>
        <v>No sample</v>
      </c>
      <c r="J38" s="111">
        <f>IFERROR(2^(-('RNA Spike-in Normalized Ct'!J38)), 'RNA Spike-in Normalized Ct'!J38)</f>
        <v>2.7885142899798103E-7</v>
      </c>
      <c r="K38" s="111" t="str">
        <f>IFERROR(2^(-('RNA Spike-in Normalized Ct'!K38)), 'RNA Spike-in Normalized Ct'!K38)</f>
        <v>No sample</v>
      </c>
      <c r="L38" s="111" t="str">
        <f>IFERROR(2^(-('RNA Spike-in Normalized Ct'!L38)), 'RNA Spike-in Normalized Ct'!L38)</f>
        <v>No sample</v>
      </c>
      <c r="M38" s="111" t="str">
        <f>IFERROR(2^(-('RNA Spike-in Normalized Ct'!M38)), 'RNA Spike-in Normalized Ct'!M38)</f>
        <v>No sample</v>
      </c>
      <c r="N38" s="111" t="str">
        <f>IFERROR(2^(-('RNA Spike-in Normalized Ct'!N38)), 'RNA Spike-in Normalized Ct'!N38)</f>
        <v>No sample</v>
      </c>
      <c r="O38" s="111" t="str">
        <f>IFERROR(2^(-('RNA Spike-in Normalized Ct'!O38)), 'RNA Spike-in Normalized Ct'!O38)</f>
        <v>No sample</v>
      </c>
    </row>
    <row r="39" spans="1:15" x14ac:dyDescent="0.25">
      <c r="A39" s="133"/>
      <c r="B39" s="13" t="s">
        <v>2322</v>
      </c>
      <c r="C39" s="27" t="str">
        <f>VLOOKUP($B39,'Thresholded Ct'!$B$3:$C$194,2,FALSE)</f>
        <v>hsa-miR-182-5p</v>
      </c>
      <c r="D39" s="111">
        <f>IFERROR(2^(-('RNA Spike-in Normalized Ct'!D39)), 'RNA Spike-in Normalized Ct'!D39)</f>
        <v>1.6810386021853088E-9</v>
      </c>
      <c r="E39" s="111" t="str">
        <f>IFERROR(2^(-('RNA Spike-in Normalized Ct'!E39)), 'RNA Spike-in Normalized Ct'!E39)</f>
        <v>No sample</v>
      </c>
      <c r="F39" s="111" t="str">
        <f>IFERROR(2^(-('RNA Spike-in Normalized Ct'!F39)), 'RNA Spike-in Normalized Ct'!F39)</f>
        <v>No sample</v>
      </c>
      <c r="G39" s="111" t="str">
        <f>IFERROR(2^(-('RNA Spike-in Normalized Ct'!G39)), 'RNA Spike-in Normalized Ct'!G39)</f>
        <v>No sample</v>
      </c>
      <c r="H39" s="111" t="str">
        <f>IFERROR(2^(-('RNA Spike-in Normalized Ct'!H39)), 'RNA Spike-in Normalized Ct'!H39)</f>
        <v>No sample</v>
      </c>
      <c r="I39" s="111" t="str">
        <f>IFERROR(2^(-('RNA Spike-in Normalized Ct'!I39)), 'RNA Spike-in Normalized Ct'!I39)</f>
        <v>No sample</v>
      </c>
      <c r="J39" s="111">
        <f>IFERROR(2^(-('RNA Spike-in Normalized Ct'!J39)), 'RNA Spike-in Normalized Ct'!J39)</f>
        <v>1.0427207580341393E-9</v>
      </c>
      <c r="K39" s="111" t="str">
        <f>IFERROR(2^(-('RNA Spike-in Normalized Ct'!K39)), 'RNA Spike-in Normalized Ct'!K39)</f>
        <v>No sample</v>
      </c>
      <c r="L39" s="111" t="str">
        <f>IFERROR(2^(-('RNA Spike-in Normalized Ct'!L39)), 'RNA Spike-in Normalized Ct'!L39)</f>
        <v>No sample</v>
      </c>
      <c r="M39" s="111" t="str">
        <f>IFERROR(2^(-('RNA Spike-in Normalized Ct'!M39)), 'RNA Spike-in Normalized Ct'!M39)</f>
        <v>No sample</v>
      </c>
      <c r="N39" s="111" t="str">
        <f>IFERROR(2^(-('RNA Spike-in Normalized Ct'!N39)), 'RNA Spike-in Normalized Ct'!N39)</f>
        <v>No sample</v>
      </c>
      <c r="O39" s="111" t="str">
        <f>IFERROR(2^(-('RNA Spike-in Normalized Ct'!O39)), 'RNA Spike-in Normalized Ct'!O39)</f>
        <v>No sample</v>
      </c>
    </row>
    <row r="40" spans="1:15" x14ac:dyDescent="0.25">
      <c r="A40" s="133"/>
      <c r="B40" s="13" t="s">
        <v>2323</v>
      </c>
      <c r="C40" s="27" t="str">
        <f>VLOOKUP($B40,'Thresholded Ct'!$B$3:$C$194,2,FALSE)</f>
        <v>hsa-miR-15b-5p</v>
      </c>
      <c r="D40" s="111">
        <f>IFERROR(2^(-('RNA Spike-in Normalized Ct'!D40)), 'RNA Spike-in Normalized Ct'!D40)</f>
        <v>2.5127740495475622E-10</v>
      </c>
      <c r="E40" s="111" t="str">
        <f>IFERROR(2^(-('RNA Spike-in Normalized Ct'!E40)), 'RNA Spike-in Normalized Ct'!E40)</f>
        <v>No sample</v>
      </c>
      <c r="F40" s="111" t="str">
        <f>IFERROR(2^(-('RNA Spike-in Normalized Ct'!F40)), 'RNA Spike-in Normalized Ct'!F40)</f>
        <v>No sample</v>
      </c>
      <c r="G40" s="111" t="str">
        <f>IFERROR(2^(-('RNA Spike-in Normalized Ct'!G40)), 'RNA Spike-in Normalized Ct'!G40)</f>
        <v>No sample</v>
      </c>
      <c r="H40" s="111" t="str">
        <f>IFERROR(2^(-('RNA Spike-in Normalized Ct'!H40)), 'RNA Spike-in Normalized Ct'!H40)</f>
        <v>No sample</v>
      </c>
      <c r="I40" s="111" t="str">
        <f>IFERROR(2^(-('RNA Spike-in Normalized Ct'!I40)), 'RNA Spike-in Normalized Ct'!I40)</f>
        <v>No sample</v>
      </c>
      <c r="J40" s="111">
        <f>IFERROR(2^(-('RNA Spike-in Normalized Ct'!J40)), 'RNA Spike-in Normalized Ct'!J40)</f>
        <v>2.7459035447361355E-10</v>
      </c>
      <c r="K40" s="111" t="str">
        <f>IFERROR(2^(-('RNA Spike-in Normalized Ct'!K40)), 'RNA Spike-in Normalized Ct'!K40)</f>
        <v>No sample</v>
      </c>
      <c r="L40" s="111" t="str">
        <f>IFERROR(2^(-('RNA Spike-in Normalized Ct'!L40)), 'RNA Spike-in Normalized Ct'!L40)</f>
        <v>No sample</v>
      </c>
      <c r="M40" s="111" t="str">
        <f>IFERROR(2^(-('RNA Spike-in Normalized Ct'!M40)), 'RNA Spike-in Normalized Ct'!M40)</f>
        <v>No sample</v>
      </c>
      <c r="N40" s="111" t="str">
        <f>IFERROR(2^(-('RNA Spike-in Normalized Ct'!N40)), 'RNA Spike-in Normalized Ct'!N40)</f>
        <v>No sample</v>
      </c>
      <c r="O40" s="111" t="str">
        <f>IFERROR(2^(-('RNA Spike-in Normalized Ct'!O40)), 'RNA Spike-in Normalized Ct'!O40)</f>
        <v>No sample</v>
      </c>
    </row>
    <row r="41" spans="1:15" x14ac:dyDescent="0.25">
      <c r="A41" s="133"/>
      <c r="B41" s="13" t="s">
        <v>2324</v>
      </c>
      <c r="C41" s="27" t="str">
        <f>VLOOKUP($B41,'Thresholded Ct'!$B$3:$C$194,2,FALSE)</f>
        <v>hsa-miR-143-3p</v>
      </c>
      <c r="D41" s="111">
        <f>IFERROR(2^(-('RNA Spike-in Normalized Ct'!D41)), 'RNA Spike-in Normalized Ct'!D41)</f>
        <v>2.9368731398863023E-10</v>
      </c>
      <c r="E41" s="111" t="str">
        <f>IFERROR(2^(-('RNA Spike-in Normalized Ct'!E41)), 'RNA Spike-in Normalized Ct'!E41)</f>
        <v>No sample</v>
      </c>
      <c r="F41" s="111" t="str">
        <f>IFERROR(2^(-('RNA Spike-in Normalized Ct'!F41)), 'RNA Spike-in Normalized Ct'!F41)</f>
        <v>No sample</v>
      </c>
      <c r="G41" s="111" t="str">
        <f>IFERROR(2^(-('RNA Spike-in Normalized Ct'!G41)), 'RNA Spike-in Normalized Ct'!G41)</f>
        <v>No sample</v>
      </c>
      <c r="H41" s="111" t="str">
        <f>IFERROR(2^(-('RNA Spike-in Normalized Ct'!H41)), 'RNA Spike-in Normalized Ct'!H41)</f>
        <v>No sample</v>
      </c>
      <c r="I41" s="111" t="str">
        <f>IFERROR(2^(-('RNA Spike-in Normalized Ct'!I41)), 'RNA Spike-in Normalized Ct'!I41)</f>
        <v>No sample</v>
      </c>
      <c r="J41" s="111">
        <f>IFERROR(2^(-('RNA Spike-in Normalized Ct'!J41)), 'RNA Spike-in Normalized Ct'!J41)</f>
        <v>9.8237983609369289E-10</v>
      </c>
      <c r="K41" s="111" t="str">
        <f>IFERROR(2^(-('RNA Spike-in Normalized Ct'!K41)), 'RNA Spike-in Normalized Ct'!K41)</f>
        <v>No sample</v>
      </c>
      <c r="L41" s="111" t="str">
        <f>IFERROR(2^(-('RNA Spike-in Normalized Ct'!L41)), 'RNA Spike-in Normalized Ct'!L41)</f>
        <v>No sample</v>
      </c>
      <c r="M41" s="111" t="str">
        <f>IFERROR(2^(-('RNA Spike-in Normalized Ct'!M41)), 'RNA Spike-in Normalized Ct'!M41)</f>
        <v>No sample</v>
      </c>
      <c r="N41" s="111" t="str">
        <f>IFERROR(2^(-('RNA Spike-in Normalized Ct'!N41)), 'RNA Spike-in Normalized Ct'!N41)</f>
        <v>No sample</v>
      </c>
      <c r="O41" s="111" t="str">
        <f>IFERROR(2^(-('RNA Spike-in Normalized Ct'!O41)), 'RNA Spike-in Normalized Ct'!O41)</f>
        <v>No sample</v>
      </c>
    </row>
    <row r="42" spans="1:15" x14ac:dyDescent="0.25">
      <c r="A42" s="133"/>
      <c r="B42" s="13" t="s">
        <v>2325</v>
      </c>
      <c r="C42" s="27" t="str">
        <f>VLOOKUP($B42,'Thresholded Ct'!$B$3:$C$194,2,FALSE)</f>
        <v>hsa-miR-194-5p</v>
      </c>
      <c r="D42" s="111">
        <f>IFERROR(2^(-('RNA Spike-in Normalized Ct'!D42)), 'RNA Spike-in Normalized Ct'!D42)</f>
        <v>2.1861990454306116E-8</v>
      </c>
      <c r="E42" s="111" t="str">
        <f>IFERROR(2^(-('RNA Spike-in Normalized Ct'!E42)), 'RNA Spike-in Normalized Ct'!E42)</f>
        <v>No sample</v>
      </c>
      <c r="F42" s="111" t="str">
        <f>IFERROR(2^(-('RNA Spike-in Normalized Ct'!F42)), 'RNA Spike-in Normalized Ct'!F42)</f>
        <v>No sample</v>
      </c>
      <c r="G42" s="111" t="str">
        <f>IFERROR(2^(-('RNA Spike-in Normalized Ct'!G42)), 'RNA Spike-in Normalized Ct'!G42)</f>
        <v>No sample</v>
      </c>
      <c r="H42" s="111" t="str">
        <f>IFERROR(2^(-('RNA Spike-in Normalized Ct'!H42)), 'RNA Spike-in Normalized Ct'!H42)</f>
        <v>No sample</v>
      </c>
      <c r="I42" s="111" t="str">
        <f>IFERROR(2^(-('RNA Spike-in Normalized Ct'!I42)), 'RNA Spike-in Normalized Ct'!I42)</f>
        <v>No sample</v>
      </c>
      <c r="J42" s="111">
        <f>IFERROR(2^(-('RNA Spike-in Normalized Ct'!J42)), 'RNA Spike-in Normalized Ct'!J42)</f>
        <v>9.7294135919877831E-9</v>
      </c>
      <c r="K42" s="111" t="str">
        <f>IFERROR(2^(-('RNA Spike-in Normalized Ct'!K42)), 'RNA Spike-in Normalized Ct'!K42)</f>
        <v>No sample</v>
      </c>
      <c r="L42" s="111" t="str">
        <f>IFERROR(2^(-('RNA Spike-in Normalized Ct'!L42)), 'RNA Spike-in Normalized Ct'!L42)</f>
        <v>No sample</v>
      </c>
      <c r="M42" s="111" t="str">
        <f>IFERROR(2^(-('RNA Spike-in Normalized Ct'!M42)), 'RNA Spike-in Normalized Ct'!M42)</f>
        <v>No sample</v>
      </c>
      <c r="N42" s="111" t="str">
        <f>IFERROR(2^(-('RNA Spike-in Normalized Ct'!N42)), 'RNA Spike-in Normalized Ct'!N42)</f>
        <v>No sample</v>
      </c>
      <c r="O42" s="111" t="str">
        <f>IFERROR(2^(-('RNA Spike-in Normalized Ct'!O42)), 'RNA Spike-in Normalized Ct'!O42)</f>
        <v>No sample</v>
      </c>
    </row>
    <row r="43" spans="1:15" x14ac:dyDescent="0.25">
      <c r="A43" s="133"/>
      <c r="B43" s="13" t="s">
        <v>2326</v>
      </c>
      <c r="C43" s="27" t="str">
        <f>VLOOKUP($B43,'Thresholded Ct'!$B$3:$C$194,2,FALSE)</f>
        <v>hsa-miR-363-3p</v>
      </c>
      <c r="D43" s="111">
        <f>IFERROR(2^(-('RNA Spike-in Normalized Ct'!D43)), 'RNA Spike-in Normalized Ct'!D43)</f>
        <v>2.5127740495475622E-10</v>
      </c>
      <c r="E43" s="111" t="str">
        <f>IFERROR(2^(-('RNA Spike-in Normalized Ct'!E43)), 'RNA Spike-in Normalized Ct'!E43)</f>
        <v>No sample</v>
      </c>
      <c r="F43" s="111" t="str">
        <f>IFERROR(2^(-('RNA Spike-in Normalized Ct'!F43)), 'RNA Spike-in Normalized Ct'!F43)</f>
        <v>No sample</v>
      </c>
      <c r="G43" s="111" t="str">
        <f>IFERROR(2^(-('RNA Spike-in Normalized Ct'!G43)), 'RNA Spike-in Normalized Ct'!G43)</f>
        <v>No sample</v>
      </c>
      <c r="H43" s="111" t="str">
        <f>IFERROR(2^(-('RNA Spike-in Normalized Ct'!H43)), 'RNA Spike-in Normalized Ct'!H43)</f>
        <v>No sample</v>
      </c>
      <c r="I43" s="111" t="str">
        <f>IFERROR(2^(-('RNA Spike-in Normalized Ct'!I43)), 'RNA Spike-in Normalized Ct'!I43)</f>
        <v>No sample</v>
      </c>
      <c r="J43" s="111" t="str">
        <f>IFERROR(2^(-('RNA Spike-in Normalized Ct'!J43)), 'RNA Spike-in Normalized Ct'!J43)</f>
        <v>Excluded</v>
      </c>
      <c r="K43" s="111" t="str">
        <f>IFERROR(2^(-('RNA Spike-in Normalized Ct'!K43)), 'RNA Spike-in Normalized Ct'!K43)</f>
        <v>No sample</v>
      </c>
      <c r="L43" s="111" t="str">
        <f>IFERROR(2^(-('RNA Spike-in Normalized Ct'!L43)), 'RNA Spike-in Normalized Ct'!L43)</f>
        <v>No sample</v>
      </c>
      <c r="M43" s="111" t="str">
        <f>IFERROR(2^(-('RNA Spike-in Normalized Ct'!M43)), 'RNA Spike-in Normalized Ct'!M43)</f>
        <v>No sample</v>
      </c>
      <c r="N43" s="111" t="str">
        <f>IFERROR(2^(-('RNA Spike-in Normalized Ct'!N43)), 'RNA Spike-in Normalized Ct'!N43)</f>
        <v>No sample</v>
      </c>
      <c r="O43" s="111" t="str">
        <f>IFERROR(2^(-('RNA Spike-in Normalized Ct'!O43)), 'RNA Spike-in Normalized Ct'!O43)</f>
        <v>No sample</v>
      </c>
    </row>
    <row r="44" spans="1:15" x14ac:dyDescent="0.25">
      <c r="A44" s="133"/>
      <c r="B44" s="13" t="s">
        <v>2327</v>
      </c>
      <c r="C44" s="27" t="str">
        <f>VLOOKUP($B44,'Thresholded Ct'!$B$3:$C$194,2,FALSE)</f>
        <v>hsa-miR-379-5p</v>
      </c>
      <c r="D44" s="111">
        <f>IFERROR(2^(-('RNA Spike-in Normalized Ct'!D44)), 'RNA Spike-in Normalized Ct'!D44)</f>
        <v>5.5684698595485016E-10</v>
      </c>
      <c r="E44" s="111" t="str">
        <f>IFERROR(2^(-('RNA Spike-in Normalized Ct'!E44)), 'RNA Spike-in Normalized Ct'!E44)</f>
        <v>No sample</v>
      </c>
      <c r="F44" s="111" t="str">
        <f>IFERROR(2^(-('RNA Spike-in Normalized Ct'!F44)), 'RNA Spike-in Normalized Ct'!F44)</f>
        <v>No sample</v>
      </c>
      <c r="G44" s="111" t="str">
        <f>IFERROR(2^(-('RNA Spike-in Normalized Ct'!G44)), 'RNA Spike-in Normalized Ct'!G44)</f>
        <v>No sample</v>
      </c>
      <c r="H44" s="111" t="str">
        <f>IFERROR(2^(-('RNA Spike-in Normalized Ct'!H44)), 'RNA Spike-in Normalized Ct'!H44)</f>
        <v>No sample</v>
      </c>
      <c r="I44" s="111" t="str">
        <f>IFERROR(2^(-('RNA Spike-in Normalized Ct'!I44)), 'RNA Spike-in Normalized Ct'!I44)</f>
        <v>No sample</v>
      </c>
      <c r="J44" s="111">
        <f>IFERROR(2^(-('RNA Spike-in Normalized Ct'!J44)), 'RNA Spike-in Normalized Ct'!J44)</f>
        <v>5.2863829869128056E-10</v>
      </c>
      <c r="K44" s="111" t="str">
        <f>IFERROR(2^(-('RNA Spike-in Normalized Ct'!K44)), 'RNA Spike-in Normalized Ct'!K44)</f>
        <v>No sample</v>
      </c>
      <c r="L44" s="111" t="str">
        <f>IFERROR(2^(-('RNA Spike-in Normalized Ct'!L44)), 'RNA Spike-in Normalized Ct'!L44)</f>
        <v>No sample</v>
      </c>
      <c r="M44" s="111" t="str">
        <f>IFERROR(2^(-('RNA Spike-in Normalized Ct'!M44)), 'RNA Spike-in Normalized Ct'!M44)</f>
        <v>No sample</v>
      </c>
      <c r="N44" s="111" t="str">
        <f>IFERROR(2^(-('RNA Spike-in Normalized Ct'!N44)), 'RNA Spike-in Normalized Ct'!N44)</f>
        <v>No sample</v>
      </c>
      <c r="O44" s="111" t="str">
        <f>IFERROR(2^(-('RNA Spike-in Normalized Ct'!O44)), 'RNA Spike-in Normalized Ct'!O44)</f>
        <v>No sample</v>
      </c>
    </row>
    <row r="45" spans="1:15" x14ac:dyDescent="0.25">
      <c r="A45" s="133"/>
      <c r="B45" s="13" t="s">
        <v>2328</v>
      </c>
      <c r="C45" s="27" t="str">
        <f>VLOOKUP($B45,'Thresholded Ct'!$B$3:$C$194,2,FALSE)</f>
        <v>hsa-miR-483-3p</v>
      </c>
      <c r="D45" s="111">
        <f>IFERROR(2^(-('RNA Spike-in Normalized Ct'!D45)), 'RNA Spike-in Normalized Ct'!D45)</f>
        <v>2.1861990454306116E-8</v>
      </c>
      <c r="E45" s="111" t="str">
        <f>IFERROR(2^(-('RNA Spike-in Normalized Ct'!E45)), 'RNA Spike-in Normalized Ct'!E45)</f>
        <v>No sample</v>
      </c>
      <c r="F45" s="111" t="str">
        <f>IFERROR(2^(-('RNA Spike-in Normalized Ct'!F45)), 'RNA Spike-in Normalized Ct'!F45)</f>
        <v>No sample</v>
      </c>
      <c r="G45" s="111" t="str">
        <f>IFERROR(2^(-('RNA Spike-in Normalized Ct'!G45)), 'RNA Spike-in Normalized Ct'!G45)</f>
        <v>No sample</v>
      </c>
      <c r="H45" s="111" t="str">
        <f>IFERROR(2^(-('RNA Spike-in Normalized Ct'!H45)), 'RNA Spike-in Normalized Ct'!H45)</f>
        <v>No sample</v>
      </c>
      <c r="I45" s="111" t="str">
        <f>IFERROR(2^(-('RNA Spike-in Normalized Ct'!I45)), 'RNA Spike-in Normalized Ct'!I45)</f>
        <v>No sample</v>
      </c>
      <c r="J45" s="111">
        <f>IFERROR(2^(-('RNA Spike-in Normalized Ct'!J45)), 'RNA Spike-in Normalized Ct'!J45)</f>
        <v>9.7294135919877831E-9</v>
      </c>
      <c r="K45" s="111" t="str">
        <f>IFERROR(2^(-('RNA Spike-in Normalized Ct'!K45)), 'RNA Spike-in Normalized Ct'!K45)</f>
        <v>No sample</v>
      </c>
      <c r="L45" s="111" t="str">
        <f>IFERROR(2^(-('RNA Spike-in Normalized Ct'!L45)), 'RNA Spike-in Normalized Ct'!L45)</f>
        <v>No sample</v>
      </c>
      <c r="M45" s="111" t="str">
        <f>IFERROR(2^(-('RNA Spike-in Normalized Ct'!M45)), 'RNA Spike-in Normalized Ct'!M45)</f>
        <v>No sample</v>
      </c>
      <c r="N45" s="111" t="str">
        <f>IFERROR(2^(-('RNA Spike-in Normalized Ct'!N45)), 'RNA Spike-in Normalized Ct'!N45)</f>
        <v>No sample</v>
      </c>
      <c r="O45" s="111" t="str">
        <f>IFERROR(2^(-('RNA Spike-in Normalized Ct'!O45)), 'RNA Spike-in Normalized Ct'!O45)</f>
        <v>No sample</v>
      </c>
    </row>
    <row r="46" spans="1:15" x14ac:dyDescent="0.25">
      <c r="A46" s="133"/>
      <c r="B46" s="13" t="s">
        <v>2329</v>
      </c>
      <c r="C46" s="27" t="str">
        <f>VLOOKUP($B46,'Thresholded Ct'!$B$3:$C$194,2,FALSE)</f>
        <v>hsa-miR-7-1-3p</v>
      </c>
      <c r="D46" s="111" t="str">
        <f>IFERROR(2^(-('RNA Spike-in Normalized Ct'!D46)), 'RNA Spike-in Normalized Ct'!D46)</f>
        <v>Excluded</v>
      </c>
      <c r="E46" s="111" t="str">
        <f>IFERROR(2^(-('RNA Spike-in Normalized Ct'!E46)), 'RNA Spike-in Normalized Ct'!E46)</f>
        <v>No sample</v>
      </c>
      <c r="F46" s="111" t="str">
        <f>IFERROR(2^(-('RNA Spike-in Normalized Ct'!F46)), 'RNA Spike-in Normalized Ct'!F46)</f>
        <v>No sample</v>
      </c>
      <c r="G46" s="111" t="str">
        <f>IFERROR(2^(-('RNA Spike-in Normalized Ct'!G46)), 'RNA Spike-in Normalized Ct'!G46)</f>
        <v>No sample</v>
      </c>
      <c r="H46" s="111" t="str">
        <f>IFERROR(2^(-('RNA Spike-in Normalized Ct'!H46)), 'RNA Spike-in Normalized Ct'!H46)</f>
        <v>No sample</v>
      </c>
      <c r="I46" s="111" t="str">
        <f>IFERROR(2^(-('RNA Spike-in Normalized Ct'!I46)), 'RNA Spike-in Normalized Ct'!I46)</f>
        <v>No sample</v>
      </c>
      <c r="J46" s="111" t="str">
        <f>IFERROR(2^(-('RNA Spike-in Normalized Ct'!J46)), 'RNA Spike-in Normalized Ct'!J46)</f>
        <v>Excluded</v>
      </c>
      <c r="K46" s="111" t="str">
        <f>IFERROR(2^(-('RNA Spike-in Normalized Ct'!K46)), 'RNA Spike-in Normalized Ct'!K46)</f>
        <v>No sample</v>
      </c>
      <c r="L46" s="111" t="str">
        <f>IFERROR(2^(-('RNA Spike-in Normalized Ct'!L46)), 'RNA Spike-in Normalized Ct'!L46)</f>
        <v>No sample</v>
      </c>
      <c r="M46" s="111" t="str">
        <f>IFERROR(2^(-('RNA Spike-in Normalized Ct'!M46)), 'RNA Spike-in Normalized Ct'!M46)</f>
        <v>No sample</v>
      </c>
      <c r="N46" s="111" t="str">
        <f>IFERROR(2^(-('RNA Spike-in Normalized Ct'!N46)), 'RNA Spike-in Normalized Ct'!N46)</f>
        <v>No sample</v>
      </c>
      <c r="O46" s="111" t="str">
        <f>IFERROR(2^(-('RNA Spike-in Normalized Ct'!O46)), 'RNA Spike-in Normalized Ct'!O46)</f>
        <v>No sample</v>
      </c>
    </row>
    <row r="47" spans="1:15" x14ac:dyDescent="0.25">
      <c r="A47" s="133"/>
      <c r="B47" s="13" t="s">
        <v>2331</v>
      </c>
      <c r="C47" s="27" t="str">
        <f>VLOOKUP($B47,'Thresholded Ct'!$B$3:$C$194,2,FALSE)</f>
        <v>hsa-miR-19a-3p</v>
      </c>
      <c r="D47" s="111">
        <f>IFERROR(2^(-('RNA Spike-in Normalized Ct'!D47)), 'RNA Spike-in Normalized Ct'!D47)</f>
        <v>1.0551855141872721E-7</v>
      </c>
      <c r="E47" s="111" t="str">
        <f>IFERROR(2^(-('RNA Spike-in Normalized Ct'!E47)), 'RNA Spike-in Normalized Ct'!E47)</f>
        <v>No sample</v>
      </c>
      <c r="F47" s="111" t="str">
        <f>IFERROR(2^(-('RNA Spike-in Normalized Ct'!F47)), 'RNA Spike-in Normalized Ct'!F47)</f>
        <v>No sample</v>
      </c>
      <c r="G47" s="111" t="str">
        <f>IFERROR(2^(-('RNA Spike-in Normalized Ct'!G47)), 'RNA Spike-in Normalized Ct'!G47)</f>
        <v>No sample</v>
      </c>
      <c r="H47" s="111" t="str">
        <f>IFERROR(2^(-('RNA Spike-in Normalized Ct'!H47)), 'RNA Spike-in Normalized Ct'!H47)</f>
        <v>No sample</v>
      </c>
      <c r="I47" s="111" t="str">
        <f>IFERROR(2^(-('RNA Spike-in Normalized Ct'!I47)), 'RNA Spike-in Normalized Ct'!I47)</f>
        <v>No sample</v>
      </c>
      <c r="J47" s="111">
        <f>IFERROR(2^(-('RNA Spike-in Normalized Ct'!J47)), 'RNA Spike-in Normalized Ct'!J47)</f>
        <v>2.9067857907046128E-8</v>
      </c>
      <c r="K47" s="111" t="str">
        <f>IFERROR(2^(-('RNA Spike-in Normalized Ct'!K47)), 'RNA Spike-in Normalized Ct'!K47)</f>
        <v>No sample</v>
      </c>
      <c r="L47" s="111" t="str">
        <f>IFERROR(2^(-('RNA Spike-in Normalized Ct'!L47)), 'RNA Spike-in Normalized Ct'!L47)</f>
        <v>No sample</v>
      </c>
      <c r="M47" s="111" t="str">
        <f>IFERROR(2^(-('RNA Spike-in Normalized Ct'!M47)), 'RNA Spike-in Normalized Ct'!M47)</f>
        <v>No sample</v>
      </c>
      <c r="N47" s="111" t="str">
        <f>IFERROR(2^(-('RNA Spike-in Normalized Ct'!N47)), 'RNA Spike-in Normalized Ct'!N47)</f>
        <v>No sample</v>
      </c>
      <c r="O47" s="111" t="str">
        <f>IFERROR(2^(-('RNA Spike-in Normalized Ct'!O47)), 'RNA Spike-in Normalized Ct'!O47)</f>
        <v>No sample</v>
      </c>
    </row>
    <row r="48" spans="1:15" x14ac:dyDescent="0.25">
      <c r="A48" s="133"/>
      <c r="B48" s="13" t="s">
        <v>2332</v>
      </c>
      <c r="C48" s="27" t="str">
        <f>VLOOKUP($B48,'Thresholded Ct'!$B$3:$C$194,2,FALSE)</f>
        <v>hsa-miR-30a-5p</v>
      </c>
      <c r="D48" s="111" t="str">
        <f>IFERROR(2^(-('RNA Spike-in Normalized Ct'!D48)), 'RNA Spike-in Normalized Ct'!D48)</f>
        <v>Excluded</v>
      </c>
      <c r="E48" s="111" t="str">
        <f>IFERROR(2^(-('RNA Spike-in Normalized Ct'!E48)), 'RNA Spike-in Normalized Ct'!E48)</f>
        <v>No sample</v>
      </c>
      <c r="F48" s="111" t="str">
        <f>IFERROR(2^(-('RNA Spike-in Normalized Ct'!F48)), 'RNA Spike-in Normalized Ct'!F48)</f>
        <v>No sample</v>
      </c>
      <c r="G48" s="111" t="str">
        <f>IFERROR(2^(-('RNA Spike-in Normalized Ct'!G48)), 'RNA Spike-in Normalized Ct'!G48)</f>
        <v>No sample</v>
      </c>
      <c r="H48" s="111" t="str">
        <f>IFERROR(2^(-('RNA Spike-in Normalized Ct'!H48)), 'RNA Spike-in Normalized Ct'!H48)</f>
        <v>No sample</v>
      </c>
      <c r="I48" s="111" t="str">
        <f>IFERROR(2^(-('RNA Spike-in Normalized Ct'!I48)), 'RNA Spike-in Normalized Ct'!I48)</f>
        <v>No sample</v>
      </c>
      <c r="J48" s="111" t="str">
        <f>IFERROR(2^(-('RNA Spike-in Normalized Ct'!J48)), 'RNA Spike-in Normalized Ct'!J48)</f>
        <v>Excluded</v>
      </c>
      <c r="K48" s="111" t="str">
        <f>IFERROR(2^(-('RNA Spike-in Normalized Ct'!K48)), 'RNA Spike-in Normalized Ct'!K48)</f>
        <v>No sample</v>
      </c>
      <c r="L48" s="111" t="str">
        <f>IFERROR(2^(-('RNA Spike-in Normalized Ct'!L48)), 'RNA Spike-in Normalized Ct'!L48)</f>
        <v>No sample</v>
      </c>
      <c r="M48" s="111" t="str">
        <f>IFERROR(2^(-('RNA Spike-in Normalized Ct'!M48)), 'RNA Spike-in Normalized Ct'!M48)</f>
        <v>No sample</v>
      </c>
      <c r="N48" s="111" t="str">
        <f>IFERROR(2^(-('RNA Spike-in Normalized Ct'!N48)), 'RNA Spike-in Normalized Ct'!N48)</f>
        <v>No sample</v>
      </c>
      <c r="O48" s="111" t="str">
        <f>IFERROR(2^(-('RNA Spike-in Normalized Ct'!O48)), 'RNA Spike-in Normalized Ct'!O48)</f>
        <v>No sample</v>
      </c>
    </row>
    <row r="49" spans="1:15" x14ac:dyDescent="0.25">
      <c r="A49" s="133"/>
      <c r="B49" s="13" t="s">
        <v>2333</v>
      </c>
      <c r="C49" s="27" t="str">
        <f>VLOOKUP($B49,'Thresholded Ct'!$B$3:$C$194,2,FALSE)</f>
        <v>hsa-miR-196a-5p</v>
      </c>
      <c r="D49" s="111">
        <f>IFERROR(2^(-('RNA Spike-in Normalized Ct'!D49)), 'RNA Spike-in Normalized Ct'!D49)</f>
        <v>2.030125012308807E-6</v>
      </c>
      <c r="E49" s="111" t="str">
        <f>IFERROR(2^(-('RNA Spike-in Normalized Ct'!E49)), 'RNA Spike-in Normalized Ct'!E49)</f>
        <v>No sample</v>
      </c>
      <c r="F49" s="111" t="str">
        <f>IFERROR(2^(-('RNA Spike-in Normalized Ct'!F49)), 'RNA Spike-in Normalized Ct'!F49)</f>
        <v>No sample</v>
      </c>
      <c r="G49" s="111" t="str">
        <f>IFERROR(2^(-('RNA Spike-in Normalized Ct'!G49)), 'RNA Spike-in Normalized Ct'!G49)</f>
        <v>No sample</v>
      </c>
      <c r="H49" s="111" t="str">
        <f>IFERROR(2^(-('RNA Spike-in Normalized Ct'!H49)), 'RNA Spike-in Normalized Ct'!H49)</f>
        <v>No sample</v>
      </c>
      <c r="I49" s="111" t="str">
        <f>IFERROR(2^(-('RNA Spike-in Normalized Ct'!I49)), 'RNA Spike-in Normalized Ct'!I49)</f>
        <v>No sample</v>
      </c>
      <c r="J49" s="111">
        <f>IFERROR(2^(-('RNA Spike-in Normalized Ct'!J49)), 'RNA Spike-in Normalized Ct'!J49)</f>
        <v>8.9786383108254103E-7</v>
      </c>
      <c r="K49" s="111" t="str">
        <f>IFERROR(2^(-('RNA Spike-in Normalized Ct'!K49)), 'RNA Spike-in Normalized Ct'!K49)</f>
        <v>No sample</v>
      </c>
      <c r="L49" s="111" t="str">
        <f>IFERROR(2^(-('RNA Spike-in Normalized Ct'!L49)), 'RNA Spike-in Normalized Ct'!L49)</f>
        <v>No sample</v>
      </c>
      <c r="M49" s="111" t="str">
        <f>IFERROR(2^(-('RNA Spike-in Normalized Ct'!M49)), 'RNA Spike-in Normalized Ct'!M49)</f>
        <v>No sample</v>
      </c>
      <c r="N49" s="111" t="str">
        <f>IFERROR(2^(-('RNA Spike-in Normalized Ct'!N49)), 'RNA Spike-in Normalized Ct'!N49)</f>
        <v>No sample</v>
      </c>
      <c r="O49" s="111" t="str">
        <f>IFERROR(2^(-('RNA Spike-in Normalized Ct'!O49)), 'RNA Spike-in Normalized Ct'!O49)</f>
        <v>No sample</v>
      </c>
    </row>
    <row r="50" spans="1:15" x14ac:dyDescent="0.25">
      <c r="A50" s="133"/>
      <c r="B50" s="13" t="s">
        <v>2334</v>
      </c>
      <c r="C50" s="27" t="str">
        <f>VLOOKUP($B50,'Thresholded Ct'!$B$3:$C$194,2,FALSE)</f>
        <v>hsa-miR-187-3p</v>
      </c>
      <c r="D50" s="111">
        <f>IFERROR(2^(-('RNA Spike-in Normalized Ct'!D50)), 'RNA Spike-in Normalized Ct'!D50)</f>
        <v>3.2860464051260626E-9</v>
      </c>
      <c r="E50" s="111" t="str">
        <f>IFERROR(2^(-('RNA Spike-in Normalized Ct'!E50)), 'RNA Spike-in Normalized Ct'!E50)</f>
        <v>No sample</v>
      </c>
      <c r="F50" s="111" t="str">
        <f>IFERROR(2^(-('RNA Spike-in Normalized Ct'!F50)), 'RNA Spike-in Normalized Ct'!F50)</f>
        <v>No sample</v>
      </c>
      <c r="G50" s="111" t="str">
        <f>IFERROR(2^(-('RNA Spike-in Normalized Ct'!G50)), 'RNA Spike-in Normalized Ct'!G50)</f>
        <v>No sample</v>
      </c>
      <c r="H50" s="111" t="str">
        <f>IFERROR(2^(-('RNA Spike-in Normalized Ct'!H50)), 'RNA Spike-in Normalized Ct'!H50)</f>
        <v>No sample</v>
      </c>
      <c r="I50" s="111" t="str">
        <f>IFERROR(2^(-('RNA Spike-in Normalized Ct'!I50)), 'RNA Spike-in Normalized Ct'!I50)</f>
        <v>No sample</v>
      </c>
      <c r="J50" s="111">
        <f>IFERROR(2^(-('RNA Spike-in Normalized Ct'!J50)), 'RNA Spike-in Normalized Ct'!J50)</f>
        <v>2.018596915239061E-9</v>
      </c>
      <c r="K50" s="111" t="str">
        <f>IFERROR(2^(-('RNA Spike-in Normalized Ct'!K50)), 'RNA Spike-in Normalized Ct'!K50)</f>
        <v>No sample</v>
      </c>
      <c r="L50" s="111" t="str">
        <f>IFERROR(2^(-('RNA Spike-in Normalized Ct'!L50)), 'RNA Spike-in Normalized Ct'!L50)</f>
        <v>No sample</v>
      </c>
      <c r="M50" s="111" t="str">
        <f>IFERROR(2^(-('RNA Spike-in Normalized Ct'!M50)), 'RNA Spike-in Normalized Ct'!M50)</f>
        <v>No sample</v>
      </c>
      <c r="N50" s="111" t="str">
        <f>IFERROR(2^(-('RNA Spike-in Normalized Ct'!N50)), 'RNA Spike-in Normalized Ct'!N50)</f>
        <v>No sample</v>
      </c>
      <c r="O50" s="111" t="str">
        <f>IFERROR(2^(-('RNA Spike-in Normalized Ct'!O50)), 'RNA Spike-in Normalized Ct'!O50)</f>
        <v>No sample</v>
      </c>
    </row>
    <row r="51" spans="1:15" x14ac:dyDescent="0.25">
      <c r="A51" s="133"/>
      <c r="B51" s="13" t="s">
        <v>2335</v>
      </c>
      <c r="C51" s="27" t="str">
        <f>VLOOKUP($B51,'Thresholded Ct'!$B$3:$C$194,2,FALSE)</f>
        <v>hsa-miR-122-5p</v>
      </c>
      <c r="D51" s="111">
        <f>IFERROR(2^(-('RNA Spike-in Normalized Ct'!D51)), 'RNA Spike-in Normalized Ct'!D51)</f>
        <v>1.1238307332147522E-8</v>
      </c>
      <c r="E51" s="111" t="str">
        <f>IFERROR(2^(-('RNA Spike-in Normalized Ct'!E51)), 'RNA Spike-in Normalized Ct'!E51)</f>
        <v>No sample</v>
      </c>
      <c r="F51" s="111" t="str">
        <f>IFERROR(2^(-('RNA Spike-in Normalized Ct'!F51)), 'RNA Spike-in Normalized Ct'!F51)</f>
        <v>No sample</v>
      </c>
      <c r="G51" s="111" t="str">
        <f>IFERROR(2^(-('RNA Spike-in Normalized Ct'!G51)), 'RNA Spike-in Normalized Ct'!G51)</f>
        <v>No sample</v>
      </c>
      <c r="H51" s="111" t="str">
        <f>IFERROR(2^(-('RNA Spike-in Normalized Ct'!H51)), 'RNA Spike-in Normalized Ct'!H51)</f>
        <v>No sample</v>
      </c>
      <c r="I51" s="111" t="str">
        <f>IFERROR(2^(-('RNA Spike-in Normalized Ct'!I51)), 'RNA Spike-in Normalized Ct'!I51)</f>
        <v>No sample</v>
      </c>
      <c r="J51" s="111">
        <f>IFERROR(2^(-('RNA Spike-in Normalized Ct'!J51)), 'RNA Spike-in Normalized Ct'!J51)</f>
        <v>6.5448170024034548E-9</v>
      </c>
      <c r="K51" s="111" t="str">
        <f>IFERROR(2^(-('RNA Spike-in Normalized Ct'!K51)), 'RNA Spike-in Normalized Ct'!K51)</f>
        <v>No sample</v>
      </c>
      <c r="L51" s="111" t="str">
        <f>IFERROR(2^(-('RNA Spike-in Normalized Ct'!L51)), 'RNA Spike-in Normalized Ct'!L51)</f>
        <v>No sample</v>
      </c>
      <c r="M51" s="111" t="str">
        <f>IFERROR(2^(-('RNA Spike-in Normalized Ct'!M51)), 'RNA Spike-in Normalized Ct'!M51)</f>
        <v>No sample</v>
      </c>
      <c r="N51" s="111" t="str">
        <f>IFERROR(2^(-('RNA Spike-in Normalized Ct'!N51)), 'RNA Spike-in Normalized Ct'!N51)</f>
        <v>No sample</v>
      </c>
      <c r="O51" s="111" t="str">
        <f>IFERROR(2^(-('RNA Spike-in Normalized Ct'!O51)), 'RNA Spike-in Normalized Ct'!O51)</f>
        <v>No sample</v>
      </c>
    </row>
    <row r="52" spans="1:15" x14ac:dyDescent="0.25">
      <c r="A52" s="133"/>
      <c r="B52" s="13" t="s">
        <v>2336</v>
      </c>
      <c r="C52" s="27" t="str">
        <f>VLOOKUP($B52,'Thresholded Ct'!$B$3:$C$194,2,FALSE)</f>
        <v>hsa-miR-145-5p</v>
      </c>
      <c r="D52" s="111">
        <f>IFERROR(2^(-('RNA Spike-in Normalized Ct'!D52)), 'RNA Spike-in Normalized Ct'!D52)</f>
        <v>4.0286066503496395E-10</v>
      </c>
      <c r="E52" s="111" t="str">
        <f>IFERROR(2^(-('RNA Spike-in Normalized Ct'!E52)), 'RNA Spike-in Normalized Ct'!E52)</f>
        <v>No sample</v>
      </c>
      <c r="F52" s="111" t="str">
        <f>IFERROR(2^(-('RNA Spike-in Normalized Ct'!F52)), 'RNA Spike-in Normalized Ct'!F52)</f>
        <v>No sample</v>
      </c>
      <c r="G52" s="111" t="str">
        <f>IFERROR(2^(-('RNA Spike-in Normalized Ct'!G52)), 'RNA Spike-in Normalized Ct'!G52)</f>
        <v>No sample</v>
      </c>
      <c r="H52" s="111" t="str">
        <f>IFERROR(2^(-('RNA Spike-in Normalized Ct'!H52)), 'RNA Spike-in Normalized Ct'!H52)</f>
        <v>No sample</v>
      </c>
      <c r="I52" s="111" t="str">
        <f>IFERROR(2^(-('RNA Spike-in Normalized Ct'!I52)), 'RNA Spike-in Normalized Ct'!I52)</f>
        <v>No sample</v>
      </c>
      <c r="J52" s="111" t="str">
        <f>IFERROR(2^(-('RNA Spike-in Normalized Ct'!J52)), 'RNA Spike-in Normalized Ct'!J52)</f>
        <v>Excluded</v>
      </c>
      <c r="K52" s="111" t="str">
        <f>IFERROR(2^(-('RNA Spike-in Normalized Ct'!K52)), 'RNA Spike-in Normalized Ct'!K52)</f>
        <v>No sample</v>
      </c>
      <c r="L52" s="111" t="str">
        <f>IFERROR(2^(-('RNA Spike-in Normalized Ct'!L52)), 'RNA Spike-in Normalized Ct'!L52)</f>
        <v>No sample</v>
      </c>
      <c r="M52" s="111" t="str">
        <f>IFERROR(2^(-('RNA Spike-in Normalized Ct'!M52)), 'RNA Spike-in Normalized Ct'!M52)</f>
        <v>No sample</v>
      </c>
      <c r="N52" s="111" t="str">
        <f>IFERROR(2^(-('RNA Spike-in Normalized Ct'!N52)), 'RNA Spike-in Normalized Ct'!N52)</f>
        <v>No sample</v>
      </c>
      <c r="O52" s="111" t="str">
        <f>IFERROR(2^(-('RNA Spike-in Normalized Ct'!O52)), 'RNA Spike-in Normalized Ct'!O52)</f>
        <v>No sample</v>
      </c>
    </row>
    <row r="53" spans="1:15" x14ac:dyDescent="0.25">
      <c r="A53" s="133"/>
      <c r="B53" s="13" t="s">
        <v>2337</v>
      </c>
      <c r="C53" s="27" t="str">
        <f>VLOOKUP($B53,'Thresholded Ct'!$B$3:$C$194,2,FALSE)</f>
        <v>hsa-miR-206</v>
      </c>
      <c r="D53" s="111">
        <f>IFERROR(2^(-('RNA Spike-in Normalized Ct'!D53)), 'RNA Spike-in Normalized Ct'!D53)</f>
        <v>2.6820810856571128E-9</v>
      </c>
      <c r="E53" s="111" t="str">
        <f>IFERROR(2^(-('RNA Spike-in Normalized Ct'!E53)), 'RNA Spike-in Normalized Ct'!E53)</f>
        <v>No sample</v>
      </c>
      <c r="F53" s="111" t="str">
        <f>IFERROR(2^(-('RNA Spike-in Normalized Ct'!F53)), 'RNA Spike-in Normalized Ct'!F53)</f>
        <v>No sample</v>
      </c>
      <c r="G53" s="111" t="str">
        <f>IFERROR(2^(-('RNA Spike-in Normalized Ct'!G53)), 'RNA Spike-in Normalized Ct'!G53)</f>
        <v>No sample</v>
      </c>
      <c r="H53" s="111" t="str">
        <f>IFERROR(2^(-('RNA Spike-in Normalized Ct'!H53)), 'RNA Spike-in Normalized Ct'!H53)</f>
        <v>No sample</v>
      </c>
      <c r="I53" s="111" t="str">
        <f>IFERROR(2^(-('RNA Spike-in Normalized Ct'!I53)), 'RNA Spike-in Normalized Ct'!I53)</f>
        <v>No sample</v>
      </c>
      <c r="J53" s="111">
        <f>IFERROR(2^(-('RNA Spike-in Normalized Ct'!J53)), 'RNA Spike-in Normalized Ct'!J53)</f>
        <v>6.932044658654103E-10</v>
      </c>
      <c r="K53" s="111" t="str">
        <f>IFERROR(2^(-('RNA Spike-in Normalized Ct'!K53)), 'RNA Spike-in Normalized Ct'!K53)</f>
        <v>No sample</v>
      </c>
      <c r="L53" s="111" t="str">
        <f>IFERROR(2^(-('RNA Spike-in Normalized Ct'!L53)), 'RNA Spike-in Normalized Ct'!L53)</f>
        <v>No sample</v>
      </c>
      <c r="M53" s="111" t="str">
        <f>IFERROR(2^(-('RNA Spike-in Normalized Ct'!M53)), 'RNA Spike-in Normalized Ct'!M53)</f>
        <v>No sample</v>
      </c>
      <c r="N53" s="111" t="str">
        <f>IFERROR(2^(-('RNA Spike-in Normalized Ct'!N53)), 'RNA Spike-in Normalized Ct'!N53)</f>
        <v>No sample</v>
      </c>
      <c r="O53" s="111" t="str">
        <f>IFERROR(2^(-('RNA Spike-in Normalized Ct'!O53)), 'RNA Spike-in Normalized Ct'!O53)</f>
        <v>No sample</v>
      </c>
    </row>
    <row r="54" spans="1:15" x14ac:dyDescent="0.25">
      <c r="A54" s="133"/>
      <c r="B54" s="13" t="s">
        <v>2338</v>
      </c>
      <c r="C54" s="27" t="str">
        <f>VLOOKUP($B54,'Thresholded Ct'!$B$3:$C$194,2,FALSE)</f>
        <v>hsa-miR-365a-3p</v>
      </c>
      <c r="D54" s="111">
        <f>IFERROR(2^(-('RNA Spike-in Normalized Ct'!D54)), 'RNA Spike-in Normalized Ct'!D54)</f>
        <v>1.0326510701357111E-9</v>
      </c>
      <c r="E54" s="111" t="str">
        <f>IFERROR(2^(-('RNA Spike-in Normalized Ct'!E54)), 'RNA Spike-in Normalized Ct'!E54)</f>
        <v>No sample</v>
      </c>
      <c r="F54" s="111" t="str">
        <f>IFERROR(2^(-('RNA Spike-in Normalized Ct'!F54)), 'RNA Spike-in Normalized Ct'!F54)</f>
        <v>No sample</v>
      </c>
      <c r="G54" s="111" t="str">
        <f>IFERROR(2^(-('RNA Spike-in Normalized Ct'!G54)), 'RNA Spike-in Normalized Ct'!G54)</f>
        <v>No sample</v>
      </c>
      <c r="H54" s="111" t="str">
        <f>IFERROR(2^(-('RNA Spike-in Normalized Ct'!H54)), 'RNA Spike-in Normalized Ct'!H54)</f>
        <v>No sample</v>
      </c>
      <c r="I54" s="111" t="str">
        <f>IFERROR(2^(-('RNA Spike-in Normalized Ct'!I54)), 'RNA Spike-in Normalized Ct'!I54)</f>
        <v>No sample</v>
      </c>
      <c r="J54" s="111">
        <f>IFERROR(2^(-('RNA Spike-in Normalized Ct'!J54)), 'RNA Spike-in Normalized Ct'!J54)</f>
        <v>2.018596915239061E-9</v>
      </c>
      <c r="K54" s="111" t="str">
        <f>IFERROR(2^(-('RNA Spike-in Normalized Ct'!K54)), 'RNA Spike-in Normalized Ct'!K54)</f>
        <v>No sample</v>
      </c>
      <c r="L54" s="111" t="str">
        <f>IFERROR(2^(-('RNA Spike-in Normalized Ct'!L54)), 'RNA Spike-in Normalized Ct'!L54)</f>
        <v>No sample</v>
      </c>
      <c r="M54" s="111" t="str">
        <f>IFERROR(2^(-('RNA Spike-in Normalized Ct'!M54)), 'RNA Spike-in Normalized Ct'!M54)</f>
        <v>No sample</v>
      </c>
      <c r="N54" s="111" t="str">
        <f>IFERROR(2^(-('RNA Spike-in Normalized Ct'!N54)), 'RNA Spike-in Normalized Ct'!N54)</f>
        <v>No sample</v>
      </c>
      <c r="O54" s="111" t="str">
        <f>IFERROR(2^(-('RNA Spike-in Normalized Ct'!O54)), 'RNA Spike-in Normalized Ct'!O54)</f>
        <v>No sample</v>
      </c>
    </row>
    <row r="55" spans="1:15" x14ac:dyDescent="0.25">
      <c r="A55" s="133"/>
      <c r="B55" s="13" t="s">
        <v>2339</v>
      </c>
      <c r="C55" s="27" t="str">
        <f>VLOOKUP($B55,'Thresholded Ct'!$B$3:$C$194,2,FALSE)</f>
        <v>hsa-miR-382-5p</v>
      </c>
      <c r="D55" s="111">
        <f>IFERROR(2^(-('RNA Spike-in Normalized Ct'!D55)), 'RNA Spike-in Normalized Ct'!D55)</f>
        <v>2.4475746362458359E-9</v>
      </c>
      <c r="E55" s="111" t="str">
        <f>IFERROR(2^(-('RNA Spike-in Normalized Ct'!E55)), 'RNA Spike-in Normalized Ct'!E55)</f>
        <v>No sample</v>
      </c>
      <c r="F55" s="111" t="str">
        <f>IFERROR(2^(-('RNA Spike-in Normalized Ct'!F55)), 'RNA Spike-in Normalized Ct'!F55)</f>
        <v>No sample</v>
      </c>
      <c r="G55" s="111" t="str">
        <f>IFERROR(2^(-('RNA Spike-in Normalized Ct'!G55)), 'RNA Spike-in Normalized Ct'!G55)</f>
        <v>No sample</v>
      </c>
      <c r="H55" s="111" t="str">
        <f>IFERROR(2^(-('RNA Spike-in Normalized Ct'!H55)), 'RNA Spike-in Normalized Ct'!H55)</f>
        <v>No sample</v>
      </c>
      <c r="I55" s="111" t="str">
        <f>IFERROR(2^(-('RNA Spike-in Normalized Ct'!I55)), 'RNA Spike-in Normalized Ct'!I55)</f>
        <v>No sample</v>
      </c>
      <c r="J55" s="111">
        <f>IFERROR(2^(-('RNA Spike-in Normalized Ct'!J55)), 'RNA Spike-in Normalized Ct'!J55)</f>
        <v>7.5755616522726353E-9</v>
      </c>
      <c r="K55" s="111" t="str">
        <f>IFERROR(2^(-('RNA Spike-in Normalized Ct'!K55)), 'RNA Spike-in Normalized Ct'!K55)</f>
        <v>No sample</v>
      </c>
      <c r="L55" s="111" t="str">
        <f>IFERROR(2^(-('RNA Spike-in Normalized Ct'!L55)), 'RNA Spike-in Normalized Ct'!L55)</f>
        <v>No sample</v>
      </c>
      <c r="M55" s="111" t="str">
        <f>IFERROR(2^(-('RNA Spike-in Normalized Ct'!M55)), 'RNA Spike-in Normalized Ct'!M55)</f>
        <v>No sample</v>
      </c>
      <c r="N55" s="111" t="str">
        <f>IFERROR(2^(-('RNA Spike-in Normalized Ct'!N55)), 'RNA Spike-in Normalized Ct'!N55)</f>
        <v>No sample</v>
      </c>
      <c r="O55" s="111" t="str">
        <f>IFERROR(2^(-('RNA Spike-in Normalized Ct'!O55)), 'RNA Spike-in Normalized Ct'!O55)</f>
        <v>No sample</v>
      </c>
    </row>
    <row r="56" spans="1:15" x14ac:dyDescent="0.25">
      <c r="A56" s="133"/>
      <c r="B56" s="13" t="s">
        <v>2340</v>
      </c>
      <c r="C56" s="27" t="str">
        <f>VLOOKUP($B56,'Thresholded Ct'!$B$3:$C$194,2,FALSE)</f>
        <v>hsa-miR-486-5p</v>
      </c>
      <c r="D56" s="111">
        <f>IFERROR(2^(-('RNA Spike-in Normalized Ct'!D56)), 'RNA Spike-in Normalized Ct'!D56)</f>
        <v>3.6661884587686733E-10</v>
      </c>
      <c r="E56" s="111" t="str">
        <f>IFERROR(2^(-('RNA Spike-in Normalized Ct'!E56)), 'RNA Spike-in Normalized Ct'!E56)</f>
        <v>No sample</v>
      </c>
      <c r="F56" s="111" t="str">
        <f>IFERROR(2^(-('RNA Spike-in Normalized Ct'!F56)), 'RNA Spike-in Normalized Ct'!F56)</f>
        <v>No sample</v>
      </c>
      <c r="G56" s="111" t="str">
        <f>IFERROR(2^(-('RNA Spike-in Normalized Ct'!G56)), 'RNA Spike-in Normalized Ct'!G56)</f>
        <v>No sample</v>
      </c>
      <c r="H56" s="111" t="str">
        <f>IFERROR(2^(-('RNA Spike-in Normalized Ct'!H56)), 'RNA Spike-in Normalized Ct'!H56)</f>
        <v>No sample</v>
      </c>
      <c r="I56" s="111" t="str">
        <f>IFERROR(2^(-('RNA Spike-in Normalized Ct'!I56)), 'RNA Spike-in Normalized Ct'!I56)</f>
        <v>No sample</v>
      </c>
      <c r="J56" s="111">
        <f>IFERROR(2^(-('RNA Spike-in Normalized Ct'!J56)), 'RNA Spike-in Normalized Ct'!J56)</f>
        <v>1.6058674920678098E-9</v>
      </c>
      <c r="K56" s="111" t="str">
        <f>IFERROR(2^(-('RNA Spike-in Normalized Ct'!K56)), 'RNA Spike-in Normalized Ct'!K56)</f>
        <v>No sample</v>
      </c>
      <c r="L56" s="111" t="str">
        <f>IFERROR(2^(-('RNA Spike-in Normalized Ct'!L56)), 'RNA Spike-in Normalized Ct'!L56)</f>
        <v>No sample</v>
      </c>
      <c r="M56" s="111" t="str">
        <f>IFERROR(2^(-('RNA Spike-in Normalized Ct'!M56)), 'RNA Spike-in Normalized Ct'!M56)</f>
        <v>No sample</v>
      </c>
      <c r="N56" s="111" t="str">
        <f>IFERROR(2^(-('RNA Spike-in Normalized Ct'!N56)), 'RNA Spike-in Normalized Ct'!N56)</f>
        <v>No sample</v>
      </c>
      <c r="O56" s="111" t="str">
        <f>IFERROR(2^(-('RNA Spike-in Normalized Ct'!O56)), 'RNA Spike-in Normalized Ct'!O56)</f>
        <v>No sample</v>
      </c>
    </row>
    <row r="57" spans="1:15" x14ac:dyDescent="0.25">
      <c r="A57" s="133"/>
      <c r="B57" s="13" t="s">
        <v>2341</v>
      </c>
      <c r="C57" s="27" t="str">
        <f>VLOOKUP($B57,'Thresholded Ct'!$B$3:$C$194,2,FALSE)</f>
        <v>hsa-miR-34a-3p</v>
      </c>
      <c r="D57" s="111">
        <f>IFERROR(2^(-('RNA Spike-in Normalized Ct'!D57)), 'RNA Spike-in Normalized Ct'!D57)</f>
        <v>2.6034501073261975E-8</v>
      </c>
      <c r="E57" s="111" t="str">
        <f>IFERROR(2^(-('RNA Spike-in Normalized Ct'!E57)), 'RNA Spike-in Normalized Ct'!E57)</f>
        <v>No sample</v>
      </c>
      <c r="F57" s="111" t="str">
        <f>IFERROR(2^(-('RNA Spike-in Normalized Ct'!F57)), 'RNA Spike-in Normalized Ct'!F57)</f>
        <v>No sample</v>
      </c>
      <c r="G57" s="111" t="str">
        <f>IFERROR(2^(-('RNA Spike-in Normalized Ct'!G57)), 'RNA Spike-in Normalized Ct'!G57)</f>
        <v>No sample</v>
      </c>
      <c r="H57" s="111" t="str">
        <f>IFERROR(2^(-('RNA Spike-in Normalized Ct'!H57)), 'RNA Spike-in Normalized Ct'!H57)</f>
        <v>No sample</v>
      </c>
      <c r="I57" s="111" t="str">
        <f>IFERROR(2^(-('RNA Spike-in Normalized Ct'!I57)), 'RNA Spike-in Normalized Ct'!I57)</f>
        <v>No sample</v>
      </c>
      <c r="J57" s="111">
        <f>IFERROR(2^(-('RNA Spike-in Normalized Ct'!J57)), 'RNA Spike-in Normalized Ct'!J57)</f>
        <v>2.4956658110273658E-8</v>
      </c>
      <c r="K57" s="111" t="str">
        <f>IFERROR(2^(-('RNA Spike-in Normalized Ct'!K57)), 'RNA Spike-in Normalized Ct'!K57)</f>
        <v>No sample</v>
      </c>
      <c r="L57" s="111" t="str">
        <f>IFERROR(2^(-('RNA Spike-in Normalized Ct'!L57)), 'RNA Spike-in Normalized Ct'!L57)</f>
        <v>No sample</v>
      </c>
      <c r="M57" s="111" t="str">
        <f>IFERROR(2^(-('RNA Spike-in Normalized Ct'!M57)), 'RNA Spike-in Normalized Ct'!M57)</f>
        <v>No sample</v>
      </c>
      <c r="N57" s="111" t="str">
        <f>IFERROR(2^(-('RNA Spike-in Normalized Ct'!N57)), 'RNA Spike-in Normalized Ct'!N57)</f>
        <v>No sample</v>
      </c>
      <c r="O57" s="111" t="str">
        <f>IFERROR(2^(-('RNA Spike-in Normalized Ct'!O57)), 'RNA Spike-in Normalized Ct'!O57)</f>
        <v>No sample</v>
      </c>
    </row>
    <row r="58" spans="1:15" x14ac:dyDescent="0.25">
      <c r="A58" s="133"/>
      <c r="B58" s="13" t="s">
        <v>2343</v>
      </c>
      <c r="C58" s="27" t="str">
        <f>VLOOKUP($B58,'Thresholded Ct'!$B$3:$C$194,2,FALSE)</f>
        <v>hsa-miR-221-3p</v>
      </c>
      <c r="D58" s="111">
        <f>IFERROR(2^(-('RNA Spike-in Normalized Ct'!D58)), 'RNA Spike-in Normalized Ct'!D58)</f>
        <v>7.4664618886955242E-8</v>
      </c>
      <c r="E58" s="111" t="str">
        <f>IFERROR(2^(-('RNA Spike-in Normalized Ct'!E58)), 'RNA Spike-in Normalized Ct'!E58)</f>
        <v>No sample</v>
      </c>
      <c r="F58" s="111" t="str">
        <f>IFERROR(2^(-('RNA Spike-in Normalized Ct'!F58)), 'RNA Spike-in Normalized Ct'!F58)</f>
        <v>No sample</v>
      </c>
      <c r="G58" s="111" t="str">
        <f>IFERROR(2^(-('RNA Spike-in Normalized Ct'!G58)), 'RNA Spike-in Normalized Ct'!G58)</f>
        <v>No sample</v>
      </c>
      <c r="H58" s="111" t="str">
        <f>IFERROR(2^(-('RNA Spike-in Normalized Ct'!H58)), 'RNA Spike-in Normalized Ct'!H58)</f>
        <v>No sample</v>
      </c>
      <c r="I58" s="111" t="str">
        <f>IFERROR(2^(-('RNA Spike-in Normalized Ct'!I58)), 'RNA Spike-in Normalized Ct'!I58)</f>
        <v>No sample</v>
      </c>
      <c r="J58" s="111">
        <f>IFERROR(2^(-('RNA Spike-in Normalized Ct'!J58)), 'RNA Spike-in Normalized Ct'!J58)</f>
        <v>3.0386378854459262E-8</v>
      </c>
      <c r="K58" s="111" t="str">
        <f>IFERROR(2^(-('RNA Spike-in Normalized Ct'!K58)), 'RNA Spike-in Normalized Ct'!K58)</f>
        <v>No sample</v>
      </c>
      <c r="L58" s="111" t="str">
        <f>IFERROR(2^(-('RNA Spike-in Normalized Ct'!L58)), 'RNA Spike-in Normalized Ct'!L58)</f>
        <v>No sample</v>
      </c>
      <c r="M58" s="111" t="str">
        <f>IFERROR(2^(-('RNA Spike-in Normalized Ct'!M58)), 'RNA Spike-in Normalized Ct'!M58)</f>
        <v>No sample</v>
      </c>
      <c r="N58" s="111" t="str">
        <f>IFERROR(2^(-('RNA Spike-in Normalized Ct'!N58)), 'RNA Spike-in Normalized Ct'!N58)</f>
        <v>No sample</v>
      </c>
      <c r="O58" s="111" t="str">
        <f>IFERROR(2^(-('RNA Spike-in Normalized Ct'!O58)), 'RNA Spike-in Normalized Ct'!O58)</f>
        <v>No sample</v>
      </c>
    </row>
    <row r="59" spans="1:15" x14ac:dyDescent="0.25">
      <c r="A59" s="133"/>
      <c r="B59" s="13" t="s">
        <v>2344</v>
      </c>
      <c r="C59" s="27" t="str">
        <f>VLOOKUP($B59,'Thresholded Ct'!$B$3:$C$194,2,FALSE)</f>
        <v>hsa-miR-31-5p</v>
      </c>
      <c r="D59" s="111">
        <f>IFERROR(2^(-('RNA Spike-in Normalized Ct'!D59)), 'RNA Spike-in Normalized Ct'!D59)</f>
        <v>4.6792618018751378E-10</v>
      </c>
      <c r="E59" s="111" t="str">
        <f>IFERROR(2^(-('RNA Spike-in Normalized Ct'!E59)), 'RNA Spike-in Normalized Ct'!E59)</f>
        <v>No sample</v>
      </c>
      <c r="F59" s="111" t="str">
        <f>IFERROR(2^(-('RNA Spike-in Normalized Ct'!F59)), 'RNA Spike-in Normalized Ct'!F59)</f>
        <v>No sample</v>
      </c>
      <c r="G59" s="111" t="str">
        <f>IFERROR(2^(-('RNA Spike-in Normalized Ct'!G59)), 'RNA Spike-in Normalized Ct'!G59)</f>
        <v>No sample</v>
      </c>
      <c r="H59" s="111" t="str">
        <f>IFERROR(2^(-('RNA Spike-in Normalized Ct'!H59)), 'RNA Spike-in Normalized Ct'!H59)</f>
        <v>No sample</v>
      </c>
      <c r="I59" s="111" t="str">
        <f>IFERROR(2^(-('RNA Spike-in Normalized Ct'!I59)), 'RNA Spike-in Normalized Ct'!I59)</f>
        <v>No sample</v>
      </c>
      <c r="J59" s="111">
        <f>IFERROR(2^(-('RNA Spike-in Normalized Ct'!J59)), 'RNA Spike-in Normalized Ct'!J59)</f>
        <v>7.5755616522726353E-9</v>
      </c>
      <c r="K59" s="111" t="str">
        <f>IFERROR(2^(-('RNA Spike-in Normalized Ct'!K59)), 'RNA Spike-in Normalized Ct'!K59)</f>
        <v>No sample</v>
      </c>
      <c r="L59" s="111" t="str">
        <f>IFERROR(2^(-('RNA Spike-in Normalized Ct'!L59)), 'RNA Spike-in Normalized Ct'!L59)</f>
        <v>No sample</v>
      </c>
      <c r="M59" s="111" t="str">
        <f>IFERROR(2^(-('RNA Spike-in Normalized Ct'!M59)), 'RNA Spike-in Normalized Ct'!M59)</f>
        <v>No sample</v>
      </c>
      <c r="N59" s="111" t="str">
        <f>IFERROR(2^(-('RNA Spike-in Normalized Ct'!N59)), 'RNA Spike-in Normalized Ct'!N59)</f>
        <v>No sample</v>
      </c>
      <c r="O59" s="111" t="str">
        <f>IFERROR(2^(-('RNA Spike-in Normalized Ct'!O59)), 'RNA Spike-in Normalized Ct'!O59)</f>
        <v>No sample</v>
      </c>
    </row>
    <row r="60" spans="1:15" x14ac:dyDescent="0.25">
      <c r="A60" s="133"/>
      <c r="B60" s="13" t="s">
        <v>2345</v>
      </c>
      <c r="C60" s="27" t="str">
        <f>VLOOKUP($B60,'Thresholded Ct'!$B$3:$C$194,2,FALSE)</f>
        <v>hsa-miR-199a-5p</v>
      </c>
      <c r="D60" s="111">
        <f>IFERROR(2^(-('RNA Spike-in Normalized Ct'!D60)), 'RNA Spike-in Normalized Ct'!D60)</f>
        <v>1.6328867769951997E-8</v>
      </c>
      <c r="E60" s="111" t="str">
        <f>IFERROR(2^(-('RNA Spike-in Normalized Ct'!E60)), 'RNA Spike-in Normalized Ct'!E60)</f>
        <v>No sample</v>
      </c>
      <c r="F60" s="111" t="str">
        <f>IFERROR(2^(-('RNA Spike-in Normalized Ct'!F60)), 'RNA Spike-in Normalized Ct'!F60)</f>
        <v>No sample</v>
      </c>
      <c r="G60" s="111" t="str">
        <f>IFERROR(2^(-('RNA Spike-in Normalized Ct'!G60)), 'RNA Spike-in Normalized Ct'!G60)</f>
        <v>No sample</v>
      </c>
      <c r="H60" s="111" t="str">
        <f>IFERROR(2^(-('RNA Spike-in Normalized Ct'!H60)), 'RNA Spike-in Normalized Ct'!H60)</f>
        <v>No sample</v>
      </c>
      <c r="I60" s="111" t="str">
        <f>IFERROR(2^(-('RNA Spike-in Normalized Ct'!I60)), 'RNA Spike-in Normalized Ct'!I60)</f>
        <v>No sample</v>
      </c>
      <c r="J60" s="111">
        <f>IFERROR(2^(-('RNA Spike-in Normalized Ct'!J60)), 'RNA Spike-in Normalized Ct'!J60)</f>
        <v>1.8383669403336931E-8</v>
      </c>
      <c r="K60" s="111" t="str">
        <f>IFERROR(2^(-('RNA Spike-in Normalized Ct'!K60)), 'RNA Spike-in Normalized Ct'!K60)</f>
        <v>No sample</v>
      </c>
      <c r="L60" s="111" t="str">
        <f>IFERROR(2^(-('RNA Spike-in Normalized Ct'!L60)), 'RNA Spike-in Normalized Ct'!L60)</f>
        <v>No sample</v>
      </c>
      <c r="M60" s="111" t="str">
        <f>IFERROR(2^(-('RNA Spike-in Normalized Ct'!M60)), 'RNA Spike-in Normalized Ct'!M60)</f>
        <v>No sample</v>
      </c>
      <c r="N60" s="111" t="str">
        <f>IFERROR(2^(-('RNA Spike-in Normalized Ct'!N60)), 'RNA Spike-in Normalized Ct'!N60)</f>
        <v>No sample</v>
      </c>
      <c r="O60" s="111" t="str">
        <f>IFERROR(2^(-('RNA Spike-in Normalized Ct'!O60)), 'RNA Spike-in Normalized Ct'!O60)</f>
        <v>No sample</v>
      </c>
    </row>
    <row r="61" spans="1:15" x14ac:dyDescent="0.25">
      <c r="A61" s="133"/>
      <c r="B61" s="13" t="s">
        <v>2346</v>
      </c>
      <c r="C61" s="27" t="str">
        <f>VLOOKUP($B61,'Thresholded Ct'!$B$3:$C$194,2,FALSE)</f>
        <v>hsa-miR-203a-3p</v>
      </c>
      <c r="D61" s="111">
        <f>IFERROR(2^(-('RNA Spike-in Normalized Ct'!D61)), 'RNA Spike-in Normalized Ct'!D61)</f>
        <v>2.2290434812939023E-8</v>
      </c>
      <c r="E61" s="111" t="str">
        <f>IFERROR(2^(-('RNA Spike-in Normalized Ct'!E61)), 'RNA Spike-in Normalized Ct'!E61)</f>
        <v>No sample</v>
      </c>
      <c r="F61" s="111" t="str">
        <f>IFERROR(2^(-('RNA Spike-in Normalized Ct'!F61)), 'RNA Spike-in Normalized Ct'!F61)</f>
        <v>No sample</v>
      </c>
      <c r="G61" s="111" t="str">
        <f>IFERROR(2^(-('RNA Spike-in Normalized Ct'!G61)), 'RNA Spike-in Normalized Ct'!G61)</f>
        <v>No sample</v>
      </c>
      <c r="H61" s="111" t="str">
        <f>IFERROR(2^(-('RNA Spike-in Normalized Ct'!H61)), 'RNA Spike-in Normalized Ct'!H61)</f>
        <v>No sample</v>
      </c>
      <c r="I61" s="111" t="str">
        <f>IFERROR(2^(-('RNA Spike-in Normalized Ct'!I61)), 'RNA Spike-in Normalized Ct'!I61)</f>
        <v>No sample</v>
      </c>
      <c r="J61" s="111">
        <f>IFERROR(2^(-('RNA Spike-in Normalized Ct'!J61)), 'RNA Spike-in Normalized Ct'!J61)</f>
        <v>3.8194180946372262E-9</v>
      </c>
      <c r="K61" s="111" t="str">
        <f>IFERROR(2^(-('RNA Spike-in Normalized Ct'!K61)), 'RNA Spike-in Normalized Ct'!K61)</f>
        <v>No sample</v>
      </c>
      <c r="L61" s="111" t="str">
        <f>IFERROR(2^(-('RNA Spike-in Normalized Ct'!L61)), 'RNA Spike-in Normalized Ct'!L61)</f>
        <v>No sample</v>
      </c>
      <c r="M61" s="111" t="str">
        <f>IFERROR(2^(-('RNA Spike-in Normalized Ct'!M61)), 'RNA Spike-in Normalized Ct'!M61)</f>
        <v>No sample</v>
      </c>
      <c r="N61" s="111" t="str">
        <f>IFERROR(2^(-('RNA Spike-in Normalized Ct'!N61)), 'RNA Spike-in Normalized Ct'!N61)</f>
        <v>No sample</v>
      </c>
      <c r="O61" s="111" t="str">
        <f>IFERROR(2^(-('RNA Spike-in Normalized Ct'!O61)), 'RNA Spike-in Normalized Ct'!O61)</f>
        <v>No sample</v>
      </c>
    </row>
    <row r="62" spans="1:15" x14ac:dyDescent="0.25">
      <c r="A62" s="133"/>
      <c r="B62" s="13" t="s">
        <v>2347</v>
      </c>
      <c r="C62" s="27" t="str">
        <f>VLOOKUP($B62,'Thresholded Ct'!$B$3:$C$194,2,FALSE)</f>
        <v>hsa-miR-125b-5p</v>
      </c>
      <c r="D62" s="111" t="str">
        <f>IFERROR(2^(-('RNA Spike-in Normalized Ct'!D62)), 'RNA Spike-in Normalized Ct'!D62)</f>
        <v>Excluded</v>
      </c>
      <c r="E62" s="111" t="str">
        <f>IFERROR(2^(-('RNA Spike-in Normalized Ct'!E62)), 'RNA Spike-in Normalized Ct'!E62)</f>
        <v>No sample</v>
      </c>
      <c r="F62" s="111" t="str">
        <f>IFERROR(2^(-('RNA Spike-in Normalized Ct'!F62)), 'RNA Spike-in Normalized Ct'!F62)</f>
        <v>No sample</v>
      </c>
      <c r="G62" s="111" t="str">
        <f>IFERROR(2^(-('RNA Spike-in Normalized Ct'!G62)), 'RNA Spike-in Normalized Ct'!G62)</f>
        <v>No sample</v>
      </c>
      <c r="H62" s="111" t="str">
        <f>IFERROR(2^(-('RNA Spike-in Normalized Ct'!H62)), 'RNA Spike-in Normalized Ct'!H62)</f>
        <v>No sample</v>
      </c>
      <c r="I62" s="111" t="str">
        <f>IFERROR(2^(-('RNA Spike-in Normalized Ct'!I62)), 'RNA Spike-in Normalized Ct'!I62)</f>
        <v>No sample</v>
      </c>
      <c r="J62" s="111" t="str">
        <f>IFERROR(2^(-('RNA Spike-in Normalized Ct'!J62)), 'RNA Spike-in Normalized Ct'!J62)</f>
        <v>Excluded</v>
      </c>
      <c r="K62" s="111" t="str">
        <f>IFERROR(2^(-('RNA Spike-in Normalized Ct'!K62)), 'RNA Spike-in Normalized Ct'!K62)</f>
        <v>No sample</v>
      </c>
      <c r="L62" s="111" t="str">
        <f>IFERROR(2^(-('RNA Spike-in Normalized Ct'!L62)), 'RNA Spike-in Normalized Ct'!L62)</f>
        <v>No sample</v>
      </c>
      <c r="M62" s="111" t="str">
        <f>IFERROR(2^(-('RNA Spike-in Normalized Ct'!M62)), 'RNA Spike-in Normalized Ct'!M62)</f>
        <v>No sample</v>
      </c>
      <c r="N62" s="111" t="str">
        <f>IFERROR(2^(-('RNA Spike-in Normalized Ct'!N62)), 'RNA Spike-in Normalized Ct'!N62)</f>
        <v>No sample</v>
      </c>
      <c r="O62" s="111" t="str">
        <f>IFERROR(2^(-('RNA Spike-in Normalized Ct'!O62)), 'RNA Spike-in Normalized Ct'!O62)</f>
        <v>No sample</v>
      </c>
    </row>
    <row r="63" spans="1:15" x14ac:dyDescent="0.25">
      <c r="A63" s="133"/>
      <c r="B63" s="13" t="s">
        <v>2348</v>
      </c>
      <c r="C63" s="27" t="str">
        <f>VLOOKUP($B63,'Thresholded Ct'!$B$3:$C$194,2,FALSE)</f>
        <v>hsa-miR-152-3p</v>
      </c>
      <c r="D63" s="111">
        <f>IFERROR(2^(-('RNA Spike-in Normalized Ct'!D63)), 'RNA Spike-in Normalized Ct'!D63)</f>
        <v>1.2828503236017534E-9</v>
      </c>
      <c r="E63" s="111" t="str">
        <f>IFERROR(2^(-('RNA Spike-in Normalized Ct'!E63)), 'RNA Spike-in Normalized Ct'!E63)</f>
        <v>No sample</v>
      </c>
      <c r="F63" s="111" t="str">
        <f>IFERROR(2^(-('RNA Spike-in Normalized Ct'!F63)), 'RNA Spike-in Normalized Ct'!F63)</f>
        <v>No sample</v>
      </c>
      <c r="G63" s="111" t="str">
        <f>IFERROR(2^(-('RNA Spike-in Normalized Ct'!G63)), 'RNA Spike-in Normalized Ct'!G63)</f>
        <v>No sample</v>
      </c>
      <c r="H63" s="111" t="str">
        <f>IFERROR(2^(-('RNA Spike-in Normalized Ct'!H63)), 'RNA Spike-in Normalized Ct'!H63)</f>
        <v>No sample</v>
      </c>
      <c r="I63" s="111" t="str">
        <f>IFERROR(2^(-('RNA Spike-in Normalized Ct'!I63)), 'RNA Spike-in Normalized Ct'!I63)</f>
        <v>No sample</v>
      </c>
      <c r="J63" s="111">
        <f>IFERROR(2^(-('RNA Spike-in Normalized Ct'!J63)), 'RNA Spike-in Normalized Ct'!J63)</f>
        <v>1.4125998554513231E-9</v>
      </c>
      <c r="K63" s="111" t="str">
        <f>IFERROR(2^(-('RNA Spike-in Normalized Ct'!K63)), 'RNA Spike-in Normalized Ct'!K63)</f>
        <v>No sample</v>
      </c>
      <c r="L63" s="111" t="str">
        <f>IFERROR(2^(-('RNA Spike-in Normalized Ct'!L63)), 'RNA Spike-in Normalized Ct'!L63)</f>
        <v>No sample</v>
      </c>
      <c r="M63" s="111" t="str">
        <f>IFERROR(2^(-('RNA Spike-in Normalized Ct'!M63)), 'RNA Spike-in Normalized Ct'!M63)</f>
        <v>No sample</v>
      </c>
      <c r="N63" s="111" t="str">
        <f>IFERROR(2^(-('RNA Spike-in Normalized Ct'!N63)), 'RNA Spike-in Normalized Ct'!N63)</f>
        <v>No sample</v>
      </c>
      <c r="O63" s="111" t="str">
        <f>IFERROR(2^(-('RNA Spike-in Normalized Ct'!O63)), 'RNA Spike-in Normalized Ct'!O63)</f>
        <v>No sample</v>
      </c>
    </row>
    <row r="64" spans="1:15" x14ac:dyDescent="0.25">
      <c r="A64" s="133"/>
      <c r="B64" s="13" t="s">
        <v>2349</v>
      </c>
      <c r="C64" s="27" t="str">
        <f>VLOOKUP($B64,'Thresholded Ct'!$B$3:$C$194,2,FALSE)</f>
        <v>hsa-miR-200c-3p</v>
      </c>
      <c r="D64" s="111">
        <f>IFERROR(2^(-('RNA Spike-in Normalized Ct'!D64)), 'RNA Spike-in Normalized Ct'!D64)</f>
        <v>4.6792618018751378E-10</v>
      </c>
      <c r="E64" s="111" t="str">
        <f>IFERROR(2^(-('RNA Spike-in Normalized Ct'!E64)), 'RNA Spike-in Normalized Ct'!E64)</f>
        <v>No sample</v>
      </c>
      <c r="F64" s="111" t="str">
        <f>IFERROR(2^(-('RNA Spike-in Normalized Ct'!F64)), 'RNA Spike-in Normalized Ct'!F64)</f>
        <v>No sample</v>
      </c>
      <c r="G64" s="111" t="str">
        <f>IFERROR(2^(-('RNA Spike-in Normalized Ct'!G64)), 'RNA Spike-in Normalized Ct'!G64)</f>
        <v>No sample</v>
      </c>
      <c r="H64" s="111" t="str">
        <f>IFERROR(2^(-('RNA Spike-in Normalized Ct'!H64)), 'RNA Spike-in Normalized Ct'!H64)</f>
        <v>No sample</v>
      </c>
      <c r="I64" s="111" t="str">
        <f>IFERROR(2^(-('RNA Spike-in Normalized Ct'!I64)), 'RNA Spike-in Normalized Ct'!I64)</f>
        <v>No sample</v>
      </c>
      <c r="J64" s="111" t="str">
        <f>IFERROR(2^(-('RNA Spike-in Normalized Ct'!J64)), 'RNA Spike-in Normalized Ct'!J64)</f>
        <v>Excluded</v>
      </c>
      <c r="K64" s="111" t="str">
        <f>IFERROR(2^(-('RNA Spike-in Normalized Ct'!K64)), 'RNA Spike-in Normalized Ct'!K64)</f>
        <v>No sample</v>
      </c>
      <c r="L64" s="111" t="str">
        <f>IFERROR(2^(-('RNA Spike-in Normalized Ct'!L64)), 'RNA Spike-in Normalized Ct'!L64)</f>
        <v>No sample</v>
      </c>
      <c r="M64" s="111" t="str">
        <f>IFERROR(2^(-('RNA Spike-in Normalized Ct'!M64)), 'RNA Spike-in Normalized Ct'!M64)</f>
        <v>No sample</v>
      </c>
      <c r="N64" s="111" t="str">
        <f>IFERROR(2^(-('RNA Spike-in Normalized Ct'!N64)), 'RNA Spike-in Normalized Ct'!N64)</f>
        <v>No sample</v>
      </c>
      <c r="O64" s="111" t="str">
        <f>IFERROR(2^(-('RNA Spike-in Normalized Ct'!O64)), 'RNA Spike-in Normalized Ct'!O64)</f>
        <v>No sample</v>
      </c>
    </row>
    <row r="65" spans="1:15" x14ac:dyDescent="0.25">
      <c r="A65" s="133"/>
      <c r="B65" s="13" t="s">
        <v>2350</v>
      </c>
      <c r="C65" s="27" t="str">
        <f>VLOOKUP($B65,'Thresholded Ct'!$B$3:$C$194,2,FALSE)</f>
        <v>hsa-miR-367-3p</v>
      </c>
      <c r="D65" s="111">
        <f>IFERROR(2^(-('RNA Spike-in Normalized Ct'!D65)), 'RNA Spike-in Normalized Ct'!D65)</f>
        <v>4.5770712783995261E-8</v>
      </c>
      <c r="E65" s="111" t="str">
        <f>IFERROR(2^(-('RNA Spike-in Normalized Ct'!E65)), 'RNA Spike-in Normalized Ct'!E65)</f>
        <v>No sample</v>
      </c>
      <c r="F65" s="111" t="str">
        <f>IFERROR(2^(-('RNA Spike-in Normalized Ct'!F65)), 'RNA Spike-in Normalized Ct'!F65)</f>
        <v>No sample</v>
      </c>
      <c r="G65" s="111" t="str">
        <f>IFERROR(2^(-('RNA Spike-in Normalized Ct'!G65)), 'RNA Spike-in Normalized Ct'!G65)</f>
        <v>No sample</v>
      </c>
      <c r="H65" s="111" t="str">
        <f>IFERROR(2^(-('RNA Spike-in Normalized Ct'!H65)), 'RNA Spike-in Normalized Ct'!H65)</f>
        <v>No sample</v>
      </c>
      <c r="I65" s="111" t="str">
        <f>IFERROR(2^(-('RNA Spike-in Normalized Ct'!I65)), 'RNA Spike-in Normalized Ct'!I65)</f>
        <v>No sample</v>
      </c>
      <c r="J65" s="111">
        <f>IFERROR(2^(-('RNA Spike-in Normalized Ct'!J65)), 'RNA Spike-in Normalized Ct'!J65)</f>
        <v>3.5294044371057532E-8</v>
      </c>
      <c r="K65" s="111" t="str">
        <f>IFERROR(2^(-('RNA Spike-in Normalized Ct'!K65)), 'RNA Spike-in Normalized Ct'!K65)</f>
        <v>No sample</v>
      </c>
      <c r="L65" s="111" t="str">
        <f>IFERROR(2^(-('RNA Spike-in Normalized Ct'!L65)), 'RNA Spike-in Normalized Ct'!L65)</f>
        <v>No sample</v>
      </c>
      <c r="M65" s="111" t="str">
        <f>IFERROR(2^(-('RNA Spike-in Normalized Ct'!M65)), 'RNA Spike-in Normalized Ct'!M65)</f>
        <v>No sample</v>
      </c>
      <c r="N65" s="111" t="str">
        <f>IFERROR(2^(-('RNA Spike-in Normalized Ct'!N65)), 'RNA Spike-in Normalized Ct'!N65)</f>
        <v>No sample</v>
      </c>
      <c r="O65" s="111" t="str">
        <f>IFERROR(2^(-('RNA Spike-in Normalized Ct'!O65)), 'RNA Spike-in Normalized Ct'!O65)</f>
        <v>No sample</v>
      </c>
    </row>
    <row r="66" spans="1:15" x14ac:dyDescent="0.25">
      <c r="A66" s="133"/>
      <c r="B66" s="13" t="s">
        <v>2351</v>
      </c>
      <c r="C66" s="27" t="str">
        <f>VLOOKUP($B66,'Thresholded Ct'!$B$3:$C$194,2,FALSE)</f>
        <v>hsa-miR-342-3p</v>
      </c>
      <c r="D66" s="111">
        <f>IFERROR(2^(-('RNA Spike-in Normalized Ct'!D66)), 'RNA Spike-in Normalized Ct'!D66)</f>
        <v>4.0369926184168431E-10</v>
      </c>
      <c r="E66" s="111" t="str">
        <f>IFERROR(2^(-('RNA Spike-in Normalized Ct'!E66)), 'RNA Spike-in Normalized Ct'!E66)</f>
        <v>No sample</v>
      </c>
      <c r="F66" s="111" t="str">
        <f>IFERROR(2^(-('RNA Spike-in Normalized Ct'!F66)), 'RNA Spike-in Normalized Ct'!F66)</f>
        <v>No sample</v>
      </c>
      <c r="G66" s="111" t="str">
        <f>IFERROR(2^(-('RNA Spike-in Normalized Ct'!G66)), 'RNA Spike-in Normalized Ct'!G66)</f>
        <v>No sample</v>
      </c>
      <c r="H66" s="111" t="str">
        <f>IFERROR(2^(-('RNA Spike-in Normalized Ct'!H66)), 'RNA Spike-in Normalized Ct'!H66)</f>
        <v>No sample</v>
      </c>
      <c r="I66" s="111" t="str">
        <f>IFERROR(2^(-('RNA Spike-in Normalized Ct'!I66)), 'RNA Spike-in Normalized Ct'!I66)</f>
        <v>No sample</v>
      </c>
      <c r="J66" s="111">
        <f>IFERROR(2^(-('RNA Spike-in Normalized Ct'!J66)), 'RNA Spike-in Normalized Ct'!J66)</f>
        <v>5.9310229277540966E-10</v>
      </c>
      <c r="K66" s="111" t="str">
        <f>IFERROR(2^(-('RNA Spike-in Normalized Ct'!K66)), 'RNA Spike-in Normalized Ct'!K66)</f>
        <v>No sample</v>
      </c>
      <c r="L66" s="111" t="str">
        <f>IFERROR(2^(-('RNA Spike-in Normalized Ct'!L66)), 'RNA Spike-in Normalized Ct'!L66)</f>
        <v>No sample</v>
      </c>
      <c r="M66" s="111" t="str">
        <f>IFERROR(2^(-('RNA Spike-in Normalized Ct'!M66)), 'RNA Spike-in Normalized Ct'!M66)</f>
        <v>No sample</v>
      </c>
      <c r="N66" s="111" t="str">
        <f>IFERROR(2^(-('RNA Spike-in Normalized Ct'!N66)), 'RNA Spike-in Normalized Ct'!N66)</f>
        <v>No sample</v>
      </c>
      <c r="O66" s="111" t="str">
        <f>IFERROR(2^(-('RNA Spike-in Normalized Ct'!O66)), 'RNA Spike-in Normalized Ct'!O66)</f>
        <v>No sample</v>
      </c>
    </row>
    <row r="67" spans="1:15" x14ac:dyDescent="0.25">
      <c r="A67" s="133"/>
      <c r="B67" s="13" t="s">
        <v>2352</v>
      </c>
      <c r="C67" s="27" t="str">
        <f>VLOOKUP($B67,'Thresholded Ct'!$B$3:$C$194,2,FALSE)</f>
        <v>hsa-miR-146b-5p</v>
      </c>
      <c r="D67" s="111">
        <f>IFERROR(2^(-('RNA Spike-in Normalized Ct'!D67)), 'RNA Spike-in Normalized Ct'!D67)</f>
        <v>2.1997702520890697E-9</v>
      </c>
      <c r="E67" s="111" t="str">
        <f>IFERROR(2^(-('RNA Spike-in Normalized Ct'!E67)), 'RNA Spike-in Normalized Ct'!E67)</f>
        <v>No sample</v>
      </c>
      <c r="F67" s="111" t="str">
        <f>IFERROR(2^(-('RNA Spike-in Normalized Ct'!F67)), 'RNA Spike-in Normalized Ct'!F67)</f>
        <v>No sample</v>
      </c>
      <c r="G67" s="111" t="str">
        <f>IFERROR(2^(-('RNA Spike-in Normalized Ct'!G67)), 'RNA Spike-in Normalized Ct'!G67)</f>
        <v>No sample</v>
      </c>
      <c r="H67" s="111" t="str">
        <f>IFERROR(2^(-('RNA Spike-in Normalized Ct'!H67)), 'RNA Spike-in Normalized Ct'!H67)</f>
        <v>No sample</v>
      </c>
      <c r="I67" s="111" t="str">
        <f>IFERROR(2^(-('RNA Spike-in Normalized Ct'!I67)), 'RNA Spike-in Normalized Ct'!I67)</f>
        <v>No sample</v>
      </c>
      <c r="J67" s="111">
        <f>IFERROR(2^(-('RNA Spike-in Normalized Ct'!J67)), 'RNA Spike-in Normalized Ct'!J67)</f>
        <v>6.4409832889724829E-10</v>
      </c>
      <c r="K67" s="111" t="str">
        <f>IFERROR(2^(-('RNA Spike-in Normalized Ct'!K67)), 'RNA Spike-in Normalized Ct'!K67)</f>
        <v>No sample</v>
      </c>
      <c r="L67" s="111" t="str">
        <f>IFERROR(2^(-('RNA Spike-in Normalized Ct'!L67)), 'RNA Spike-in Normalized Ct'!L67)</f>
        <v>No sample</v>
      </c>
      <c r="M67" s="111" t="str">
        <f>IFERROR(2^(-('RNA Spike-in Normalized Ct'!M67)), 'RNA Spike-in Normalized Ct'!M67)</f>
        <v>No sample</v>
      </c>
      <c r="N67" s="111" t="str">
        <f>IFERROR(2^(-('RNA Spike-in Normalized Ct'!N67)), 'RNA Spike-in Normalized Ct'!N67)</f>
        <v>No sample</v>
      </c>
      <c r="O67" s="111" t="str">
        <f>IFERROR(2^(-('RNA Spike-in Normalized Ct'!O67)), 'RNA Spike-in Normalized Ct'!O67)</f>
        <v>No sample</v>
      </c>
    </row>
    <row r="68" spans="1:15" x14ac:dyDescent="0.25">
      <c r="A68" s="133"/>
      <c r="B68" s="13" t="s">
        <v>2353</v>
      </c>
      <c r="C68" s="27" t="str">
        <f>VLOOKUP($B68,'Thresholded Ct'!$B$3:$C$194,2,FALSE)</f>
        <v>hsa-miR-34b-3p</v>
      </c>
      <c r="D68" s="111">
        <f>IFERROR(2^(-('RNA Spike-in Normalized Ct'!D68)), 'RNA Spike-in Normalized Ct'!D68)</f>
        <v>1.2928622501373299E-6</v>
      </c>
      <c r="E68" s="111" t="str">
        <f>IFERROR(2^(-('RNA Spike-in Normalized Ct'!E68)), 'RNA Spike-in Normalized Ct'!E68)</f>
        <v>No sample</v>
      </c>
      <c r="F68" s="111" t="str">
        <f>IFERROR(2^(-('RNA Spike-in Normalized Ct'!F68)), 'RNA Spike-in Normalized Ct'!F68)</f>
        <v>No sample</v>
      </c>
      <c r="G68" s="111" t="str">
        <f>IFERROR(2^(-('RNA Spike-in Normalized Ct'!G68)), 'RNA Spike-in Normalized Ct'!G68)</f>
        <v>No sample</v>
      </c>
      <c r="H68" s="111" t="str">
        <f>IFERROR(2^(-('RNA Spike-in Normalized Ct'!H68)), 'RNA Spike-in Normalized Ct'!H68)</f>
        <v>No sample</v>
      </c>
      <c r="I68" s="111" t="str">
        <f>IFERROR(2^(-('RNA Spike-in Normalized Ct'!I68)), 'RNA Spike-in Normalized Ct'!I68)</f>
        <v>No sample</v>
      </c>
      <c r="J68" s="111">
        <f>IFERROR(2^(-('RNA Spike-in Normalized Ct'!J68)), 'RNA Spike-in Normalized Ct'!J68)</f>
        <v>2.9029036013197559E-7</v>
      </c>
      <c r="K68" s="111" t="str">
        <f>IFERROR(2^(-('RNA Spike-in Normalized Ct'!K68)), 'RNA Spike-in Normalized Ct'!K68)</f>
        <v>No sample</v>
      </c>
      <c r="L68" s="111" t="str">
        <f>IFERROR(2^(-('RNA Spike-in Normalized Ct'!L68)), 'RNA Spike-in Normalized Ct'!L68)</f>
        <v>No sample</v>
      </c>
      <c r="M68" s="111" t="str">
        <f>IFERROR(2^(-('RNA Spike-in Normalized Ct'!M68)), 'RNA Spike-in Normalized Ct'!M68)</f>
        <v>No sample</v>
      </c>
      <c r="N68" s="111" t="str">
        <f>IFERROR(2^(-('RNA Spike-in Normalized Ct'!N68)), 'RNA Spike-in Normalized Ct'!N68)</f>
        <v>No sample</v>
      </c>
      <c r="O68" s="111" t="str">
        <f>IFERROR(2^(-('RNA Spike-in Normalized Ct'!O68)), 'RNA Spike-in Normalized Ct'!O68)</f>
        <v>No sample</v>
      </c>
    </row>
    <row r="69" spans="1:15" x14ac:dyDescent="0.25">
      <c r="A69" s="133"/>
      <c r="B69" s="13" t="s">
        <v>2355</v>
      </c>
      <c r="C69" s="27" t="str">
        <f>VLOOKUP($B69,'Thresholded Ct'!$B$3:$C$194,2,FALSE)</f>
        <v>hsa-miR-9-5p</v>
      </c>
      <c r="D69" s="111">
        <f>IFERROR(2^(-('RNA Spike-in Normalized Ct'!D69)), 'RNA Spike-in Normalized Ct'!D69)</f>
        <v>6.3312776488420376E-7</v>
      </c>
      <c r="E69" s="111" t="str">
        <f>IFERROR(2^(-('RNA Spike-in Normalized Ct'!E69)), 'RNA Spike-in Normalized Ct'!E69)</f>
        <v>No sample</v>
      </c>
      <c r="F69" s="111" t="str">
        <f>IFERROR(2^(-('RNA Spike-in Normalized Ct'!F69)), 'RNA Spike-in Normalized Ct'!F69)</f>
        <v>No sample</v>
      </c>
      <c r="G69" s="111" t="str">
        <f>IFERROR(2^(-('RNA Spike-in Normalized Ct'!G69)), 'RNA Spike-in Normalized Ct'!G69)</f>
        <v>No sample</v>
      </c>
      <c r="H69" s="111" t="str">
        <f>IFERROR(2^(-('RNA Spike-in Normalized Ct'!H69)), 'RNA Spike-in Normalized Ct'!H69)</f>
        <v>No sample</v>
      </c>
      <c r="I69" s="111" t="str">
        <f>IFERROR(2^(-('RNA Spike-in Normalized Ct'!I69)), 'RNA Spike-in Normalized Ct'!I69)</f>
        <v>No sample</v>
      </c>
      <c r="J69" s="111">
        <f>IFERROR(2^(-('RNA Spike-in Normalized Ct'!J69)), 'RNA Spike-in Normalized Ct'!J69)</f>
        <v>5.4317789115735352E-8</v>
      </c>
      <c r="K69" s="111" t="str">
        <f>IFERROR(2^(-('RNA Spike-in Normalized Ct'!K69)), 'RNA Spike-in Normalized Ct'!K69)</f>
        <v>No sample</v>
      </c>
      <c r="L69" s="111" t="str">
        <f>IFERROR(2^(-('RNA Spike-in Normalized Ct'!L69)), 'RNA Spike-in Normalized Ct'!L69)</f>
        <v>No sample</v>
      </c>
      <c r="M69" s="111" t="str">
        <f>IFERROR(2^(-('RNA Spike-in Normalized Ct'!M69)), 'RNA Spike-in Normalized Ct'!M69)</f>
        <v>No sample</v>
      </c>
      <c r="N69" s="111" t="str">
        <f>IFERROR(2^(-('RNA Spike-in Normalized Ct'!N69)), 'RNA Spike-in Normalized Ct'!N69)</f>
        <v>No sample</v>
      </c>
      <c r="O69" s="111" t="str">
        <f>IFERROR(2^(-('RNA Spike-in Normalized Ct'!O69)), 'RNA Spike-in Normalized Ct'!O69)</f>
        <v>No sample</v>
      </c>
    </row>
    <row r="70" spans="1:15" x14ac:dyDescent="0.25">
      <c r="A70" s="133"/>
      <c r="B70" s="13" t="s">
        <v>2356</v>
      </c>
      <c r="C70" s="27" t="str">
        <f>VLOOKUP($B70,'Thresholded Ct'!$B$3:$C$194,2,FALSE)</f>
        <v>hsa-miR-376c-3p</v>
      </c>
      <c r="D70" s="111">
        <f>IFERROR(2^(-('RNA Spike-in Normalized Ct'!D70)), 'RNA Spike-in Normalized Ct'!D70)</f>
        <v>4.5770712783995261E-8</v>
      </c>
      <c r="E70" s="111" t="str">
        <f>IFERROR(2^(-('RNA Spike-in Normalized Ct'!E70)), 'RNA Spike-in Normalized Ct'!E70)</f>
        <v>No sample</v>
      </c>
      <c r="F70" s="111" t="str">
        <f>IFERROR(2^(-('RNA Spike-in Normalized Ct'!F70)), 'RNA Spike-in Normalized Ct'!F70)</f>
        <v>No sample</v>
      </c>
      <c r="G70" s="111" t="str">
        <f>IFERROR(2^(-('RNA Spike-in Normalized Ct'!G70)), 'RNA Spike-in Normalized Ct'!G70)</f>
        <v>No sample</v>
      </c>
      <c r="H70" s="111" t="str">
        <f>IFERROR(2^(-('RNA Spike-in Normalized Ct'!H70)), 'RNA Spike-in Normalized Ct'!H70)</f>
        <v>No sample</v>
      </c>
      <c r="I70" s="111" t="str">
        <f>IFERROR(2^(-('RNA Spike-in Normalized Ct'!I70)), 'RNA Spike-in Normalized Ct'!I70)</f>
        <v>No sample</v>
      </c>
      <c r="J70" s="111">
        <f>IFERROR(2^(-('RNA Spike-in Normalized Ct'!J70)), 'RNA Spike-in Normalized Ct'!J70)</f>
        <v>3.5294044371057532E-8</v>
      </c>
      <c r="K70" s="111" t="str">
        <f>IFERROR(2^(-('RNA Spike-in Normalized Ct'!K70)), 'RNA Spike-in Normalized Ct'!K70)</f>
        <v>No sample</v>
      </c>
      <c r="L70" s="111" t="str">
        <f>IFERROR(2^(-('RNA Spike-in Normalized Ct'!L70)), 'RNA Spike-in Normalized Ct'!L70)</f>
        <v>No sample</v>
      </c>
      <c r="M70" s="111" t="str">
        <f>IFERROR(2^(-('RNA Spike-in Normalized Ct'!M70)), 'RNA Spike-in Normalized Ct'!M70)</f>
        <v>No sample</v>
      </c>
      <c r="N70" s="111" t="str">
        <f>IFERROR(2^(-('RNA Spike-in Normalized Ct'!N70)), 'RNA Spike-in Normalized Ct'!N70)</f>
        <v>No sample</v>
      </c>
      <c r="O70" s="111" t="str">
        <f>IFERROR(2^(-('RNA Spike-in Normalized Ct'!O70)), 'RNA Spike-in Normalized Ct'!O70)</f>
        <v>No sample</v>
      </c>
    </row>
    <row r="71" spans="1:15" x14ac:dyDescent="0.25">
      <c r="A71" s="133"/>
      <c r="B71" s="13" t="s">
        <v>2357</v>
      </c>
      <c r="C71" s="27" t="str">
        <f>VLOOKUP($B71,'Thresholded Ct'!$B$3:$C$194,2,FALSE)</f>
        <v>hsa-miR-199a-3p</v>
      </c>
      <c r="D71" s="111">
        <f>IFERROR(2^(-('RNA Spike-in Normalized Ct'!D71)), 'RNA Spike-in Normalized Ct'!D71)</f>
        <v>4.0369926184168431E-10</v>
      </c>
      <c r="E71" s="111" t="str">
        <f>IFERROR(2^(-('RNA Spike-in Normalized Ct'!E71)), 'RNA Spike-in Normalized Ct'!E71)</f>
        <v>No sample</v>
      </c>
      <c r="F71" s="111" t="str">
        <f>IFERROR(2^(-('RNA Spike-in Normalized Ct'!F71)), 'RNA Spike-in Normalized Ct'!F71)</f>
        <v>No sample</v>
      </c>
      <c r="G71" s="111" t="str">
        <f>IFERROR(2^(-('RNA Spike-in Normalized Ct'!G71)), 'RNA Spike-in Normalized Ct'!G71)</f>
        <v>No sample</v>
      </c>
      <c r="H71" s="111" t="str">
        <f>IFERROR(2^(-('RNA Spike-in Normalized Ct'!H71)), 'RNA Spike-in Normalized Ct'!H71)</f>
        <v>No sample</v>
      </c>
      <c r="I71" s="111" t="str">
        <f>IFERROR(2^(-('RNA Spike-in Normalized Ct'!I71)), 'RNA Spike-in Normalized Ct'!I71)</f>
        <v>No sample</v>
      </c>
      <c r="J71" s="111">
        <f>IFERROR(2^(-('RNA Spike-in Normalized Ct'!J71)), 'RNA Spike-in Normalized Ct'!J71)</f>
        <v>4.5861417562493683E-10</v>
      </c>
      <c r="K71" s="111" t="str">
        <f>IFERROR(2^(-('RNA Spike-in Normalized Ct'!K71)), 'RNA Spike-in Normalized Ct'!K71)</f>
        <v>No sample</v>
      </c>
      <c r="L71" s="111" t="str">
        <f>IFERROR(2^(-('RNA Spike-in Normalized Ct'!L71)), 'RNA Spike-in Normalized Ct'!L71)</f>
        <v>No sample</v>
      </c>
      <c r="M71" s="111" t="str">
        <f>IFERROR(2^(-('RNA Spike-in Normalized Ct'!M71)), 'RNA Spike-in Normalized Ct'!M71)</f>
        <v>No sample</v>
      </c>
      <c r="N71" s="111" t="str">
        <f>IFERROR(2^(-('RNA Spike-in Normalized Ct'!N71)), 'RNA Spike-in Normalized Ct'!N71)</f>
        <v>No sample</v>
      </c>
      <c r="O71" s="111" t="str">
        <f>IFERROR(2^(-('RNA Spike-in Normalized Ct'!O71)), 'RNA Spike-in Normalized Ct'!O71)</f>
        <v>No sample</v>
      </c>
    </row>
    <row r="72" spans="1:15" x14ac:dyDescent="0.25">
      <c r="A72" s="133"/>
      <c r="B72" s="13" t="s">
        <v>2358</v>
      </c>
      <c r="C72" s="27" t="str">
        <f>VLOOKUP($B72,'Thresholded Ct'!$B$3:$C$194,2,FALSE)</f>
        <v>hsa-miR-205-5p</v>
      </c>
      <c r="D72" s="111">
        <f>IFERROR(2^(-('RNA Spike-in Normalized Ct'!D72)), 'RNA Spike-in Normalized Ct'!D72)</f>
        <v>4.3480027534755593E-9</v>
      </c>
      <c r="E72" s="111" t="str">
        <f>IFERROR(2^(-('RNA Spike-in Normalized Ct'!E72)), 'RNA Spike-in Normalized Ct'!E72)</f>
        <v>No sample</v>
      </c>
      <c r="F72" s="111" t="str">
        <f>IFERROR(2^(-('RNA Spike-in Normalized Ct'!F72)), 'RNA Spike-in Normalized Ct'!F72)</f>
        <v>No sample</v>
      </c>
      <c r="G72" s="111" t="str">
        <f>IFERROR(2^(-('RNA Spike-in Normalized Ct'!G72)), 'RNA Spike-in Normalized Ct'!G72)</f>
        <v>No sample</v>
      </c>
      <c r="H72" s="111" t="str">
        <f>IFERROR(2^(-('RNA Spike-in Normalized Ct'!H72)), 'RNA Spike-in Normalized Ct'!H72)</f>
        <v>No sample</v>
      </c>
      <c r="I72" s="111" t="str">
        <f>IFERROR(2^(-('RNA Spike-in Normalized Ct'!I72)), 'RNA Spike-in Normalized Ct'!I72)</f>
        <v>No sample</v>
      </c>
      <c r="J72" s="111">
        <f>IFERROR(2^(-('RNA Spike-in Normalized Ct'!J72)), 'RNA Spike-in Normalized Ct'!J72)</f>
        <v>1.8678166640942507E-9</v>
      </c>
      <c r="K72" s="111" t="str">
        <f>IFERROR(2^(-('RNA Spike-in Normalized Ct'!K72)), 'RNA Spike-in Normalized Ct'!K72)</f>
        <v>No sample</v>
      </c>
      <c r="L72" s="111" t="str">
        <f>IFERROR(2^(-('RNA Spike-in Normalized Ct'!L72)), 'RNA Spike-in Normalized Ct'!L72)</f>
        <v>No sample</v>
      </c>
      <c r="M72" s="111" t="str">
        <f>IFERROR(2^(-('RNA Spike-in Normalized Ct'!M72)), 'RNA Spike-in Normalized Ct'!M72)</f>
        <v>No sample</v>
      </c>
      <c r="N72" s="111" t="str">
        <f>IFERROR(2^(-('RNA Spike-in Normalized Ct'!N72)), 'RNA Spike-in Normalized Ct'!N72)</f>
        <v>No sample</v>
      </c>
      <c r="O72" s="111" t="str">
        <f>IFERROR(2^(-('RNA Spike-in Normalized Ct'!O72)), 'RNA Spike-in Normalized Ct'!O72)</f>
        <v>No sample</v>
      </c>
    </row>
    <row r="73" spans="1:15" x14ac:dyDescent="0.25">
      <c r="A73" s="133"/>
      <c r="B73" s="13" t="s">
        <v>2359</v>
      </c>
      <c r="C73" s="27" t="str">
        <f>VLOOKUP($B73,'Thresholded Ct'!$B$3:$C$194,2,FALSE)</f>
        <v>hsa-miR-130a-3p</v>
      </c>
      <c r="D73" s="111">
        <f>IFERROR(2^(-('RNA Spike-in Normalized Ct'!D73)), 'RNA Spike-in Normalized Ct'!D73)</f>
        <v>3.2518956169192685E-10</v>
      </c>
      <c r="E73" s="111" t="str">
        <f>IFERROR(2^(-('RNA Spike-in Normalized Ct'!E73)), 'RNA Spike-in Normalized Ct'!E73)</f>
        <v>No sample</v>
      </c>
      <c r="F73" s="111" t="str">
        <f>IFERROR(2^(-('RNA Spike-in Normalized Ct'!F73)), 'RNA Spike-in Normalized Ct'!F73)</f>
        <v>No sample</v>
      </c>
      <c r="G73" s="111" t="str">
        <f>IFERROR(2^(-('RNA Spike-in Normalized Ct'!G73)), 'RNA Spike-in Normalized Ct'!G73)</f>
        <v>No sample</v>
      </c>
      <c r="H73" s="111" t="str">
        <f>IFERROR(2^(-('RNA Spike-in Normalized Ct'!H73)), 'RNA Spike-in Normalized Ct'!H73)</f>
        <v>No sample</v>
      </c>
      <c r="I73" s="111" t="str">
        <f>IFERROR(2^(-('RNA Spike-in Normalized Ct'!I73)), 'RNA Spike-in Normalized Ct'!I73)</f>
        <v>No sample</v>
      </c>
      <c r="J73" s="111">
        <f>IFERROR(2^(-('RNA Spike-in Normalized Ct'!J73)), 'RNA Spike-in Normalized Ct'!J73)</f>
        <v>6.2691982336192471E-10</v>
      </c>
      <c r="K73" s="111" t="str">
        <f>IFERROR(2^(-('RNA Spike-in Normalized Ct'!K73)), 'RNA Spike-in Normalized Ct'!K73)</f>
        <v>No sample</v>
      </c>
      <c r="L73" s="111" t="str">
        <f>IFERROR(2^(-('RNA Spike-in Normalized Ct'!L73)), 'RNA Spike-in Normalized Ct'!L73)</f>
        <v>No sample</v>
      </c>
      <c r="M73" s="111" t="str">
        <f>IFERROR(2^(-('RNA Spike-in Normalized Ct'!M73)), 'RNA Spike-in Normalized Ct'!M73)</f>
        <v>No sample</v>
      </c>
      <c r="N73" s="111" t="str">
        <f>IFERROR(2^(-('RNA Spike-in Normalized Ct'!N73)), 'RNA Spike-in Normalized Ct'!N73)</f>
        <v>No sample</v>
      </c>
      <c r="O73" s="111" t="str">
        <f>IFERROR(2^(-('RNA Spike-in Normalized Ct'!O73)), 'RNA Spike-in Normalized Ct'!O73)</f>
        <v>No sample</v>
      </c>
    </row>
    <row r="74" spans="1:15" x14ac:dyDescent="0.25">
      <c r="A74" s="133"/>
      <c r="B74" s="13" t="s">
        <v>2360</v>
      </c>
      <c r="C74" s="27" t="str">
        <f>VLOOKUP($B74,'Thresholded Ct'!$B$3:$C$194,2,FALSE)</f>
        <v>hsa-miR-126-5p</v>
      </c>
      <c r="D74" s="111" t="str">
        <f>IFERROR(2^(-('RNA Spike-in Normalized Ct'!D74)), 'RNA Spike-in Normalized Ct'!D74)</f>
        <v>Excluded</v>
      </c>
      <c r="E74" s="111" t="str">
        <f>IFERROR(2^(-('RNA Spike-in Normalized Ct'!E74)), 'RNA Spike-in Normalized Ct'!E74)</f>
        <v>No sample</v>
      </c>
      <c r="F74" s="111" t="str">
        <f>IFERROR(2^(-('RNA Spike-in Normalized Ct'!F74)), 'RNA Spike-in Normalized Ct'!F74)</f>
        <v>No sample</v>
      </c>
      <c r="G74" s="111" t="str">
        <f>IFERROR(2^(-('RNA Spike-in Normalized Ct'!G74)), 'RNA Spike-in Normalized Ct'!G74)</f>
        <v>No sample</v>
      </c>
      <c r="H74" s="111" t="str">
        <f>IFERROR(2^(-('RNA Spike-in Normalized Ct'!H74)), 'RNA Spike-in Normalized Ct'!H74)</f>
        <v>No sample</v>
      </c>
      <c r="I74" s="111" t="str">
        <f>IFERROR(2^(-('RNA Spike-in Normalized Ct'!I74)), 'RNA Spike-in Normalized Ct'!I74)</f>
        <v>No sample</v>
      </c>
      <c r="J74" s="111" t="str">
        <f>IFERROR(2^(-('RNA Spike-in Normalized Ct'!J74)), 'RNA Spike-in Normalized Ct'!J74)</f>
        <v>Excluded</v>
      </c>
      <c r="K74" s="111" t="str">
        <f>IFERROR(2^(-('RNA Spike-in Normalized Ct'!K74)), 'RNA Spike-in Normalized Ct'!K74)</f>
        <v>No sample</v>
      </c>
      <c r="L74" s="111" t="str">
        <f>IFERROR(2^(-('RNA Spike-in Normalized Ct'!L74)), 'RNA Spike-in Normalized Ct'!L74)</f>
        <v>No sample</v>
      </c>
      <c r="M74" s="111" t="str">
        <f>IFERROR(2^(-('RNA Spike-in Normalized Ct'!M74)), 'RNA Spike-in Normalized Ct'!M74)</f>
        <v>No sample</v>
      </c>
      <c r="N74" s="111" t="str">
        <f>IFERROR(2^(-('RNA Spike-in Normalized Ct'!N74)), 'RNA Spike-in Normalized Ct'!N74)</f>
        <v>No sample</v>
      </c>
      <c r="O74" s="111" t="str">
        <f>IFERROR(2^(-('RNA Spike-in Normalized Ct'!O74)), 'RNA Spike-in Normalized Ct'!O74)</f>
        <v>No sample</v>
      </c>
    </row>
    <row r="75" spans="1:15" x14ac:dyDescent="0.25">
      <c r="A75" s="133"/>
      <c r="B75" s="13" t="s">
        <v>2361</v>
      </c>
      <c r="C75" s="27" t="str">
        <f>VLOOKUP($B75,'Thresholded Ct'!$B$3:$C$194,2,FALSE)</f>
        <v>hsa-miR-106b-5p</v>
      </c>
      <c r="D75" s="111">
        <f>IFERROR(2^(-('RNA Spike-in Normalized Ct'!D75)), 'RNA Spike-in Normalized Ct'!D75)</f>
        <v>6.3312776488420376E-7</v>
      </c>
      <c r="E75" s="111" t="str">
        <f>IFERROR(2^(-('RNA Spike-in Normalized Ct'!E75)), 'RNA Spike-in Normalized Ct'!E75)</f>
        <v>No sample</v>
      </c>
      <c r="F75" s="111" t="str">
        <f>IFERROR(2^(-('RNA Spike-in Normalized Ct'!F75)), 'RNA Spike-in Normalized Ct'!F75)</f>
        <v>No sample</v>
      </c>
      <c r="G75" s="111" t="str">
        <f>IFERROR(2^(-('RNA Spike-in Normalized Ct'!G75)), 'RNA Spike-in Normalized Ct'!G75)</f>
        <v>No sample</v>
      </c>
      <c r="H75" s="111" t="str">
        <f>IFERROR(2^(-('RNA Spike-in Normalized Ct'!H75)), 'RNA Spike-in Normalized Ct'!H75)</f>
        <v>No sample</v>
      </c>
      <c r="I75" s="111" t="str">
        <f>IFERROR(2^(-('RNA Spike-in Normalized Ct'!I75)), 'RNA Spike-in Normalized Ct'!I75)</f>
        <v>No sample</v>
      </c>
      <c r="J75" s="111">
        <f>IFERROR(2^(-('RNA Spike-in Normalized Ct'!J75)), 'RNA Spike-in Normalized Ct'!J75)</f>
        <v>5.4317789115735352E-8</v>
      </c>
      <c r="K75" s="111" t="str">
        <f>IFERROR(2^(-('RNA Spike-in Normalized Ct'!K75)), 'RNA Spike-in Normalized Ct'!K75)</f>
        <v>No sample</v>
      </c>
      <c r="L75" s="111" t="str">
        <f>IFERROR(2^(-('RNA Spike-in Normalized Ct'!L75)), 'RNA Spike-in Normalized Ct'!L75)</f>
        <v>No sample</v>
      </c>
      <c r="M75" s="111" t="str">
        <f>IFERROR(2^(-('RNA Spike-in Normalized Ct'!M75)), 'RNA Spike-in Normalized Ct'!M75)</f>
        <v>No sample</v>
      </c>
      <c r="N75" s="111" t="str">
        <f>IFERROR(2^(-('RNA Spike-in Normalized Ct'!N75)), 'RNA Spike-in Normalized Ct'!N75)</f>
        <v>No sample</v>
      </c>
      <c r="O75" s="111" t="str">
        <f>IFERROR(2^(-('RNA Spike-in Normalized Ct'!O75)), 'RNA Spike-in Normalized Ct'!O75)</f>
        <v>No sample</v>
      </c>
    </row>
    <row r="76" spans="1:15" x14ac:dyDescent="0.25">
      <c r="A76" s="133"/>
      <c r="B76" s="13" t="s">
        <v>2362</v>
      </c>
      <c r="C76" s="27" t="str">
        <f>VLOOKUP($B76,'Thresholded Ct'!$B$3:$C$194,2,FALSE)</f>
        <v>hsa-miR-372-3p</v>
      </c>
      <c r="D76" s="111" t="str">
        <f>IFERROR(2^(-('RNA Spike-in Normalized Ct'!D76)), 'RNA Spike-in Normalized Ct'!D76)</f>
        <v>Excluded</v>
      </c>
      <c r="E76" s="111" t="str">
        <f>IFERROR(2^(-('RNA Spike-in Normalized Ct'!E76)), 'RNA Spike-in Normalized Ct'!E76)</f>
        <v>No sample</v>
      </c>
      <c r="F76" s="111" t="str">
        <f>IFERROR(2^(-('RNA Spike-in Normalized Ct'!F76)), 'RNA Spike-in Normalized Ct'!F76)</f>
        <v>No sample</v>
      </c>
      <c r="G76" s="111" t="str">
        <f>IFERROR(2^(-('RNA Spike-in Normalized Ct'!G76)), 'RNA Spike-in Normalized Ct'!G76)</f>
        <v>No sample</v>
      </c>
      <c r="H76" s="111" t="str">
        <f>IFERROR(2^(-('RNA Spike-in Normalized Ct'!H76)), 'RNA Spike-in Normalized Ct'!H76)</f>
        <v>No sample</v>
      </c>
      <c r="I76" s="111" t="str">
        <f>IFERROR(2^(-('RNA Spike-in Normalized Ct'!I76)), 'RNA Spike-in Normalized Ct'!I76)</f>
        <v>No sample</v>
      </c>
      <c r="J76" s="111" t="str">
        <f>IFERROR(2^(-('RNA Spike-in Normalized Ct'!J76)), 'RNA Spike-in Normalized Ct'!J76)</f>
        <v>Excluded</v>
      </c>
      <c r="K76" s="111" t="str">
        <f>IFERROR(2^(-('RNA Spike-in Normalized Ct'!K76)), 'RNA Spike-in Normalized Ct'!K76)</f>
        <v>No sample</v>
      </c>
      <c r="L76" s="111" t="str">
        <f>IFERROR(2^(-('RNA Spike-in Normalized Ct'!L76)), 'RNA Spike-in Normalized Ct'!L76)</f>
        <v>No sample</v>
      </c>
      <c r="M76" s="111" t="str">
        <f>IFERROR(2^(-('RNA Spike-in Normalized Ct'!M76)), 'RNA Spike-in Normalized Ct'!M76)</f>
        <v>No sample</v>
      </c>
      <c r="N76" s="111" t="str">
        <f>IFERROR(2^(-('RNA Spike-in Normalized Ct'!N76)), 'RNA Spike-in Normalized Ct'!N76)</f>
        <v>No sample</v>
      </c>
      <c r="O76" s="111" t="str">
        <f>IFERROR(2^(-('RNA Spike-in Normalized Ct'!O76)), 'RNA Spike-in Normalized Ct'!O76)</f>
        <v>No sample</v>
      </c>
    </row>
    <row r="77" spans="1:15" x14ac:dyDescent="0.25">
      <c r="A77" s="133"/>
      <c r="B77" s="13" t="s">
        <v>2363</v>
      </c>
      <c r="C77" s="27" t="str">
        <f>VLOOKUP($B77,'Thresholded Ct'!$B$3:$C$194,2,FALSE)</f>
        <v>hsa-miR-135b-5p</v>
      </c>
      <c r="D77" s="111">
        <f>IFERROR(2^(-('RNA Spike-in Normalized Ct'!D77)), 'RNA Spike-in Normalized Ct'!D77)</f>
        <v>6.8035180612731566E-10</v>
      </c>
      <c r="E77" s="111" t="str">
        <f>IFERROR(2^(-('RNA Spike-in Normalized Ct'!E77)), 'RNA Spike-in Normalized Ct'!E77)</f>
        <v>No sample</v>
      </c>
      <c r="F77" s="111" t="str">
        <f>IFERROR(2^(-('RNA Spike-in Normalized Ct'!F77)), 'RNA Spike-in Normalized Ct'!F77)</f>
        <v>No sample</v>
      </c>
      <c r="G77" s="111" t="str">
        <f>IFERROR(2^(-('RNA Spike-in Normalized Ct'!G77)), 'RNA Spike-in Normalized Ct'!G77)</f>
        <v>No sample</v>
      </c>
      <c r="H77" s="111" t="str">
        <f>IFERROR(2^(-('RNA Spike-in Normalized Ct'!H77)), 'RNA Spike-in Normalized Ct'!H77)</f>
        <v>No sample</v>
      </c>
      <c r="I77" s="111" t="str">
        <f>IFERROR(2^(-('RNA Spike-in Normalized Ct'!I77)), 'RNA Spike-in Normalized Ct'!I77)</f>
        <v>No sample</v>
      </c>
      <c r="J77" s="111">
        <f>IFERROR(2^(-('RNA Spike-in Normalized Ct'!J77)), 'RNA Spike-in Normalized Ct'!J77)</f>
        <v>4.7251261745611826E-9</v>
      </c>
      <c r="K77" s="111" t="str">
        <f>IFERROR(2^(-('RNA Spike-in Normalized Ct'!K77)), 'RNA Spike-in Normalized Ct'!K77)</f>
        <v>No sample</v>
      </c>
      <c r="L77" s="111" t="str">
        <f>IFERROR(2^(-('RNA Spike-in Normalized Ct'!L77)), 'RNA Spike-in Normalized Ct'!L77)</f>
        <v>No sample</v>
      </c>
      <c r="M77" s="111" t="str">
        <f>IFERROR(2^(-('RNA Spike-in Normalized Ct'!M77)), 'RNA Spike-in Normalized Ct'!M77)</f>
        <v>No sample</v>
      </c>
      <c r="N77" s="111" t="str">
        <f>IFERROR(2^(-('RNA Spike-in Normalized Ct'!N77)), 'RNA Spike-in Normalized Ct'!N77)</f>
        <v>No sample</v>
      </c>
      <c r="O77" s="111" t="str">
        <f>IFERROR(2^(-('RNA Spike-in Normalized Ct'!O77)), 'RNA Spike-in Normalized Ct'!O77)</f>
        <v>No sample</v>
      </c>
    </row>
    <row r="78" spans="1:15" x14ac:dyDescent="0.25">
      <c r="A78" s="133"/>
      <c r="B78" s="13" t="s">
        <v>2364</v>
      </c>
      <c r="C78" s="27" t="str">
        <f>VLOOKUP($B78,'Thresholded Ct'!$B$3:$C$194,2,FALSE)</f>
        <v>hsa-miR-202-3p</v>
      </c>
      <c r="D78" s="111">
        <f>IFERROR(2^(-('RNA Spike-in Normalized Ct'!D78)), 'RNA Spike-in Normalized Ct'!D78)</f>
        <v>6.8085748719379491E-9</v>
      </c>
      <c r="E78" s="111" t="str">
        <f>IFERROR(2^(-('RNA Spike-in Normalized Ct'!E78)), 'RNA Spike-in Normalized Ct'!E78)</f>
        <v>No sample</v>
      </c>
      <c r="F78" s="111" t="str">
        <f>IFERROR(2^(-('RNA Spike-in Normalized Ct'!F78)), 'RNA Spike-in Normalized Ct'!F78)</f>
        <v>No sample</v>
      </c>
      <c r="G78" s="111" t="str">
        <f>IFERROR(2^(-('RNA Spike-in Normalized Ct'!G78)), 'RNA Spike-in Normalized Ct'!G78)</f>
        <v>No sample</v>
      </c>
      <c r="H78" s="111" t="str">
        <f>IFERROR(2^(-('RNA Spike-in Normalized Ct'!H78)), 'RNA Spike-in Normalized Ct'!H78)</f>
        <v>No sample</v>
      </c>
      <c r="I78" s="111" t="str">
        <f>IFERROR(2^(-('RNA Spike-in Normalized Ct'!I78)), 'RNA Spike-in Normalized Ct'!I78)</f>
        <v>No sample</v>
      </c>
      <c r="J78" s="111">
        <f>IFERROR(2^(-('RNA Spike-in Normalized Ct'!J78)), 'RNA Spike-in Normalized Ct'!J78)</f>
        <v>2.6839408070555396E-9</v>
      </c>
      <c r="K78" s="111" t="str">
        <f>IFERROR(2^(-('RNA Spike-in Normalized Ct'!K78)), 'RNA Spike-in Normalized Ct'!K78)</f>
        <v>No sample</v>
      </c>
      <c r="L78" s="111" t="str">
        <f>IFERROR(2^(-('RNA Spike-in Normalized Ct'!L78)), 'RNA Spike-in Normalized Ct'!L78)</f>
        <v>No sample</v>
      </c>
      <c r="M78" s="111" t="str">
        <f>IFERROR(2^(-('RNA Spike-in Normalized Ct'!M78)), 'RNA Spike-in Normalized Ct'!M78)</f>
        <v>No sample</v>
      </c>
      <c r="N78" s="111" t="str">
        <f>IFERROR(2^(-('RNA Spike-in Normalized Ct'!N78)), 'RNA Spike-in Normalized Ct'!N78)</f>
        <v>No sample</v>
      </c>
      <c r="O78" s="111" t="str">
        <f>IFERROR(2^(-('RNA Spike-in Normalized Ct'!O78)), 'RNA Spike-in Normalized Ct'!O78)</f>
        <v>No sample</v>
      </c>
    </row>
    <row r="79" spans="1:15" x14ac:dyDescent="0.25">
      <c r="A79" s="133"/>
      <c r="B79" s="13" t="s">
        <v>2365</v>
      </c>
      <c r="C79" s="27" t="str">
        <f>VLOOKUP($B79,'Thresholded Ct'!$B$3:$C$194,2,FALSE)</f>
        <v>hsa-miR-190b</v>
      </c>
      <c r="D79" s="111">
        <f>IFERROR(2^(-('RNA Spike-in Normalized Ct'!D79)), 'RNA Spike-in Normalized Ct'!D79)</f>
        <v>1.512040375859579E-7</v>
      </c>
      <c r="E79" s="111" t="str">
        <f>IFERROR(2^(-('RNA Spike-in Normalized Ct'!E79)), 'RNA Spike-in Normalized Ct'!E79)</f>
        <v>No sample</v>
      </c>
      <c r="F79" s="111" t="str">
        <f>IFERROR(2^(-('RNA Spike-in Normalized Ct'!F79)), 'RNA Spike-in Normalized Ct'!F79)</f>
        <v>No sample</v>
      </c>
      <c r="G79" s="111" t="str">
        <f>IFERROR(2^(-('RNA Spike-in Normalized Ct'!G79)), 'RNA Spike-in Normalized Ct'!G79)</f>
        <v>No sample</v>
      </c>
      <c r="H79" s="111" t="str">
        <f>IFERROR(2^(-('RNA Spike-in Normalized Ct'!H79)), 'RNA Spike-in Normalized Ct'!H79)</f>
        <v>No sample</v>
      </c>
      <c r="I79" s="111" t="str">
        <f>IFERROR(2^(-('RNA Spike-in Normalized Ct'!I79)), 'RNA Spike-in Normalized Ct'!I79)</f>
        <v>No sample</v>
      </c>
      <c r="J79" s="111">
        <f>IFERROR(2^(-('RNA Spike-in Normalized Ct'!J79)), 'RNA Spike-in Normalized Ct'!J79)</f>
        <v>1.3570714343486788E-7</v>
      </c>
      <c r="K79" s="111" t="str">
        <f>IFERROR(2^(-('RNA Spike-in Normalized Ct'!K79)), 'RNA Spike-in Normalized Ct'!K79)</f>
        <v>No sample</v>
      </c>
      <c r="L79" s="111" t="str">
        <f>IFERROR(2^(-('RNA Spike-in Normalized Ct'!L79)), 'RNA Spike-in Normalized Ct'!L79)</f>
        <v>No sample</v>
      </c>
      <c r="M79" s="111" t="str">
        <f>IFERROR(2^(-('RNA Spike-in Normalized Ct'!M79)), 'RNA Spike-in Normalized Ct'!M79)</f>
        <v>No sample</v>
      </c>
      <c r="N79" s="111" t="str">
        <f>IFERROR(2^(-('RNA Spike-in Normalized Ct'!N79)), 'RNA Spike-in Normalized Ct'!N79)</f>
        <v>No sample</v>
      </c>
      <c r="O79" s="111" t="str">
        <f>IFERROR(2^(-('RNA Spike-in Normalized Ct'!O79)), 'RNA Spike-in Normalized Ct'!O79)</f>
        <v>No sample</v>
      </c>
    </row>
    <row r="80" spans="1:15" x14ac:dyDescent="0.25">
      <c r="A80" s="133"/>
      <c r="B80" s="13" t="s">
        <v>2367</v>
      </c>
      <c r="C80" s="27" t="str">
        <f>VLOOKUP($B80,'Thresholded Ct'!$B$3:$C$194,2,FALSE)</f>
        <v>hsa-miR-24-3p</v>
      </c>
      <c r="D80" s="111">
        <f>IFERROR(2^(-('RNA Spike-in Normalized Ct'!D80)), 'RNA Spike-in Normalized Ct'!D80)</f>
        <v>4.4030299698323993E-7</v>
      </c>
      <c r="E80" s="111" t="str">
        <f>IFERROR(2^(-('RNA Spike-in Normalized Ct'!E80)), 'RNA Spike-in Normalized Ct'!E80)</f>
        <v>No sample</v>
      </c>
      <c r="F80" s="111" t="str">
        <f>IFERROR(2^(-('RNA Spike-in Normalized Ct'!F80)), 'RNA Spike-in Normalized Ct'!F80)</f>
        <v>No sample</v>
      </c>
      <c r="G80" s="111" t="str">
        <f>IFERROR(2^(-('RNA Spike-in Normalized Ct'!G80)), 'RNA Spike-in Normalized Ct'!G80)</f>
        <v>No sample</v>
      </c>
      <c r="H80" s="111" t="str">
        <f>IFERROR(2^(-('RNA Spike-in Normalized Ct'!H80)), 'RNA Spike-in Normalized Ct'!H80)</f>
        <v>No sample</v>
      </c>
      <c r="I80" s="111" t="str">
        <f>IFERROR(2^(-('RNA Spike-in Normalized Ct'!I80)), 'RNA Spike-in Normalized Ct'!I80)</f>
        <v>No sample</v>
      </c>
      <c r="J80" s="111">
        <f>IFERROR(2^(-('RNA Spike-in Normalized Ct'!J80)), 'RNA Spike-in Normalized Ct'!J80)</f>
        <v>1.9717773638803129E-7</v>
      </c>
      <c r="K80" s="111" t="str">
        <f>IFERROR(2^(-('RNA Spike-in Normalized Ct'!K80)), 'RNA Spike-in Normalized Ct'!K80)</f>
        <v>No sample</v>
      </c>
      <c r="L80" s="111" t="str">
        <f>IFERROR(2^(-('RNA Spike-in Normalized Ct'!L80)), 'RNA Spike-in Normalized Ct'!L80)</f>
        <v>No sample</v>
      </c>
      <c r="M80" s="111" t="str">
        <f>IFERROR(2^(-('RNA Spike-in Normalized Ct'!M80)), 'RNA Spike-in Normalized Ct'!M80)</f>
        <v>No sample</v>
      </c>
      <c r="N80" s="111" t="str">
        <f>IFERROR(2^(-('RNA Spike-in Normalized Ct'!N80)), 'RNA Spike-in Normalized Ct'!N80)</f>
        <v>No sample</v>
      </c>
      <c r="O80" s="111" t="str">
        <f>IFERROR(2^(-('RNA Spike-in Normalized Ct'!O80)), 'RNA Spike-in Normalized Ct'!O80)</f>
        <v>No sample</v>
      </c>
    </row>
    <row r="81" spans="1:15" x14ac:dyDescent="0.25">
      <c r="A81" s="133"/>
      <c r="B81" s="13" t="s">
        <v>2368</v>
      </c>
      <c r="C81" s="27" t="str">
        <f>VLOOKUP($B81,'Thresholded Ct'!$B$3:$C$194,2,FALSE)</f>
        <v>hsa-miR-96-5p</v>
      </c>
      <c r="D81" s="111" t="str">
        <f>IFERROR(2^(-('RNA Spike-in Normalized Ct'!D81)), 'RNA Spike-in Normalized Ct'!D81)</f>
        <v>Excluded</v>
      </c>
      <c r="E81" s="111" t="str">
        <f>IFERROR(2^(-('RNA Spike-in Normalized Ct'!E81)), 'RNA Spike-in Normalized Ct'!E81)</f>
        <v>No sample</v>
      </c>
      <c r="F81" s="111" t="str">
        <f>IFERROR(2^(-('RNA Spike-in Normalized Ct'!F81)), 'RNA Spike-in Normalized Ct'!F81)</f>
        <v>No sample</v>
      </c>
      <c r="G81" s="111" t="str">
        <f>IFERROR(2^(-('RNA Spike-in Normalized Ct'!G81)), 'RNA Spike-in Normalized Ct'!G81)</f>
        <v>No sample</v>
      </c>
      <c r="H81" s="111" t="str">
        <f>IFERROR(2^(-('RNA Spike-in Normalized Ct'!H81)), 'RNA Spike-in Normalized Ct'!H81)</f>
        <v>No sample</v>
      </c>
      <c r="I81" s="111" t="str">
        <f>IFERROR(2^(-('RNA Spike-in Normalized Ct'!I81)), 'RNA Spike-in Normalized Ct'!I81)</f>
        <v>No sample</v>
      </c>
      <c r="J81" s="111">
        <f>IFERROR(2^(-('RNA Spike-in Normalized Ct'!J81)), 'RNA Spike-in Normalized Ct'!J81)</f>
        <v>5.8941384496645948E-10</v>
      </c>
      <c r="K81" s="111" t="str">
        <f>IFERROR(2^(-('RNA Spike-in Normalized Ct'!K81)), 'RNA Spike-in Normalized Ct'!K81)</f>
        <v>No sample</v>
      </c>
      <c r="L81" s="111" t="str">
        <f>IFERROR(2^(-('RNA Spike-in Normalized Ct'!L81)), 'RNA Spike-in Normalized Ct'!L81)</f>
        <v>No sample</v>
      </c>
      <c r="M81" s="111" t="str">
        <f>IFERROR(2^(-('RNA Spike-in Normalized Ct'!M81)), 'RNA Spike-in Normalized Ct'!M81)</f>
        <v>No sample</v>
      </c>
      <c r="N81" s="111" t="str">
        <f>IFERROR(2^(-('RNA Spike-in Normalized Ct'!N81)), 'RNA Spike-in Normalized Ct'!N81)</f>
        <v>No sample</v>
      </c>
      <c r="O81" s="111" t="str">
        <f>IFERROR(2^(-('RNA Spike-in Normalized Ct'!O81)), 'RNA Spike-in Normalized Ct'!O81)</f>
        <v>No sample</v>
      </c>
    </row>
    <row r="82" spans="1:15" x14ac:dyDescent="0.25">
      <c r="A82" s="133"/>
      <c r="B82" s="13" t="s">
        <v>2369</v>
      </c>
      <c r="C82" s="27" t="str">
        <f>VLOOKUP($B82,'Thresholded Ct'!$B$3:$C$194,2,FALSE)</f>
        <v>hsa-miR-129-5p</v>
      </c>
      <c r="D82" s="111">
        <f>IFERROR(2^(-('RNA Spike-in Normalized Ct'!D82)), 'RNA Spike-in Normalized Ct'!D82)</f>
        <v>2.9088013195282929E-8</v>
      </c>
      <c r="E82" s="111" t="str">
        <f>IFERROR(2^(-('RNA Spike-in Normalized Ct'!E82)), 'RNA Spike-in Normalized Ct'!E82)</f>
        <v>No sample</v>
      </c>
      <c r="F82" s="111" t="str">
        <f>IFERROR(2^(-('RNA Spike-in Normalized Ct'!F82)), 'RNA Spike-in Normalized Ct'!F82)</f>
        <v>No sample</v>
      </c>
      <c r="G82" s="111" t="str">
        <f>IFERROR(2^(-('RNA Spike-in Normalized Ct'!G82)), 'RNA Spike-in Normalized Ct'!G82)</f>
        <v>No sample</v>
      </c>
      <c r="H82" s="111" t="str">
        <f>IFERROR(2^(-('RNA Spike-in Normalized Ct'!H82)), 'RNA Spike-in Normalized Ct'!H82)</f>
        <v>No sample</v>
      </c>
      <c r="I82" s="111" t="str">
        <f>IFERROR(2^(-('RNA Spike-in Normalized Ct'!I82)), 'RNA Spike-in Normalized Ct'!I82)</f>
        <v>No sample</v>
      </c>
      <c r="J82" s="111">
        <f>IFERROR(2^(-('RNA Spike-in Normalized Ct'!J82)), 'RNA Spike-in Normalized Ct'!J82)</f>
        <v>4.9772638022530855E-9</v>
      </c>
      <c r="K82" s="111" t="str">
        <f>IFERROR(2^(-('RNA Spike-in Normalized Ct'!K82)), 'RNA Spike-in Normalized Ct'!K82)</f>
        <v>No sample</v>
      </c>
      <c r="L82" s="111" t="str">
        <f>IFERROR(2^(-('RNA Spike-in Normalized Ct'!L82)), 'RNA Spike-in Normalized Ct'!L82)</f>
        <v>No sample</v>
      </c>
      <c r="M82" s="111" t="str">
        <f>IFERROR(2^(-('RNA Spike-in Normalized Ct'!M82)), 'RNA Spike-in Normalized Ct'!M82)</f>
        <v>No sample</v>
      </c>
      <c r="N82" s="111" t="str">
        <f>IFERROR(2^(-('RNA Spike-in Normalized Ct'!N82)), 'RNA Spike-in Normalized Ct'!N82)</f>
        <v>No sample</v>
      </c>
      <c r="O82" s="111" t="str">
        <f>IFERROR(2^(-('RNA Spike-in Normalized Ct'!O82)), 'RNA Spike-in Normalized Ct'!O82)</f>
        <v>No sample</v>
      </c>
    </row>
    <row r="83" spans="1:15" x14ac:dyDescent="0.25">
      <c r="A83" s="133"/>
      <c r="B83" s="13" t="s">
        <v>2370</v>
      </c>
      <c r="C83" s="27" t="str">
        <f>VLOOKUP($B83,'Thresholded Ct'!$B$3:$C$194,2,FALSE)</f>
        <v>hsa-miR-214-3p</v>
      </c>
      <c r="D83" s="111">
        <f>IFERROR(2^(-('RNA Spike-in Normalized Ct'!D83)), 'RNA Spike-in Normalized Ct'!D83)</f>
        <v>6.8035180612731566E-10</v>
      </c>
      <c r="E83" s="111" t="str">
        <f>IFERROR(2^(-('RNA Spike-in Normalized Ct'!E83)), 'RNA Spike-in Normalized Ct'!E83)</f>
        <v>No sample</v>
      </c>
      <c r="F83" s="111" t="str">
        <f>IFERROR(2^(-('RNA Spike-in Normalized Ct'!F83)), 'RNA Spike-in Normalized Ct'!F83)</f>
        <v>No sample</v>
      </c>
      <c r="G83" s="111" t="str">
        <f>IFERROR(2^(-('RNA Spike-in Normalized Ct'!G83)), 'RNA Spike-in Normalized Ct'!G83)</f>
        <v>No sample</v>
      </c>
      <c r="H83" s="111" t="str">
        <f>IFERROR(2^(-('RNA Spike-in Normalized Ct'!H83)), 'RNA Spike-in Normalized Ct'!H83)</f>
        <v>No sample</v>
      </c>
      <c r="I83" s="111" t="str">
        <f>IFERROR(2^(-('RNA Spike-in Normalized Ct'!I83)), 'RNA Spike-in Normalized Ct'!I83)</f>
        <v>No sample</v>
      </c>
      <c r="J83" s="111">
        <f>IFERROR(2^(-('RNA Spike-in Normalized Ct'!J83)), 'RNA Spike-in Normalized Ct'!J83)</f>
        <v>4.7251261745611826E-9</v>
      </c>
      <c r="K83" s="111" t="str">
        <f>IFERROR(2^(-('RNA Spike-in Normalized Ct'!K83)), 'RNA Spike-in Normalized Ct'!K83)</f>
        <v>No sample</v>
      </c>
      <c r="L83" s="111" t="str">
        <f>IFERROR(2^(-('RNA Spike-in Normalized Ct'!L83)), 'RNA Spike-in Normalized Ct'!L83)</f>
        <v>No sample</v>
      </c>
      <c r="M83" s="111" t="str">
        <f>IFERROR(2^(-('RNA Spike-in Normalized Ct'!M83)), 'RNA Spike-in Normalized Ct'!M83)</f>
        <v>No sample</v>
      </c>
      <c r="N83" s="111" t="str">
        <f>IFERROR(2^(-('RNA Spike-in Normalized Ct'!N83)), 'RNA Spike-in Normalized Ct'!N83)</f>
        <v>No sample</v>
      </c>
      <c r="O83" s="111" t="str">
        <f>IFERROR(2^(-('RNA Spike-in Normalized Ct'!O83)), 'RNA Spike-in Normalized Ct'!O83)</f>
        <v>No sample</v>
      </c>
    </row>
    <row r="84" spans="1:15" x14ac:dyDescent="0.25">
      <c r="A84" s="133"/>
      <c r="B84" s="13" t="s">
        <v>2371</v>
      </c>
      <c r="C84" s="27" t="str">
        <f>VLOOKUP($B84,'Thresholded Ct'!$B$3:$C$194,2,FALSE)</f>
        <v>hsa-miR-132-3p</v>
      </c>
      <c r="D84" s="111">
        <f>IFERROR(2^(-('RNA Spike-in Normalized Ct'!D84)), 'RNA Spike-in Normalized Ct'!D84)</f>
        <v>2.6177963245785278E-9</v>
      </c>
      <c r="E84" s="111" t="str">
        <f>IFERROR(2^(-('RNA Spike-in Normalized Ct'!E84)), 'RNA Spike-in Normalized Ct'!E84)</f>
        <v>No sample</v>
      </c>
      <c r="F84" s="111" t="str">
        <f>IFERROR(2^(-('RNA Spike-in Normalized Ct'!F84)), 'RNA Spike-in Normalized Ct'!F84)</f>
        <v>No sample</v>
      </c>
      <c r="G84" s="111" t="str">
        <f>IFERROR(2^(-('RNA Spike-in Normalized Ct'!G84)), 'RNA Spike-in Normalized Ct'!G84)</f>
        <v>No sample</v>
      </c>
      <c r="H84" s="111" t="str">
        <f>IFERROR(2^(-('RNA Spike-in Normalized Ct'!H84)), 'RNA Spike-in Normalized Ct'!H84)</f>
        <v>No sample</v>
      </c>
      <c r="I84" s="111" t="str">
        <f>IFERROR(2^(-('RNA Spike-in Normalized Ct'!I84)), 'RNA Spike-in Normalized Ct'!I84)</f>
        <v>No sample</v>
      </c>
      <c r="J84" s="111">
        <f>IFERROR(2^(-('RNA Spike-in Normalized Ct'!J84)), 'RNA Spike-in Normalized Ct'!J84)</f>
        <v>3.1961892933722283E-9</v>
      </c>
      <c r="K84" s="111" t="str">
        <f>IFERROR(2^(-('RNA Spike-in Normalized Ct'!K84)), 'RNA Spike-in Normalized Ct'!K84)</f>
        <v>No sample</v>
      </c>
      <c r="L84" s="111" t="str">
        <f>IFERROR(2^(-('RNA Spike-in Normalized Ct'!L84)), 'RNA Spike-in Normalized Ct'!L84)</f>
        <v>No sample</v>
      </c>
      <c r="M84" s="111" t="str">
        <f>IFERROR(2^(-('RNA Spike-in Normalized Ct'!M84)), 'RNA Spike-in Normalized Ct'!M84)</f>
        <v>No sample</v>
      </c>
      <c r="N84" s="111" t="str">
        <f>IFERROR(2^(-('RNA Spike-in Normalized Ct'!N84)), 'RNA Spike-in Normalized Ct'!N84)</f>
        <v>No sample</v>
      </c>
      <c r="O84" s="111" t="str">
        <f>IFERROR(2^(-('RNA Spike-in Normalized Ct'!O84)), 'RNA Spike-in Normalized Ct'!O84)</f>
        <v>No sample</v>
      </c>
    </row>
    <row r="85" spans="1:15" x14ac:dyDescent="0.25">
      <c r="A85" s="133"/>
      <c r="B85" s="13" t="s">
        <v>2372</v>
      </c>
      <c r="C85" s="27" t="str">
        <f>VLOOKUP($B85,'Thresholded Ct'!$B$3:$C$194,2,FALSE)</f>
        <v>hsa-miR-127-3p</v>
      </c>
      <c r="D85" s="111">
        <f>IFERROR(2^(-('RNA Spike-in Normalized Ct'!D85)), 'RNA Spike-in Normalized Ct'!D85)</f>
        <v>1.640828845050877E-8</v>
      </c>
      <c r="E85" s="111" t="str">
        <f>IFERROR(2^(-('RNA Spike-in Normalized Ct'!E85)), 'RNA Spike-in Normalized Ct'!E85)</f>
        <v>No sample</v>
      </c>
      <c r="F85" s="111" t="str">
        <f>IFERROR(2^(-('RNA Spike-in Normalized Ct'!F85)), 'RNA Spike-in Normalized Ct'!F85)</f>
        <v>No sample</v>
      </c>
      <c r="G85" s="111" t="str">
        <f>IFERROR(2^(-('RNA Spike-in Normalized Ct'!G85)), 'RNA Spike-in Normalized Ct'!G85)</f>
        <v>No sample</v>
      </c>
      <c r="H85" s="111" t="str">
        <f>IFERROR(2^(-('RNA Spike-in Normalized Ct'!H85)), 'RNA Spike-in Normalized Ct'!H85)</f>
        <v>No sample</v>
      </c>
      <c r="I85" s="111" t="str">
        <f>IFERROR(2^(-('RNA Spike-in Normalized Ct'!I85)), 'RNA Spike-in Normalized Ct'!I85)</f>
        <v>No sample</v>
      </c>
      <c r="J85" s="111">
        <f>IFERROR(2^(-('RNA Spike-in Normalized Ct'!J85)), 'RNA Spike-in Normalized Ct'!J85)</f>
        <v>7.5076055557318332E-9</v>
      </c>
      <c r="K85" s="111" t="str">
        <f>IFERROR(2^(-('RNA Spike-in Normalized Ct'!K85)), 'RNA Spike-in Normalized Ct'!K85)</f>
        <v>No sample</v>
      </c>
      <c r="L85" s="111" t="str">
        <f>IFERROR(2^(-('RNA Spike-in Normalized Ct'!L85)), 'RNA Spike-in Normalized Ct'!L85)</f>
        <v>No sample</v>
      </c>
      <c r="M85" s="111" t="str">
        <f>IFERROR(2^(-('RNA Spike-in Normalized Ct'!M85)), 'RNA Spike-in Normalized Ct'!M85)</f>
        <v>No sample</v>
      </c>
      <c r="N85" s="111" t="str">
        <f>IFERROR(2^(-('RNA Spike-in Normalized Ct'!N85)), 'RNA Spike-in Normalized Ct'!N85)</f>
        <v>No sample</v>
      </c>
      <c r="O85" s="111" t="str">
        <f>IFERROR(2^(-('RNA Spike-in Normalized Ct'!O85)), 'RNA Spike-in Normalized Ct'!O85)</f>
        <v>No sample</v>
      </c>
    </row>
    <row r="86" spans="1:15" x14ac:dyDescent="0.25">
      <c r="A86" s="133"/>
      <c r="B86" s="13" t="s">
        <v>2373</v>
      </c>
      <c r="C86" s="27" t="str">
        <f>VLOOKUP($B86,'Thresholded Ct'!$B$3:$C$194,2,FALSE)</f>
        <v>hsa-miR-200a-3p</v>
      </c>
      <c r="D86" s="111" t="str">
        <f>IFERROR(2^(-('RNA Spike-in Normalized Ct'!D86)), 'RNA Spike-in Normalized Ct'!D86)</f>
        <v>Excluded</v>
      </c>
      <c r="E86" s="111" t="str">
        <f>IFERROR(2^(-('RNA Spike-in Normalized Ct'!E86)), 'RNA Spike-in Normalized Ct'!E86)</f>
        <v>No sample</v>
      </c>
      <c r="F86" s="111" t="str">
        <f>IFERROR(2^(-('RNA Spike-in Normalized Ct'!F86)), 'RNA Spike-in Normalized Ct'!F86)</f>
        <v>No sample</v>
      </c>
      <c r="G86" s="111" t="str">
        <f>IFERROR(2^(-('RNA Spike-in Normalized Ct'!G86)), 'RNA Spike-in Normalized Ct'!G86)</f>
        <v>No sample</v>
      </c>
      <c r="H86" s="111" t="str">
        <f>IFERROR(2^(-('RNA Spike-in Normalized Ct'!H86)), 'RNA Spike-in Normalized Ct'!H86)</f>
        <v>No sample</v>
      </c>
      <c r="I86" s="111" t="str">
        <f>IFERROR(2^(-('RNA Spike-in Normalized Ct'!I86)), 'RNA Spike-in Normalized Ct'!I86)</f>
        <v>No sample</v>
      </c>
      <c r="J86" s="111" t="str">
        <f>IFERROR(2^(-('RNA Spike-in Normalized Ct'!J86)), 'RNA Spike-in Normalized Ct'!J86)</f>
        <v>Excluded</v>
      </c>
      <c r="K86" s="111" t="str">
        <f>IFERROR(2^(-('RNA Spike-in Normalized Ct'!K86)), 'RNA Spike-in Normalized Ct'!K86)</f>
        <v>No sample</v>
      </c>
      <c r="L86" s="111" t="str">
        <f>IFERROR(2^(-('RNA Spike-in Normalized Ct'!L86)), 'RNA Spike-in Normalized Ct'!L86)</f>
        <v>No sample</v>
      </c>
      <c r="M86" s="111" t="str">
        <f>IFERROR(2^(-('RNA Spike-in Normalized Ct'!M86)), 'RNA Spike-in Normalized Ct'!M86)</f>
        <v>No sample</v>
      </c>
      <c r="N86" s="111" t="str">
        <f>IFERROR(2^(-('RNA Spike-in Normalized Ct'!N86)), 'RNA Spike-in Normalized Ct'!N86)</f>
        <v>No sample</v>
      </c>
      <c r="O86" s="111" t="str">
        <f>IFERROR(2^(-('RNA Spike-in Normalized Ct'!O86)), 'RNA Spike-in Normalized Ct'!O86)</f>
        <v>No sample</v>
      </c>
    </row>
    <row r="87" spans="1:15" x14ac:dyDescent="0.25">
      <c r="A87" s="133"/>
      <c r="B87" s="13" t="s">
        <v>2374</v>
      </c>
      <c r="C87" s="27" t="str">
        <f>VLOOKUP($B87,'Thresholded Ct'!$B$3:$C$194,2,FALSE)</f>
        <v>hsa-miR-375</v>
      </c>
      <c r="D87" s="111">
        <f>IFERROR(2^(-('RNA Spike-in Normalized Ct'!D87)), 'RNA Spike-in Normalized Ct'!D87)</f>
        <v>4.4030299698323993E-7</v>
      </c>
      <c r="E87" s="111" t="str">
        <f>IFERROR(2^(-('RNA Spike-in Normalized Ct'!E87)), 'RNA Spike-in Normalized Ct'!E87)</f>
        <v>No sample</v>
      </c>
      <c r="F87" s="111" t="str">
        <f>IFERROR(2^(-('RNA Spike-in Normalized Ct'!F87)), 'RNA Spike-in Normalized Ct'!F87)</f>
        <v>No sample</v>
      </c>
      <c r="G87" s="111" t="str">
        <f>IFERROR(2^(-('RNA Spike-in Normalized Ct'!G87)), 'RNA Spike-in Normalized Ct'!G87)</f>
        <v>No sample</v>
      </c>
      <c r="H87" s="111" t="str">
        <f>IFERROR(2^(-('RNA Spike-in Normalized Ct'!H87)), 'RNA Spike-in Normalized Ct'!H87)</f>
        <v>No sample</v>
      </c>
      <c r="I87" s="111" t="str">
        <f>IFERROR(2^(-('RNA Spike-in Normalized Ct'!I87)), 'RNA Spike-in Normalized Ct'!I87)</f>
        <v>No sample</v>
      </c>
      <c r="J87" s="111">
        <f>IFERROR(2^(-('RNA Spike-in Normalized Ct'!J87)), 'RNA Spike-in Normalized Ct'!J87)</f>
        <v>1.9717773638803129E-7</v>
      </c>
      <c r="K87" s="111" t="str">
        <f>IFERROR(2^(-('RNA Spike-in Normalized Ct'!K87)), 'RNA Spike-in Normalized Ct'!K87)</f>
        <v>No sample</v>
      </c>
      <c r="L87" s="111" t="str">
        <f>IFERROR(2^(-('RNA Spike-in Normalized Ct'!L87)), 'RNA Spike-in Normalized Ct'!L87)</f>
        <v>No sample</v>
      </c>
      <c r="M87" s="111" t="str">
        <f>IFERROR(2^(-('RNA Spike-in Normalized Ct'!M87)), 'RNA Spike-in Normalized Ct'!M87)</f>
        <v>No sample</v>
      </c>
      <c r="N87" s="111" t="str">
        <f>IFERROR(2^(-('RNA Spike-in Normalized Ct'!N87)), 'RNA Spike-in Normalized Ct'!N87)</f>
        <v>No sample</v>
      </c>
      <c r="O87" s="111" t="str">
        <f>IFERROR(2^(-('RNA Spike-in Normalized Ct'!O87)), 'RNA Spike-in Normalized Ct'!O87)</f>
        <v>No sample</v>
      </c>
    </row>
    <row r="88" spans="1:15" x14ac:dyDescent="0.25">
      <c r="A88" s="133"/>
      <c r="B88" s="13" t="s">
        <v>2375</v>
      </c>
      <c r="C88" s="27" t="str">
        <f>VLOOKUP($B88,'Thresholded Ct'!$B$3:$C$194,2,FALSE)</f>
        <v>hsa-miR-338-3p</v>
      </c>
      <c r="D88" s="111" t="str">
        <f>IFERROR(2^(-('RNA Spike-in Normalized Ct'!D88)), 'RNA Spike-in Normalized Ct'!D88)</f>
        <v>Excluded</v>
      </c>
      <c r="E88" s="111" t="str">
        <f>IFERROR(2^(-('RNA Spike-in Normalized Ct'!E88)), 'RNA Spike-in Normalized Ct'!E88)</f>
        <v>No sample</v>
      </c>
      <c r="F88" s="111" t="str">
        <f>IFERROR(2^(-('RNA Spike-in Normalized Ct'!F88)), 'RNA Spike-in Normalized Ct'!F88)</f>
        <v>No sample</v>
      </c>
      <c r="G88" s="111" t="str">
        <f>IFERROR(2^(-('RNA Spike-in Normalized Ct'!G88)), 'RNA Spike-in Normalized Ct'!G88)</f>
        <v>No sample</v>
      </c>
      <c r="H88" s="111" t="str">
        <f>IFERROR(2^(-('RNA Spike-in Normalized Ct'!H88)), 'RNA Spike-in Normalized Ct'!H88)</f>
        <v>No sample</v>
      </c>
      <c r="I88" s="111" t="str">
        <f>IFERROR(2^(-('RNA Spike-in Normalized Ct'!I88)), 'RNA Spike-in Normalized Ct'!I88)</f>
        <v>No sample</v>
      </c>
      <c r="J88" s="111">
        <f>IFERROR(2^(-('RNA Spike-in Normalized Ct'!J88)), 'RNA Spike-in Normalized Ct'!J88)</f>
        <v>5.8941384496645948E-10</v>
      </c>
      <c r="K88" s="111" t="str">
        <f>IFERROR(2^(-('RNA Spike-in Normalized Ct'!K88)), 'RNA Spike-in Normalized Ct'!K88)</f>
        <v>No sample</v>
      </c>
      <c r="L88" s="111" t="str">
        <f>IFERROR(2^(-('RNA Spike-in Normalized Ct'!L88)), 'RNA Spike-in Normalized Ct'!L88)</f>
        <v>No sample</v>
      </c>
      <c r="M88" s="111" t="str">
        <f>IFERROR(2^(-('RNA Spike-in Normalized Ct'!M88)), 'RNA Spike-in Normalized Ct'!M88)</f>
        <v>No sample</v>
      </c>
      <c r="N88" s="111" t="str">
        <f>IFERROR(2^(-('RNA Spike-in Normalized Ct'!N88)), 'RNA Spike-in Normalized Ct'!N88)</f>
        <v>No sample</v>
      </c>
      <c r="O88" s="111" t="str">
        <f>IFERROR(2^(-('RNA Spike-in Normalized Ct'!O88)), 'RNA Spike-in Normalized Ct'!O88)</f>
        <v>No sample</v>
      </c>
    </row>
    <row r="89" spans="1:15" x14ac:dyDescent="0.25">
      <c r="A89" s="133"/>
      <c r="B89" s="13" t="s">
        <v>2376</v>
      </c>
      <c r="C89" s="27" t="str">
        <f>VLOOKUP($B89,'Thresholded Ct'!$B$3:$C$194,2,FALSE)</f>
        <v>hsa-miR-497-5p</v>
      </c>
      <c r="D89" s="111">
        <f>IFERROR(2^(-('RNA Spike-in Normalized Ct'!D89)), 'RNA Spike-in Normalized Ct'!D89)</f>
        <v>2.9088013195282929E-8</v>
      </c>
      <c r="E89" s="111" t="str">
        <f>IFERROR(2^(-('RNA Spike-in Normalized Ct'!E89)), 'RNA Spike-in Normalized Ct'!E89)</f>
        <v>No sample</v>
      </c>
      <c r="F89" s="111" t="str">
        <f>IFERROR(2^(-('RNA Spike-in Normalized Ct'!F89)), 'RNA Spike-in Normalized Ct'!F89)</f>
        <v>No sample</v>
      </c>
      <c r="G89" s="111" t="str">
        <f>IFERROR(2^(-('RNA Spike-in Normalized Ct'!G89)), 'RNA Spike-in Normalized Ct'!G89)</f>
        <v>No sample</v>
      </c>
      <c r="H89" s="111" t="str">
        <f>IFERROR(2^(-('RNA Spike-in Normalized Ct'!H89)), 'RNA Spike-in Normalized Ct'!H89)</f>
        <v>No sample</v>
      </c>
      <c r="I89" s="111" t="str">
        <f>IFERROR(2^(-('RNA Spike-in Normalized Ct'!I89)), 'RNA Spike-in Normalized Ct'!I89)</f>
        <v>No sample</v>
      </c>
      <c r="J89" s="111">
        <f>IFERROR(2^(-('RNA Spike-in Normalized Ct'!J89)), 'RNA Spike-in Normalized Ct'!J89)</f>
        <v>4.9772638022530855E-9</v>
      </c>
      <c r="K89" s="111" t="str">
        <f>IFERROR(2^(-('RNA Spike-in Normalized Ct'!K89)), 'RNA Spike-in Normalized Ct'!K89)</f>
        <v>No sample</v>
      </c>
      <c r="L89" s="111" t="str">
        <f>IFERROR(2^(-('RNA Spike-in Normalized Ct'!L89)), 'RNA Spike-in Normalized Ct'!L89)</f>
        <v>No sample</v>
      </c>
      <c r="M89" s="111" t="str">
        <f>IFERROR(2^(-('RNA Spike-in Normalized Ct'!M89)), 'RNA Spike-in Normalized Ct'!M89)</f>
        <v>No sample</v>
      </c>
      <c r="N89" s="111" t="str">
        <f>IFERROR(2^(-('RNA Spike-in Normalized Ct'!N89)), 'RNA Spike-in Normalized Ct'!N89)</f>
        <v>No sample</v>
      </c>
      <c r="O89" s="111" t="str">
        <f>IFERROR(2^(-('RNA Spike-in Normalized Ct'!O89)), 'RNA Spike-in Normalized Ct'!O89)</f>
        <v>No sample</v>
      </c>
    </row>
    <row r="90" spans="1:15" x14ac:dyDescent="0.25">
      <c r="A90" s="133"/>
      <c r="B90" s="13" t="s">
        <v>2377</v>
      </c>
      <c r="C90" s="27" t="str">
        <f>VLOOKUP($B90,'Thresholded Ct'!$B$3:$C$194,2,FALSE)</f>
        <v>hsa-miR-208b-3p</v>
      </c>
      <c r="D90" s="111" t="str">
        <f>IFERROR(2^(-('RNA Spike-in Normalized Ct'!D90)), 'RNA Spike-in Normalized Ct'!D90)</f>
        <v>Excluded</v>
      </c>
      <c r="E90" s="111" t="str">
        <f>IFERROR(2^(-('RNA Spike-in Normalized Ct'!E90)), 'RNA Spike-in Normalized Ct'!E90)</f>
        <v>No sample</v>
      </c>
      <c r="F90" s="111" t="str">
        <f>IFERROR(2^(-('RNA Spike-in Normalized Ct'!F90)), 'RNA Spike-in Normalized Ct'!F90)</f>
        <v>No sample</v>
      </c>
      <c r="G90" s="111" t="str">
        <f>IFERROR(2^(-('RNA Spike-in Normalized Ct'!G90)), 'RNA Spike-in Normalized Ct'!G90)</f>
        <v>No sample</v>
      </c>
      <c r="H90" s="111" t="str">
        <f>IFERROR(2^(-('RNA Spike-in Normalized Ct'!H90)), 'RNA Spike-in Normalized Ct'!H90)</f>
        <v>No sample</v>
      </c>
      <c r="I90" s="111" t="str">
        <f>IFERROR(2^(-('RNA Spike-in Normalized Ct'!I90)), 'RNA Spike-in Normalized Ct'!I90)</f>
        <v>No sample</v>
      </c>
      <c r="J90" s="111" t="str">
        <f>IFERROR(2^(-('RNA Spike-in Normalized Ct'!J90)), 'RNA Spike-in Normalized Ct'!J90)</f>
        <v>Excluded</v>
      </c>
      <c r="K90" s="111" t="str">
        <f>IFERROR(2^(-('RNA Spike-in Normalized Ct'!K90)), 'RNA Spike-in Normalized Ct'!K90)</f>
        <v>No sample</v>
      </c>
      <c r="L90" s="111" t="str">
        <f>IFERROR(2^(-('RNA Spike-in Normalized Ct'!L90)), 'RNA Spike-in Normalized Ct'!L90)</f>
        <v>No sample</v>
      </c>
      <c r="M90" s="111" t="str">
        <f>IFERROR(2^(-('RNA Spike-in Normalized Ct'!M90)), 'RNA Spike-in Normalized Ct'!M90)</f>
        <v>No sample</v>
      </c>
      <c r="N90" s="111" t="str">
        <f>IFERROR(2^(-('RNA Spike-in Normalized Ct'!N90)), 'RNA Spike-in Normalized Ct'!N90)</f>
        <v>No sample</v>
      </c>
      <c r="O90" s="111" t="str">
        <f>IFERROR(2^(-('RNA Spike-in Normalized Ct'!O90)), 'RNA Spike-in Normalized Ct'!O90)</f>
        <v>No sample</v>
      </c>
    </row>
    <row r="91" spans="1:15" x14ac:dyDescent="0.25">
      <c r="A91" s="170" t="s">
        <v>3402</v>
      </c>
      <c r="B91" s="13" t="s">
        <v>2379</v>
      </c>
      <c r="C91" s="27" t="str">
        <f>VLOOKUP($B91,'Thresholded Ct'!$B$3:$C$194,2,FALSE)</f>
        <v>hsa-let-7c-5p</v>
      </c>
      <c r="D91" s="111">
        <f>IFERROR(2^(-('RNA Spike-in Normalized Ct'!D91)), 'RNA Spike-in Normalized Ct'!D91)</f>
        <v>2.2289323866939475E-9</v>
      </c>
      <c r="E91" s="111" t="str">
        <f>IFERROR(2^(-('RNA Spike-in Normalized Ct'!E91)), 'RNA Spike-in Normalized Ct'!E91)</f>
        <v>No sample</v>
      </c>
      <c r="F91" s="111" t="str">
        <f>IFERROR(2^(-('RNA Spike-in Normalized Ct'!F91)), 'RNA Spike-in Normalized Ct'!F91)</f>
        <v>No sample</v>
      </c>
      <c r="G91" s="111" t="str">
        <f>IFERROR(2^(-('RNA Spike-in Normalized Ct'!G91)), 'RNA Spike-in Normalized Ct'!G91)</f>
        <v>No sample</v>
      </c>
      <c r="H91" s="111" t="str">
        <f>IFERROR(2^(-('RNA Spike-in Normalized Ct'!H91)), 'RNA Spike-in Normalized Ct'!H91)</f>
        <v>No sample</v>
      </c>
      <c r="I91" s="111" t="str">
        <f>IFERROR(2^(-('RNA Spike-in Normalized Ct'!I91)), 'RNA Spike-in Normalized Ct'!I91)</f>
        <v>No sample</v>
      </c>
      <c r="J91" s="111">
        <f>IFERROR(2^(-('RNA Spike-in Normalized Ct'!J91)), 'RNA Spike-in Normalized Ct'!J91)</f>
        <v>4.2437887833346213E-9</v>
      </c>
      <c r="K91" s="111" t="str">
        <f>IFERROR(2^(-('RNA Spike-in Normalized Ct'!K91)), 'RNA Spike-in Normalized Ct'!K91)</f>
        <v>No sample</v>
      </c>
      <c r="L91" s="111" t="str">
        <f>IFERROR(2^(-('RNA Spike-in Normalized Ct'!L91)), 'RNA Spike-in Normalized Ct'!L91)</f>
        <v>No sample</v>
      </c>
      <c r="M91" s="111" t="str">
        <f>IFERROR(2^(-('RNA Spike-in Normalized Ct'!M91)), 'RNA Spike-in Normalized Ct'!M91)</f>
        <v>No sample</v>
      </c>
      <c r="N91" s="111" t="str">
        <f>IFERROR(2^(-('RNA Spike-in Normalized Ct'!N91)), 'RNA Spike-in Normalized Ct'!N91)</f>
        <v>No sample</v>
      </c>
      <c r="O91" s="111" t="str">
        <f>IFERROR(2^(-('RNA Spike-in Normalized Ct'!O91)), 'RNA Spike-in Normalized Ct'!O91)</f>
        <v>No sample</v>
      </c>
    </row>
    <row r="92" spans="1:15" x14ac:dyDescent="0.25">
      <c r="A92" s="170"/>
      <c r="B92" s="13" t="s">
        <v>2380</v>
      </c>
      <c r="C92" s="27" t="str">
        <f>VLOOKUP($B92,'Thresholded Ct'!$B$3:$C$194,2,FALSE)</f>
        <v>hsa-miR-93-5p</v>
      </c>
      <c r="D92" s="111">
        <f>IFERROR(2^(-('RNA Spike-in Normalized Ct'!D92)), 'RNA Spike-in Normalized Ct'!D92)</f>
        <v>5.8012060155098355E-9</v>
      </c>
      <c r="E92" s="111" t="str">
        <f>IFERROR(2^(-('RNA Spike-in Normalized Ct'!E92)), 'RNA Spike-in Normalized Ct'!E92)</f>
        <v>No sample</v>
      </c>
      <c r="F92" s="111" t="str">
        <f>IFERROR(2^(-('RNA Spike-in Normalized Ct'!F92)), 'RNA Spike-in Normalized Ct'!F92)</f>
        <v>No sample</v>
      </c>
      <c r="G92" s="111" t="str">
        <f>IFERROR(2^(-('RNA Spike-in Normalized Ct'!G92)), 'RNA Spike-in Normalized Ct'!G92)</f>
        <v>No sample</v>
      </c>
      <c r="H92" s="111" t="str">
        <f>IFERROR(2^(-('RNA Spike-in Normalized Ct'!H92)), 'RNA Spike-in Normalized Ct'!H92)</f>
        <v>No sample</v>
      </c>
      <c r="I92" s="111" t="str">
        <f>IFERROR(2^(-('RNA Spike-in Normalized Ct'!I92)), 'RNA Spike-in Normalized Ct'!I92)</f>
        <v>No sample</v>
      </c>
      <c r="J92" s="111">
        <f>IFERROR(2^(-('RNA Spike-in Normalized Ct'!J92)), 'RNA Spike-in Normalized Ct'!J92)</f>
        <v>3.1984054909562852E-9</v>
      </c>
      <c r="K92" s="111" t="str">
        <f>IFERROR(2^(-('RNA Spike-in Normalized Ct'!K92)), 'RNA Spike-in Normalized Ct'!K92)</f>
        <v>No sample</v>
      </c>
      <c r="L92" s="111" t="str">
        <f>IFERROR(2^(-('RNA Spike-in Normalized Ct'!L92)), 'RNA Spike-in Normalized Ct'!L92)</f>
        <v>No sample</v>
      </c>
      <c r="M92" s="111" t="str">
        <f>IFERROR(2^(-('RNA Spike-in Normalized Ct'!M92)), 'RNA Spike-in Normalized Ct'!M92)</f>
        <v>No sample</v>
      </c>
      <c r="N92" s="111" t="str">
        <f>IFERROR(2^(-('RNA Spike-in Normalized Ct'!N92)), 'RNA Spike-in Normalized Ct'!N92)</f>
        <v>No sample</v>
      </c>
      <c r="O92" s="111" t="str">
        <f>IFERROR(2^(-('RNA Spike-in Normalized Ct'!O92)), 'RNA Spike-in Normalized Ct'!O92)</f>
        <v>No sample</v>
      </c>
    </row>
    <row r="93" spans="1:15" x14ac:dyDescent="0.25">
      <c r="A93" s="170"/>
      <c r="B93" s="13" t="s">
        <v>2381</v>
      </c>
      <c r="C93" s="27" t="str">
        <f>VLOOKUP($B93,'Thresholded Ct'!$B$3:$C$194,2,FALSE)</f>
        <v>hsa-miR-7-5p</v>
      </c>
      <c r="D93" s="111">
        <f>IFERROR(2^(-('RNA Spike-in Normalized Ct'!D93)), 'RNA Spike-in Normalized Ct'!D93)</f>
        <v>1.6904704048275256E-8</v>
      </c>
      <c r="E93" s="111" t="str">
        <f>IFERROR(2^(-('RNA Spike-in Normalized Ct'!E93)), 'RNA Spike-in Normalized Ct'!E93)</f>
        <v>No sample</v>
      </c>
      <c r="F93" s="111" t="str">
        <f>IFERROR(2^(-('RNA Spike-in Normalized Ct'!F93)), 'RNA Spike-in Normalized Ct'!F93)</f>
        <v>No sample</v>
      </c>
      <c r="G93" s="111" t="str">
        <f>IFERROR(2^(-('RNA Spike-in Normalized Ct'!G93)), 'RNA Spike-in Normalized Ct'!G93)</f>
        <v>No sample</v>
      </c>
      <c r="H93" s="111" t="str">
        <f>IFERROR(2^(-('RNA Spike-in Normalized Ct'!H93)), 'RNA Spike-in Normalized Ct'!H93)</f>
        <v>No sample</v>
      </c>
      <c r="I93" s="111" t="str">
        <f>IFERROR(2^(-('RNA Spike-in Normalized Ct'!I93)), 'RNA Spike-in Normalized Ct'!I93)</f>
        <v>No sample</v>
      </c>
      <c r="J93" s="111">
        <f>IFERROR(2^(-('RNA Spike-in Normalized Ct'!J93)), 'RNA Spike-in Normalized Ct'!J93)</f>
        <v>3.1349115944024167E-8</v>
      </c>
      <c r="K93" s="111" t="str">
        <f>IFERROR(2^(-('RNA Spike-in Normalized Ct'!K93)), 'RNA Spike-in Normalized Ct'!K93)</f>
        <v>No sample</v>
      </c>
      <c r="L93" s="111" t="str">
        <f>IFERROR(2^(-('RNA Spike-in Normalized Ct'!L93)), 'RNA Spike-in Normalized Ct'!L93)</f>
        <v>No sample</v>
      </c>
      <c r="M93" s="111" t="str">
        <f>IFERROR(2^(-('RNA Spike-in Normalized Ct'!M93)), 'RNA Spike-in Normalized Ct'!M93)</f>
        <v>No sample</v>
      </c>
      <c r="N93" s="111" t="str">
        <f>IFERROR(2^(-('RNA Spike-in Normalized Ct'!N93)), 'RNA Spike-in Normalized Ct'!N93)</f>
        <v>No sample</v>
      </c>
      <c r="O93" s="111" t="str">
        <f>IFERROR(2^(-('RNA Spike-in Normalized Ct'!O93)), 'RNA Spike-in Normalized Ct'!O93)</f>
        <v>No sample</v>
      </c>
    </row>
    <row r="94" spans="1:15" x14ac:dyDescent="0.25">
      <c r="A94" s="170"/>
      <c r="B94" s="13" t="s">
        <v>2382</v>
      </c>
      <c r="C94" s="27" t="str">
        <f>VLOOKUP($B94,'Thresholded Ct'!$B$3:$C$194,2,FALSE)</f>
        <v>hsa-miR-212-3p</v>
      </c>
      <c r="D94" s="111">
        <f>IFERROR(2^(-('RNA Spike-in Normalized Ct'!D94)), 'RNA Spike-in Normalized Ct'!D94)</f>
        <v>1.0038172645669156E-7</v>
      </c>
      <c r="E94" s="111" t="str">
        <f>IFERROR(2^(-('RNA Spike-in Normalized Ct'!E94)), 'RNA Spike-in Normalized Ct'!E94)</f>
        <v>No sample</v>
      </c>
      <c r="F94" s="111" t="str">
        <f>IFERROR(2^(-('RNA Spike-in Normalized Ct'!F94)), 'RNA Spike-in Normalized Ct'!F94)</f>
        <v>No sample</v>
      </c>
      <c r="G94" s="111" t="str">
        <f>IFERROR(2^(-('RNA Spike-in Normalized Ct'!G94)), 'RNA Spike-in Normalized Ct'!G94)</f>
        <v>No sample</v>
      </c>
      <c r="H94" s="111" t="str">
        <f>IFERROR(2^(-('RNA Spike-in Normalized Ct'!H94)), 'RNA Spike-in Normalized Ct'!H94)</f>
        <v>No sample</v>
      </c>
      <c r="I94" s="111" t="str">
        <f>IFERROR(2^(-('RNA Spike-in Normalized Ct'!I94)), 'RNA Spike-in Normalized Ct'!I94)</f>
        <v>No sample</v>
      </c>
      <c r="J94" s="111">
        <f>IFERROR(2^(-('RNA Spike-in Normalized Ct'!J94)), 'RNA Spike-in Normalized Ct'!J94)</f>
        <v>4.3784637250849858E-8</v>
      </c>
      <c r="K94" s="111" t="str">
        <f>IFERROR(2^(-('RNA Spike-in Normalized Ct'!K94)), 'RNA Spike-in Normalized Ct'!K94)</f>
        <v>No sample</v>
      </c>
      <c r="L94" s="111" t="str">
        <f>IFERROR(2^(-('RNA Spike-in Normalized Ct'!L94)), 'RNA Spike-in Normalized Ct'!L94)</f>
        <v>No sample</v>
      </c>
      <c r="M94" s="111" t="str">
        <f>IFERROR(2^(-('RNA Spike-in Normalized Ct'!M94)), 'RNA Spike-in Normalized Ct'!M94)</f>
        <v>No sample</v>
      </c>
      <c r="N94" s="111" t="str">
        <f>IFERROR(2^(-('RNA Spike-in Normalized Ct'!N94)), 'RNA Spike-in Normalized Ct'!N94)</f>
        <v>No sample</v>
      </c>
      <c r="O94" s="111" t="str">
        <f>IFERROR(2^(-('RNA Spike-in Normalized Ct'!O94)), 'RNA Spike-in Normalized Ct'!O94)</f>
        <v>No sample</v>
      </c>
    </row>
    <row r="95" spans="1:15" x14ac:dyDescent="0.25">
      <c r="A95" s="170"/>
      <c r="B95" s="13" t="s">
        <v>2383</v>
      </c>
      <c r="C95" s="27" t="str">
        <f>VLOOKUP($B95,'Thresholded Ct'!$B$3:$C$194,2,FALSE)</f>
        <v>hsa-miR-200b-3p</v>
      </c>
      <c r="D95" s="111">
        <f>IFERROR(2^(-('RNA Spike-in Normalized Ct'!D95)), 'RNA Spike-in Normalized Ct'!D95)</f>
        <v>2.4238172864637181E-10</v>
      </c>
      <c r="E95" s="111" t="str">
        <f>IFERROR(2^(-('RNA Spike-in Normalized Ct'!E95)), 'RNA Spike-in Normalized Ct'!E95)</f>
        <v>No sample</v>
      </c>
      <c r="F95" s="111" t="str">
        <f>IFERROR(2^(-('RNA Spike-in Normalized Ct'!F95)), 'RNA Spike-in Normalized Ct'!F95)</f>
        <v>No sample</v>
      </c>
      <c r="G95" s="111" t="str">
        <f>IFERROR(2^(-('RNA Spike-in Normalized Ct'!G95)), 'RNA Spike-in Normalized Ct'!G95)</f>
        <v>No sample</v>
      </c>
      <c r="H95" s="111" t="str">
        <f>IFERROR(2^(-('RNA Spike-in Normalized Ct'!H95)), 'RNA Spike-in Normalized Ct'!H95)</f>
        <v>No sample</v>
      </c>
      <c r="I95" s="111" t="str">
        <f>IFERROR(2^(-('RNA Spike-in Normalized Ct'!I95)), 'RNA Spike-in Normalized Ct'!I95)</f>
        <v>No sample</v>
      </c>
      <c r="J95" s="111">
        <f>IFERROR(2^(-('RNA Spike-in Normalized Ct'!J95)), 'RNA Spike-in Normalized Ct'!J95)</f>
        <v>6.9080616060696742E-10</v>
      </c>
      <c r="K95" s="111" t="str">
        <f>IFERROR(2^(-('RNA Spike-in Normalized Ct'!K95)), 'RNA Spike-in Normalized Ct'!K95)</f>
        <v>No sample</v>
      </c>
      <c r="L95" s="111" t="str">
        <f>IFERROR(2^(-('RNA Spike-in Normalized Ct'!L95)), 'RNA Spike-in Normalized Ct'!L95)</f>
        <v>No sample</v>
      </c>
      <c r="M95" s="111" t="str">
        <f>IFERROR(2^(-('RNA Spike-in Normalized Ct'!M95)), 'RNA Spike-in Normalized Ct'!M95)</f>
        <v>No sample</v>
      </c>
      <c r="N95" s="111" t="str">
        <f>IFERROR(2^(-('RNA Spike-in Normalized Ct'!N95)), 'RNA Spike-in Normalized Ct'!N95)</f>
        <v>No sample</v>
      </c>
      <c r="O95" s="111" t="str">
        <f>IFERROR(2^(-('RNA Spike-in Normalized Ct'!O95)), 'RNA Spike-in Normalized Ct'!O95)</f>
        <v>No sample</v>
      </c>
    </row>
    <row r="96" spans="1:15" x14ac:dyDescent="0.25">
      <c r="A96" s="170"/>
      <c r="B96" s="13" t="s">
        <v>2384</v>
      </c>
      <c r="C96" s="27" t="str">
        <f>VLOOKUP($B96,'Thresholded Ct'!$B$3:$C$194,2,FALSE)</f>
        <v>hsa-miR-140-5p</v>
      </c>
      <c r="D96" s="111" t="str">
        <f>IFERROR(2^(-('RNA Spike-in Normalized Ct'!D96)), 'RNA Spike-in Normalized Ct'!D96)</f>
        <v>Excluded</v>
      </c>
      <c r="E96" s="111" t="str">
        <f>IFERROR(2^(-('RNA Spike-in Normalized Ct'!E96)), 'RNA Spike-in Normalized Ct'!E96)</f>
        <v>No sample</v>
      </c>
      <c r="F96" s="111" t="str">
        <f>IFERROR(2^(-('RNA Spike-in Normalized Ct'!F96)), 'RNA Spike-in Normalized Ct'!F96)</f>
        <v>No sample</v>
      </c>
      <c r="G96" s="111" t="str">
        <f>IFERROR(2^(-('RNA Spike-in Normalized Ct'!G96)), 'RNA Spike-in Normalized Ct'!G96)</f>
        <v>No sample</v>
      </c>
      <c r="H96" s="111" t="str">
        <f>IFERROR(2^(-('RNA Spike-in Normalized Ct'!H96)), 'RNA Spike-in Normalized Ct'!H96)</f>
        <v>No sample</v>
      </c>
      <c r="I96" s="111" t="str">
        <f>IFERROR(2^(-('RNA Spike-in Normalized Ct'!I96)), 'RNA Spike-in Normalized Ct'!I96)</f>
        <v>No sample</v>
      </c>
      <c r="J96" s="111" t="str">
        <f>IFERROR(2^(-('RNA Spike-in Normalized Ct'!J96)), 'RNA Spike-in Normalized Ct'!J96)</f>
        <v>Excluded</v>
      </c>
      <c r="K96" s="111" t="str">
        <f>IFERROR(2^(-('RNA Spike-in Normalized Ct'!K96)), 'RNA Spike-in Normalized Ct'!K96)</f>
        <v>No sample</v>
      </c>
      <c r="L96" s="111" t="str">
        <f>IFERROR(2^(-('RNA Spike-in Normalized Ct'!L96)), 'RNA Spike-in Normalized Ct'!L96)</f>
        <v>No sample</v>
      </c>
      <c r="M96" s="111" t="str">
        <f>IFERROR(2^(-('RNA Spike-in Normalized Ct'!M96)), 'RNA Spike-in Normalized Ct'!M96)</f>
        <v>No sample</v>
      </c>
      <c r="N96" s="111" t="str">
        <f>IFERROR(2^(-('RNA Spike-in Normalized Ct'!N96)), 'RNA Spike-in Normalized Ct'!N96)</f>
        <v>No sample</v>
      </c>
      <c r="O96" s="111" t="str">
        <f>IFERROR(2^(-('RNA Spike-in Normalized Ct'!O96)), 'RNA Spike-in Normalized Ct'!O96)</f>
        <v>No sample</v>
      </c>
    </row>
    <row r="97" spans="1:15" x14ac:dyDescent="0.25">
      <c r="A97" s="170"/>
      <c r="B97" s="13" t="s">
        <v>2385</v>
      </c>
      <c r="C97" s="27" t="str">
        <f>VLOOKUP($B97,'Thresholded Ct'!$B$3:$C$194,2,FALSE)</f>
        <v>hsa-miR-126-3p</v>
      </c>
      <c r="D97" s="111" t="str">
        <f>IFERROR(2^(-('RNA Spike-in Normalized Ct'!D97)), 'RNA Spike-in Normalized Ct'!D97)</f>
        <v>Excluded</v>
      </c>
      <c r="E97" s="111" t="str">
        <f>IFERROR(2^(-('RNA Spike-in Normalized Ct'!E97)), 'RNA Spike-in Normalized Ct'!E97)</f>
        <v>No sample</v>
      </c>
      <c r="F97" s="111" t="str">
        <f>IFERROR(2^(-('RNA Spike-in Normalized Ct'!F97)), 'RNA Spike-in Normalized Ct'!F97)</f>
        <v>No sample</v>
      </c>
      <c r="G97" s="111" t="str">
        <f>IFERROR(2^(-('RNA Spike-in Normalized Ct'!G97)), 'RNA Spike-in Normalized Ct'!G97)</f>
        <v>No sample</v>
      </c>
      <c r="H97" s="111" t="str">
        <f>IFERROR(2^(-('RNA Spike-in Normalized Ct'!H97)), 'RNA Spike-in Normalized Ct'!H97)</f>
        <v>No sample</v>
      </c>
      <c r="I97" s="111" t="str">
        <f>IFERROR(2^(-('RNA Spike-in Normalized Ct'!I97)), 'RNA Spike-in Normalized Ct'!I97)</f>
        <v>No sample</v>
      </c>
      <c r="J97" s="111" t="str">
        <f>IFERROR(2^(-('RNA Spike-in Normalized Ct'!J97)), 'RNA Spike-in Normalized Ct'!J97)</f>
        <v>Excluded</v>
      </c>
      <c r="K97" s="111" t="str">
        <f>IFERROR(2^(-('RNA Spike-in Normalized Ct'!K97)), 'RNA Spike-in Normalized Ct'!K97)</f>
        <v>No sample</v>
      </c>
      <c r="L97" s="111" t="str">
        <f>IFERROR(2^(-('RNA Spike-in Normalized Ct'!L97)), 'RNA Spike-in Normalized Ct'!L97)</f>
        <v>No sample</v>
      </c>
      <c r="M97" s="111" t="str">
        <f>IFERROR(2^(-('RNA Spike-in Normalized Ct'!M97)), 'RNA Spike-in Normalized Ct'!M97)</f>
        <v>No sample</v>
      </c>
      <c r="N97" s="111" t="str">
        <f>IFERROR(2^(-('RNA Spike-in Normalized Ct'!N97)), 'RNA Spike-in Normalized Ct'!N97)</f>
        <v>No sample</v>
      </c>
      <c r="O97" s="111" t="str">
        <f>IFERROR(2^(-('RNA Spike-in Normalized Ct'!O97)), 'RNA Spike-in Normalized Ct'!O97)</f>
        <v>No sample</v>
      </c>
    </row>
    <row r="98" spans="1:15" x14ac:dyDescent="0.25">
      <c r="A98" s="170"/>
      <c r="B98" s="13" t="s">
        <v>2386</v>
      </c>
      <c r="C98" s="27" t="str">
        <f>VLOOKUP($B98,'Thresholded Ct'!$B$3:$C$194,2,FALSE)</f>
        <v>hsa-miR-320a</v>
      </c>
      <c r="D98" s="111" t="str">
        <f>IFERROR(2^(-('RNA Spike-in Normalized Ct'!D98)), 'RNA Spike-in Normalized Ct'!D98)</f>
        <v>Excluded</v>
      </c>
      <c r="E98" s="111" t="str">
        <f>IFERROR(2^(-('RNA Spike-in Normalized Ct'!E98)), 'RNA Spike-in Normalized Ct'!E98)</f>
        <v>No sample</v>
      </c>
      <c r="F98" s="111" t="str">
        <f>IFERROR(2^(-('RNA Spike-in Normalized Ct'!F98)), 'RNA Spike-in Normalized Ct'!F98)</f>
        <v>No sample</v>
      </c>
      <c r="G98" s="111" t="str">
        <f>IFERROR(2^(-('RNA Spike-in Normalized Ct'!G98)), 'RNA Spike-in Normalized Ct'!G98)</f>
        <v>No sample</v>
      </c>
      <c r="H98" s="111" t="str">
        <f>IFERROR(2^(-('RNA Spike-in Normalized Ct'!H98)), 'RNA Spike-in Normalized Ct'!H98)</f>
        <v>No sample</v>
      </c>
      <c r="I98" s="111" t="str">
        <f>IFERROR(2^(-('RNA Spike-in Normalized Ct'!I98)), 'RNA Spike-in Normalized Ct'!I98)</f>
        <v>No sample</v>
      </c>
      <c r="J98" s="111" t="str">
        <f>IFERROR(2^(-('RNA Spike-in Normalized Ct'!J98)), 'RNA Spike-in Normalized Ct'!J98)</f>
        <v>Excluded</v>
      </c>
      <c r="K98" s="111" t="str">
        <f>IFERROR(2^(-('RNA Spike-in Normalized Ct'!K98)), 'RNA Spike-in Normalized Ct'!K98)</f>
        <v>No sample</v>
      </c>
      <c r="L98" s="111" t="str">
        <f>IFERROR(2^(-('RNA Spike-in Normalized Ct'!L98)), 'RNA Spike-in Normalized Ct'!L98)</f>
        <v>No sample</v>
      </c>
      <c r="M98" s="111" t="str">
        <f>IFERROR(2^(-('RNA Spike-in Normalized Ct'!M98)), 'RNA Spike-in Normalized Ct'!M98)</f>
        <v>No sample</v>
      </c>
      <c r="N98" s="111" t="str">
        <f>IFERROR(2^(-('RNA Spike-in Normalized Ct'!N98)), 'RNA Spike-in Normalized Ct'!N98)</f>
        <v>No sample</v>
      </c>
      <c r="O98" s="111" t="str">
        <f>IFERROR(2^(-('RNA Spike-in Normalized Ct'!O98)), 'RNA Spike-in Normalized Ct'!O98)</f>
        <v>No sample</v>
      </c>
    </row>
    <row r="99" spans="1:15" x14ac:dyDescent="0.25">
      <c r="A99" s="170"/>
      <c r="B99" s="13" t="s">
        <v>2387</v>
      </c>
      <c r="C99" s="27" t="str">
        <f>VLOOKUP($B99,'Thresholded Ct'!$B$3:$C$194,2,FALSE)</f>
        <v>hsa-miR-370-3p</v>
      </c>
      <c r="D99" s="111">
        <f>IFERROR(2^(-('RNA Spike-in Normalized Ct'!D99)), 'RNA Spike-in Normalized Ct'!D99)</f>
        <v>2.2289323866939475E-9</v>
      </c>
      <c r="E99" s="111" t="str">
        <f>IFERROR(2^(-('RNA Spike-in Normalized Ct'!E99)), 'RNA Spike-in Normalized Ct'!E99)</f>
        <v>No sample</v>
      </c>
      <c r="F99" s="111" t="str">
        <f>IFERROR(2^(-('RNA Spike-in Normalized Ct'!F99)), 'RNA Spike-in Normalized Ct'!F99)</f>
        <v>No sample</v>
      </c>
      <c r="G99" s="111" t="str">
        <f>IFERROR(2^(-('RNA Spike-in Normalized Ct'!G99)), 'RNA Spike-in Normalized Ct'!G99)</f>
        <v>No sample</v>
      </c>
      <c r="H99" s="111" t="str">
        <f>IFERROR(2^(-('RNA Spike-in Normalized Ct'!H99)), 'RNA Spike-in Normalized Ct'!H99)</f>
        <v>No sample</v>
      </c>
      <c r="I99" s="111" t="str">
        <f>IFERROR(2^(-('RNA Spike-in Normalized Ct'!I99)), 'RNA Spike-in Normalized Ct'!I99)</f>
        <v>No sample</v>
      </c>
      <c r="J99" s="111">
        <f>IFERROR(2^(-('RNA Spike-in Normalized Ct'!J99)), 'RNA Spike-in Normalized Ct'!J99)</f>
        <v>4.2437887833346213E-9</v>
      </c>
      <c r="K99" s="111" t="str">
        <f>IFERROR(2^(-('RNA Spike-in Normalized Ct'!K99)), 'RNA Spike-in Normalized Ct'!K99)</f>
        <v>No sample</v>
      </c>
      <c r="L99" s="111" t="str">
        <f>IFERROR(2^(-('RNA Spike-in Normalized Ct'!L99)), 'RNA Spike-in Normalized Ct'!L99)</f>
        <v>No sample</v>
      </c>
      <c r="M99" s="111" t="str">
        <f>IFERROR(2^(-('RNA Spike-in Normalized Ct'!M99)), 'RNA Spike-in Normalized Ct'!M99)</f>
        <v>No sample</v>
      </c>
      <c r="N99" s="111" t="str">
        <f>IFERROR(2^(-('RNA Spike-in Normalized Ct'!N99)), 'RNA Spike-in Normalized Ct'!N99)</f>
        <v>No sample</v>
      </c>
      <c r="O99" s="111" t="str">
        <f>IFERROR(2^(-('RNA Spike-in Normalized Ct'!O99)), 'RNA Spike-in Normalized Ct'!O99)</f>
        <v>No sample</v>
      </c>
    </row>
    <row r="100" spans="1:15" x14ac:dyDescent="0.25">
      <c r="A100" s="170"/>
      <c r="B100" s="13" t="s">
        <v>2388</v>
      </c>
      <c r="C100" s="27" t="str">
        <f>VLOOKUP($B100,'Thresholded Ct'!$B$3:$C$194,2,FALSE)</f>
        <v>hsa-miR-196b-5p</v>
      </c>
      <c r="D100" s="111">
        <f>IFERROR(2^(-('RNA Spike-in Normalized Ct'!D100)), 'RNA Spike-in Normalized Ct'!D100)</f>
        <v>8.9897497079499042E-10</v>
      </c>
      <c r="E100" s="111" t="str">
        <f>IFERROR(2^(-('RNA Spike-in Normalized Ct'!E100)), 'RNA Spike-in Normalized Ct'!E100)</f>
        <v>No sample</v>
      </c>
      <c r="F100" s="111" t="str">
        <f>IFERROR(2^(-('RNA Spike-in Normalized Ct'!F100)), 'RNA Spike-in Normalized Ct'!F100)</f>
        <v>No sample</v>
      </c>
      <c r="G100" s="111" t="str">
        <f>IFERROR(2^(-('RNA Spike-in Normalized Ct'!G100)), 'RNA Spike-in Normalized Ct'!G100)</f>
        <v>No sample</v>
      </c>
      <c r="H100" s="111" t="str">
        <f>IFERROR(2^(-('RNA Spike-in Normalized Ct'!H100)), 'RNA Spike-in Normalized Ct'!H100)</f>
        <v>No sample</v>
      </c>
      <c r="I100" s="111" t="str">
        <f>IFERROR(2^(-('RNA Spike-in Normalized Ct'!I100)), 'RNA Spike-in Normalized Ct'!I100)</f>
        <v>No sample</v>
      </c>
      <c r="J100" s="111">
        <f>IFERROR(2^(-('RNA Spike-in Normalized Ct'!J100)), 'RNA Spike-in Normalized Ct'!J100)</f>
        <v>1.0184342576979052E-9</v>
      </c>
      <c r="K100" s="111" t="str">
        <f>IFERROR(2^(-('RNA Spike-in Normalized Ct'!K100)), 'RNA Spike-in Normalized Ct'!K100)</f>
        <v>No sample</v>
      </c>
      <c r="L100" s="111" t="str">
        <f>IFERROR(2^(-('RNA Spike-in Normalized Ct'!L100)), 'RNA Spike-in Normalized Ct'!L100)</f>
        <v>No sample</v>
      </c>
      <c r="M100" s="111" t="str">
        <f>IFERROR(2^(-('RNA Spike-in Normalized Ct'!M100)), 'RNA Spike-in Normalized Ct'!M100)</f>
        <v>No sample</v>
      </c>
      <c r="N100" s="111" t="str">
        <f>IFERROR(2^(-('RNA Spike-in Normalized Ct'!N100)), 'RNA Spike-in Normalized Ct'!N100)</f>
        <v>No sample</v>
      </c>
      <c r="O100" s="111" t="str">
        <f>IFERROR(2^(-('RNA Spike-in Normalized Ct'!O100)), 'RNA Spike-in Normalized Ct'!O100)</f>
        <v>No sample</v>
      </c>
    </row>
    <row r="101" spans="1:15" x14ac:dyDescent="0.25">
      <c r="A101" s="170"/>
      <c r="B101" s="13" t="s">
        <v>2389</v>
      </c>
      <c r="C101" s="27" t="str">
        <f>VLOOKUP($B101,'Thresholded Ct'!$B$3:$C$194,2,FALSE)</f>
        <v>hsa-miR-193b-3p</v>
      </c>
      <c r="D101" s="111">
        <f>IFERROR(2^(-('RNA Spike-in Normalized Ct'!D101)), 'RNA Spike-in Normalized Ct'!D101)</f>
        <v>1.6904704048275256E-8</v>
      </c>
      <c r="E101" s="111" t="str">
        <f>IFERROR(2^(-('RNA Spike-in Normalized Ct'!E101)), 'RNA Spike-in Normalized Ct'!E101)</f>
        <v>No sample</v>
      </c>
      <c r="F101" s="111" t="str">
        <f>IFERROR(2^(-('RNA Spike-in Normalized Ct'!F101)), 'RNA Spike-in Normalized Ct'!F101)</f>
        <v>No sample</v>
      </c>
      <c r="G101" s="111" t="str">
        <f>IFERROR(2^(-('RNA Spike-in Normalized Ct'!G101)), 'RNA Spike-in Normalized Ct'!G101)</f>
        <v>No sample</v>
      </c>
      <c r="H101" s="111" t="str">
        <f>IFERROR(2^(-('RNA Spike-in Normalized Ct'!H101)), 'RNA Spike-in Normalized Ct'!H101)</f>
        <v>No sample</v>
      </c>
      <c r="I101" s="111" t="str">
        <f>IFERROR(2^(-('RNA Spike-in Normalized Ct'!I101)), 'RNA Spike-in Normalized Ct'!I101)</f>
        <v>No sample</v>
      </c>
      <c r="J101" s="111">
        <f>IFERROR(2^(-('RNA Spike-in Normalized Ct'!J101)), 'RNA Spike-in Normalized Ct'!J101)</f>
        <v>3.1349115944024167E-8</v>
      </c>
      <c r="K101" s="111" t="str">
        <f>IFERROR(2^(-('RNA Spike-in Normalized Ct'!K101)), 'RNA Spike-in Normalized Ct'!K101)</f>
        <v>No sample</v>
      </c>
      <c r="L101" s="111" t="str">
        <f>IFERROR(2^(-('RNA Spike-in Normalized Ct'!L101)), 'RNA Spike-in Normalized Ct'!L101)</f>
        <v>No sample</v>
      </c>
      <c r="M101" s="111" t="str">
        <f>IFERROR(2^(-('RNA Spike-in Normalized Ct'!M101)), 'RNA Spike-in Normalized Ct'!M101)</f>
        <v>No sample</v>
      </c>
      <c r="N101" s="111" t="str">
        <f>IFERROR(2^(-('RNA Spike-in Normalized Ct'!N101)), 'RNA Spike-in Normalized Ct'!N101)</f>
        <v>No sample</v>
      </c>
      <c r="O101" s="111" t="str">
        <f>IFERROR(2^(-('RNA Spike-in Normalized Ct'!O101)), 'RNA Spike-in Normalized Ct'!O101)</f>
        <v>No sample</v>
      </c>
    </row>
    <row r="102" spans="1:15" x14ac:dyDescent="0.25">
      <c r="A102" s="170"/>
      <c r="B102" s="13" t="s">
        <v>2391</v>
      </c>
      <c r="C102" s="27" t="str">
        <f>VLOOKUP($B102,'Thresholded Ct'!$B$3:$C$194,2,FALSE)</f>
        <v>hsa-miR-15a-5p</v>
      </c>
      <c r="D102" s="111">
        <f>IFERROR(2^(-('RNA Spike-in Normalized Ct'!D102)), 'RNA Spike-in Normalized Ct'!D102)</f>
        <v>7.2221318508997157E-8</v>
      </c>
      <c r="E102" s="111" t="str">
        <f>IFERROR(2^(-('RNA Spike-in Normalized Ct'!E102)), 'RNA Spike-in Normalized Ct'!E102)</f>
        <v>No sample</v>
      </c>
      <c r="F102" s="111" t="str">
        <f>IFERROR(2^(-('RNA Spike-in Normalized Ct'!F102)), 'RNA Spike-in Normalized Ct'!F102)</f>
        <v>No sample</v>
      </c>
      <c r="G102" s="111" t="str">
        <f>IFERROR(2^(-('RNA Spike-in Normalized Ct'!G102)), 'RNA Spike-in Normalized Ct'!G102)</f>
        <v>No sample</v>
      </c>
      <c r="H102" s="111" t="str">
        <f>IFERROR(2^(-('RNA Spike-in Normalized Ct'!H102)), 'RNA Spike-in Normalized Ct'!H102)</f>
        <v>No sample</v>
      </c>
      <c r="I102" s="111" t="str">
        <f>IFERROR(2^(-('RNA Spike-in Normalized Ct'!I102)), 'RNA Spike-in Normalized Ct'!I102)</f>
        <v>No sample</v>
      </c>
      <c r="J102" s="111">
        <f>IFERROR(2^(-('RNA Spike-in Normalized Ct'!J102)), 'RNA Spike-in Normalized Ct'!J102)</f>
        <v>8.1648408172462435E-8</v>
      </c>
      <c r="K102" s="111" t="str">
        <f>IFERROR(2^(-('RNA Spike-in Normalized Ct'!K102)), 'RNA Spike-in Normalized Ct'!K102)</f>
        <v>No sample</v>
      </c>
      <c r="L102" s="111" t="str">
        <f>IFERROR(2^(-('RNA Spike-in Normalized Ct'!L102)), 'RNA Spike-in Normalized Ct'!L102)</f>
        <v>No sample</v>
      </c>
      <c r="M102" s="111" t="str">
        <f>IFERROR(2^(-('RNA Spike-in Normalized Ct'!M102)), 'RNA Spike-in Normalized Ct'!M102)</f>
        <v>No sample</v>
      </c>
      <c r="N102" s="111" t="str">
        <f>IFERROR(2^(-('RNA Spike-in Normalized Ct'!N102)), 'RNA Spike-in Normalized Ct'!N102)</f>
        <v>No sample</v>
      </c>
      <c r="O102" s="111" t="str">
        <f>IFERROR(2^(-('RNA Spike-in Normalized Ct'!O102)), 'RNA Spike-in Normalized Ct'!O102)</f>
        <v>No sample</v>
      </c>
    </row>
    <row r="103" spans="1:15" x14ac:dyDescent="0.25">
      <c r="A103" s="170"/>
      <c r="B103" s="13" t="s">
        <v>2392</v>
      </c>
      <c r="C103" s="27" t="str">
        <f>VLOOKUP($B103,'Thresholded Ct'!$B$3:$C$194,2,FALSE)</f>
        <v>hsa-miR-100-5p</v>
      </c>
      <c r="D103" s="111">
        <f>IFERROR(2^(-('RNA Spike-in Normalized Ct'!D103)), 'RNA Spike-in Normalized Ct'!D103)</f>
        <v>2.4238172864637181E-10</v>
      </c>
      <c r="E103" s="111" t="str">
        <f>IFERROR(2^(-('RNA Spike-in Normalized Ct'!E103)), 'RNA Spike-in Normalized Ct'!E103)</f>
        <v>No sample</v>
      </c>
      <c r="F103" s="111" t="str">
        <f>IFERROR(2^(-('RNA Spike-in Normalized Ct'!F103)), 'RNA Spike-in Normalized Ct'!F103)</f>
        <v>No sample</v>
      </c>
      <c r="G103" s="111" t="str">
        <f>IFERROR(2^(-('RNA Spike-in Normalized Ct'!G103)), 'RNA Spike-in Normalized Ct'!G103)</f>
        <v>No sample</v>
      </c>
      <c r="H103" s="111" t="str">
        <f>IFERROR(2^(-('RNA Spike-in Normalized Ct'!H103)), 'RNA Spike-in Normalized Ct'!H103)</f>
        <v>No sample</v>
      </c>
      <c r="I103" s="111" t="str">
        <f>IFERROR(2^(-('RNA Spike-in Normalized Ct'!I103)), 'RNA Spike-in Normalized Ct'!I103)</f>
        <v>No sample</v>
      </c>
      <c r="J103" s="111">
        <f>IFERROR(2^(-('RNA Spike-in Normalized Ct'!J103)), 'RNA Spike-in Normalized Ct'!J103)</f>
        <v>6.9080616060696742E-10</v>
      </c>
      <c r="K103" s="111" t="str">
        <f>IFERROR(2^(-('RNA Spike-in Normalized Ct'!K103)), 'RNA Spike-in Normalized Ct'!K103)</f>
        <v>No sample</v>
      </c>
      <c r="L103" s="111" t="str">
        <f>IFERROR(2^(-('RNA Spike-in Normalized Ct'!L103)), 'RNA Spike-in Normalized Ct'!L103)</f>
        <v>No sample</v>
      </c>
      <c r="M103" s="111" t="str">
        <f>IFERROR(2^(-('RNA Spike-in Normalized Ct'!M103)), 'RNA Spike-in Normalized Ct'!M103)</f>
        <v>No sample</v>
      </c>
      <c r="N103" s="111" t="str">
        <f>IFERROR(2^(-('RNA Spike-in Normalized Ct'!N103)), 'RNA Spike-in Normalized Ct'!N103)</f>
        <v>No sample</v>
      </c>
      <c r="O103" s="111" t="str">
        <f>IFERROR(2^(-('RNA Spike-in Normalized Ct'!O103)), 'RNA Spike-in Normalized Ct'!O103)</f>
        <v>No sample</v>
      </c>
    </row>
    <row r="104" spans="1:15" x14ac:dyDescent="0.25">
      <c r="A104" s="170"/>
      <c r="B104" s="13" t="s">
        <v>2393</v>
      </c>
      <c r="C104" s="27" t="str">
        <f>VLOOKUP($B104,'Thresholded Ct'!$B$3:$C$194,2,FALSE)</f>
        <v>hsa-miR-10a-5p</v>
      </c>
      <c r="D104" s="111" t="str">
        <f>IFERROR(2^(-('RNA Spike-in Normalized Ct'!D104)), 'RNA Spike-in Normalized Ct'!D104)</f>
        <v>Excluded</v>
      </c>
      <c r="E104" s="111" t="str">
        <f>IFERROR(2^(-('RNA Spike-in Normalized Ct'!E104)), 'RNA Spike-in Normalized Ct'!E104)</f>
        <v>No sample</v>
      </c>
      <c r="F104" s="111" t="str">
        <f>IFERROR(2^(-('RNA Spike-in Normalized Ct'!F104)), 'RNA Spike-in Normalized Ct'!F104)</f>
        <v>No sample</v>
      </c>
      <c r="G104" s="111" t="str">
        <f>IFERROR(2^(-('RNA Spike-in Normalized Ct'!G104)), 'RNA Spike-in Normalized Ct'!G104)</f>
        <v>No sample</v>
      </c>
      <c r="H104" s="111" t="str">
        <f>IFERROR(2^(-('RNA Spike-in Normalized Ct'!H104)), 'RNA Spike-in Normalized Ct'!H104)</f>
        <v>No sample</v>
      </c>
      <c r="I104" s="111" t="str">
        <f>IFERROR(2^(-('RNA Spike-in Normalized Ct'!I104)), 'RNA Spike-in Normalized Ct'!I104)</f>
        <v>No sample</v>
      </c>
      <c r="J104" s="111" t="str">
        <f>IFERROR(2^(-('RNA Spike-in Normalized Ct'!J104)), 'RNA Spike-in Normalized Ct'!J104)</f>
        <v>Excluded</v>
      </c>
      <c r="K104" s="111" t="str">
        <f>IFERROR(2^(-('RNA Spike-in Normalized Ct'!K104)), 'RNA Spike-in Normalized Ct'!K104)</f>
        <v>No sample</v>
      </c>
      <c r="L104" s="111" t="str">
        <f>IFERROR(2^(-('RNA Spike-in Normalized Ct'!L104)), 'RNA Spike-in Normalized Ct'!L104)</f>
        <v>No sample</v>
      </c>
      <c r="M104" s="111" t="str">
        <f>IFERROR(2^(-('RNA Spike-in Normalized Ct'!M104)), 'RNA Spike-in Normalized Ct'!M104)</f>
        <v>No sample</v>
      </c>
      <c r="N104" s="111" t="str">
        <f>IFERROR(2^(-('RNA Spike-in Normalized Ct'!N104)), 'RNA Spike-in Normalized Ct'!N104)</f>
        <v>No sample</v>
      </c>
      <c r="O104" s="111" t="str">
        <f>IFERROR(2^(-('RNA Spike-in Normalized Ct'!O104)), 'RNA Spike-in Normalized Ct'!O104)</f>
        <v>No sample</v>
      </c>
    </row>
    <row r="105" spans="1:15" x14ac:dyDescent="0.25">
      <c r="A105" s="170"/>
      <c r="B105" s="13" t="s">
        <v>2394</v>
      </c>
      <c r="C105" s="27" t="str">
        <f>VLOOKUP($B105,'Thresholded Ct'!$B$3:$C$194,2,FALSE)</f>
        <v>hsa-miR-215-5p</v>
      </c>
      <c r="D105" s="111">
        <f>IFERROR(2^(-('RNA Spike-in Normalized Ct'!D105)), 'RNA Spike-in Normalized Ct'!D105)</f>
        <v>8.0130576376421679E-9</v>
      </c>
      <c r="E105" s="111" t="str">
        <f>IFERROR(2^(-('RNA Spike-in Normalized Ct'!E105)), 'RNA Spike-in Normalized Ct'!E105)</f>
        <v>No sample</v>
      </c>
      <c r="F105" s="111" t="str">
        <f>IFERROR(2^(-('RNA Spike-in Normalized Ct'!F105)), 'RNA Spike-in Normalized Ct'!F105)</f>
        <v>No sample</v>
      </c>
      <c r="G105" s="111" t="str">
        <f>IFERROR(2^(-('RNA Spike-in Normalized Ct'!G105)), 'RNA Spike-in Normalized Ct'!G105)</f>
        <v>No sample</v>
      </c>
      <c r="H105" s="111" t="str">
        <f>IFERROR(2^(-('RNA Spike-in Normalized Ct'!H105)), 'RNA Spike-in Normalized Ct'!H105)</f>
        <v>No sample</v>
      </c>
      <c r="I105" s="111" t="str">
        <f>IFERROR(2^(-('RNA Spike-in Normalized Ct'!I105)), 'RNA Spike-in Normalized Ct'!I105)</f>
        <v>No sample</v>
      </c>
      <c r="J105" s="111">
        <f>IFERROR(2^(-('RNA Spike-in Normalized Ct'!J105)), 'RNA Spike-in Normalized Ct'!J105)</f>
        <v>4.4826530888658038E-9</v>
      </c>
      <c r="K105" s="111" t="str">
        <f>IFERROR(2^(-('RNA Spike-in Normalized Ct'!K105)), 'RNA Spike-in Normalized Ct'!K105)</f>
        <v>No sample</v>
      </c>
      <c r="L105" s="111" t="str">
        <f>IFERROR(2^(-('RNA Spike-in Normalized Ct'!L105)), 'RNA Spike-in Normalized Ct'!L105)</f>
        <v>No sample</v>
      </c>
      <c r="M105" s="111" t="str">
        <f>IFERROR(2^(-('RNA Spike-in Normalized Ct'!M105)), 'RNA Spike-in Normalized Ct'!M105)</f>
        <v>No sample</v>
      </c>
      <c r="N105" s="111" t="str">
        <f>IFERROR(2^(-('RNA Spike-in Normalized Ct'!N105)), 'RNA Spike-in Normalized Ct'!N105)</f>
        <v>No sample</v>
      </c>
      <c r="O105" s="111" t="str">
        <f>IFERROR(2^(-('RNA Spike-in Normalized Ct'!O105)), 'RNA Spike-in Normalized Ct'!O105)</f>
        <v>No sample</v>
      </c>
    </row>
    <row r="106" spans="1:15" x14ac:dyDescent="0.25">
      <c r="A106" s="170"/>
      <c r="B106" s="13" t="s">
        <v>2395</v>
      </c>
      <c r="C106" s="27" t="str">
        <f>VLOOKUP($B106,'Thresholded Ct'!$B$3:$C$194,2,FALSE)</f>
        <v>hsa-miR-23b-3p</v>
      </c>
      <c r="D106" s="111" t="str">
        <f>IFERROR(2^(-('RNA Spike-in Normalized Ct'!D106)), 'RNA Spike-in Normalized Ct'!D106)</f>
        <v>Excluded</v>
      </c>
      <c r="E106" s="111" t="str">
        <f>IFERROR(2^(-('RNA Spike-in Normalized Ct'!E106)), 'RNA Spike-in Normalized Ct'!E106)</f>
        <v>No sample</v>
      </c>
      <c r="F106" s="111" t="str">
        <f>IFERROR(2^(-('RNA Spike-in Normalized Ct'!F106)), 'RNA Spike-in Normalized Ct'!F106)</f>
        <v>No sample</v>
      </c>
      <c r="G106" s="111" t="str">
        <f>IFERROR(2^(-('RNA Spike-in Normalized Ct'!G106)), 'RNA Spike-in Normalized Ct'!G106)</f>
        <v>No sample</v>
      </c>
      <c r="H106" s="111" t="str">
        <f>IFERROR(2^(-('RNA Spike-in Normalized Ct'!H106)), 'RNA Spike-in Normalized Ct'!H106)</f>
        <v>No sample</v>
      </c>
      <c r="I106" s="111" t="str">
        <f>IFERROR(2^(-('RNA Spike-in Normalized Ct'!I106)), 'RNA Spike-in Normalized Ct'!I106)</f>
        <v>No sample</v>
      </c>
      <c r="J106" s="111" t="str">
        <f>IFERROR(2^(-('RNA Spike-in Normalized Ct'!J106)), 'RNA Spike-in Normalized Ct'!J106)</f>
        <v>Excluded</v>
      </c>
      <c r="K106" s="111" t="str">
        <f>IFERROR(2^(-('RNA Spike-in Normalized Ct'!K106)), 'RNA Spike-in Normalized Ct'!K106)</f>
        <v>No sample</v>
      </c>
      <c r="L106" s="111" t="str">
        <f>IFERROR(2^(-('RNA Spike-in Normalized Ct'!L106)), 'RNA Spike-in Normalized Ct'!L106)</f>
        <v>No sample</v>
      </c>
      <c r="M106" s="111" t="str">
        <f>IFERROR(2^(-('RNA Spike-in Normalized Ct'!M106)), 'RNA Spike-in Normalized Ct'!M106)</f>
        <v>No sample</v>
      </c>
      <c r="N106" s="111" t="str">
        <f>IFERROR(2^(-('RNA Spike-in Normalized Ct'!N106)), 'RNA Spike-in Normalized Ct'!N106)</f>
        <v>No sample</v>
      </c>
      <c r="O106" s="111" t="str">
        <f>IFERROR(2^(-('RNA Spike-in Normalized Ct'!O106)), 'RNA Spike-in Normalized Ct'!O106)</f>
        <v>No sample</v>
      </c>
    </row>
    <row r="107" spans="1:15" x14ac:dyDescent="0.25">
      <c r="A107" s="170"/>
      <c r="B107" s="13" t="s">
        <v>2396</v>
      </c>
      <c r="C107" s="27" t="str">
        <f>VLOOKUP($B107,'Thresholded Ct'!$B$3:$C$194,2,FALSE)</f>
        <v>hsa-miR-141-3p</v>
      </c>
      <c r="D107" s="111">
        <f>IFERROR(2^(-('RNA Spike-in Normalized Ct'!D107)), 'RNA Spike-in Normalized Ct'!D107)</f>
        <v>2.7176371668282489E-9</v>
      </c>
      <c r="E107" s="111" t="str">
        <f>IFERROR(2^(-('RNA Spike-in Normalized Ct'!E107)), 'RNA Spike-in Normalized Ct'!E107)</f>
        <v>No sample</v>
      </c>
      <c r="F107" s="111" t="str">
        <f>IFERROR(2^(-('RNA Spike-in Normalized Ct'!F107)), 'RNA Spike-in Normalized Ct'!F107)</f>
        <v>No sample</v>
      </c>
      <c r="G107" s="111" t="str">
        <f>IFERROR(2^(-('RNA Spike-in Normalized Ct'!G107)), 'RNA Spike-in Normalized Ct'!G107)</f>
        <v>No sample</v>
      </c>
      <c r="H107" s="111" t="str">
        <f>IFERROR(2^(-('RNA Spike-in Normalized Ct'!H107)), 'RNA Spike-in Normalized Ct'!H107)</f>
        <v>No sample</v>
      </c>
      <c r="I107" s="111" t="str">
        <f>IFERROR(2^(-('RNA Spike-in Normalized Ct'!I107)), 'RNA Spike-in Normalized Ct'!I107)</f>
        <v>No sample</v>
      </c>
      <c r="J107" s="111">
        <f>IFERROR(2^(-('RNA Spike-in Normalized Ct'!J107)), 'RNA Spike-in Normalized Ct'!J107)</f>
        <v>7.0826092420192971E-10</v>
      </c>
      <c r="K107" s="111" t="str">
        <f>IFERROR(2^(-('RNA Spike-in Normalized Ct'!K107)), 'RNA Spike-in Normalized Ct'!K107)</f>
        <v>No sample</v>
      </c>
      <c r="L107" s="111" t="str">
        <f>IFERROR(2^(-('RNA Spike-in Normalized Ct'!L107)), 'RNA Spike-in Normalized Ct'!L107)</f>
        <v>No sample</v>
      </c>
      <c r="M107" s="111" t="str">
        <f>IFERROR(2^(-('RNA Spike-in Normalized Ct'!M107)), 'RNA Spike-in Normalized Ct'!M107)</f>
        <v>No sample</v>
      </c>
      <c r="N107" s="111" t="str">
        <f>IFERROR(2^(-('RNA Spike-in Normalized Ct'!N107)), 'RNA Spike-in Normalized Ct'!N107)</f>
        <v>No sample</v>
      </c>
      <c r="O107" s="111" t="str">
        <f>IFERROR(2^(-('RNA Spike-in Normalized Ct'!O107)), 'RNA Spike-in Normalized Ct'!O107)</f>
        <v>No sample</v>
      </c>
    </row>
    <row r="108" spans="1:15" x14ac:dyDescent="0.25">
      <c r="A108" s="170"/>
      <c r="B108" s="13" t="s">
        <v>2397</v>
      </c>
      <c r="C108" s="27" t="str">
        <f>VLOOKUP($B108,'Thresholded Ct'!$B$3:$C$194,2,FALSE)</f>
        <v>hsa-miR-134-5p</v>
      </c>
      <c r="D108" s="111">
        <f>IFERROR(2^(-('RNA Spike-in Normalized Ct'!D108)), 'RNA Spike-in Normalized Ct'!D108)</f>
        <v>8.9897497079499042E-10</v>
      </c>
      <c r="E108" s="111" t="str">
        <f>IFERROR(2^(-('RNA Spike-in Normalized Ct'!E108)), 'RNA Spike-in Normalized Ct'!E108)</f>
        <v>No sample</v>
      </c>
      <c r="F108" s="111" t="str">
        <f>IFERROR(2^(-('RNA Spike-in Normalized Ct'!F108)), 'RNA Spike-in Normalized Ct'!F108)</f>
        <v>No sample</v>
      </c>
      <c r="G108" s="111" t="str">
        <f>IFERROR(2^(-('RNA Spike-in Normalized Ct'!G108)), 'RNA Spike-in Normalized Ct'!G108)</f>
        <v>No sample</v>
      </c>
      <c r="H108" s="111" t="str">
        <f>IFERROR(2^(-('RNA Spike-in Normalized Ct'!H108)), 'RNA Spike-in Normalized Ct'!H108)</f>
        <v>No sample</v>
      </c>
      <c r="I108" s="111" t="str">
        <f>IFERROR(2^(-('RNA Spike-in Normalized Ct'!I108)), 'RNA Spike-in Normalized Ct'!I108)</f>
        <v>No sample</v>
      </c>
      <c r="J108" s="111">
        <f>IFERROR(2^(-('RNA Spike-in Normalized Ct'!J108)), 'RNA Spike-in Normalized Ct'!J108)</f>
        <v>1.0184342576979052E-9</v>
      </c>
      <c r="K108" s="111" t="str">
        <f>IFERROR(2^(-('RNA Spike-in Normalized Ct'!K108)), 'RNA Spike-in Normalized Ct'!K108)</f>
        <v>No sample</v>
      </c>
      <c r="L108" s="111" t="str">
        <f>IFERROR(2^(-('RNA Spike-in Normalized Ct'!L108)), 'RNA Spike-in Normalized Ct'!L108)</f>
        <v>No sample</v>
      </c>
      <c r="M108" s="111" t="str">
        <f>IFERROR(2^(-('RNA Spike-in Normalized Ct'!M108)), 'RNA Spike-in Normalized Ct'!M108)</f>
        <v>No sample</v>
      </c>
      <c r="N108" s="111" t="str">
        <f>IFERROR(2^(-('RNA Spike-in Normalized Ct'!N108)), 'RNA Spike-in Normalized Ct'!N108)</f>
        <v>No sample</v>
      </c>
      <c r="O108" s="111" t="str">
        <f>IFERROR(2^(-('RNA Spike-in Normalized Ct'!O108)), 'RNA Spike-in Normalized Ct'!O108)</f>
        <v>No sample</v>
      </c>
    </row>
    <row r="109" spans="1:15" x14ac:dyDescent="0.25">
      <c r="A109" s="170"/>
      <c r="B109" s="13" t="s">
        <v>2398</v>
      </c>
      <c r="C109" s="27" t="str">
        <f>VLOOKUP($B109,'Thresholded Ct'!$B$3:$C$194,2,FALSE)</f>
        <v>hsa-miR-155-5p</v>
      </c>
      <c r="D109" s="111" t="str">
        <f>IFERROR(2^(-('RNA Spike-in Normalized Ct'!D109)), 'RNA Spike-in Normalized Ct'!D109)</f>
        <v>Excluded</v>
      </c>
      <c r="E109" s="111" t="str">
        <f>IFERROR(2^(-('RNA Spike-in Normalized Ct'!E109)), 'RNA Spike-in Normalized Ct'!E109)</f>
        <v>No sample</v>
      </c>
      <c r="F109" s="111" t="str">
        <f>IFERROR(2^(-('RNA Spike-in Normalized Ct'!F109)), 'RNA Spike-in Normalized Ct'!F109)</f>
        <v>No sample</v>
      </c>
      <c r="G109" s="111" t="str">
        <f>IFERROR(2^(-('RNA Spike-in Normalized Ct'!G109)), 'RNA Spike-in Normalized Ct'!G109)</f>
        <v>No sample</v>
      </c>
      <c r="H109" s="111" t="str">
        <f>IFERROR(2^(-('RNA Spike-in Normalized Ct'!H109)), 'RNA Spike-in Normalized Ct'!H109)</f>
        <v>No sample</v>
      </c>
      <c r="I109" s="111" t="str">
        <f>IFERROR(2^(-('RNA Spike-in Normalized Ct'!I109)), 'RNA Spike-in Normalized Ct'!I109)</f>
        <v>No sample</v>
      </c>
      <c r="J109" s="111" t="str">
        <f>IFERROR(2^(-('RNA Spike-in Normalized Ct'!J109)), 'RNA Spike-in Normalized Ct'!J109)</f>
        <v>Excluded</v>
      </c>
      <c r="K109" s="111" t="str">
        <f>IFERROR(2^(-('RNA Spike-in Normalized Ct'!K109)), 'RNA Spike-in Normalized Ct'!K109)</f>
        <v>No sample</v>
      </c>
      <c r="L109" s="111" t="str">
        <f>IFERROR(2^(-('RNA Spike-in Normalized Ct'!L109)), 'RNA Spike-in Normalized Ct'!L109)</f>
        <v>No sample</v>
      </c>
      <c r="M109" s="111" t="str">
        <f>IFERROR(2^(-('RNA Spike-in Normalized Ct'!M109)), 'RNA Spike-in Normalized Ct'!M109)</f>
        <v>No sample</v>
      </c>
      <c r="N109" s="111" t="str">
        <f>IFERROR(2^(-('RNA Spike-in Normalized Ct'!N109)), 'RNA Spike-in Normalized Ct'!N109)</f>
        <v>No sample</v>
      </c>
      <c r="O109" s="111" t="str">
        <f>IFERROR(2^(-('RNA Spike-in Normalized Ct'!O109)), 'RNA Spike-in Normalized Ct'!O109)</f>
        <v>No sample</v>
      </c>
    </row>
    <row r="110" spans="1:15" x14ac:dyDescent="0.25">
      <c r="A110" s="170"/>
      <c r="B110" s="13" t="s">
        <v>2399</v>
      </c>
      <c r="C110" s="27" t="str">
        <f>VLOOKUP($B110,'Thresholded Ct'!$B$3:$C$194,2,FALSE)</f>
        <v>hsa-miR-378a-5p</v>
      </c>
      <c r="D110" s="111">
        <f>IFERROR(2^(-('RNA Spike-in Normalized Ct'!D110)), 'RNA Spike-in Normalized Ct'!D110)</f>
        <v>1.5479435428858723E-9</v>
      </c>
      <c r="E110" s="111" t="str">
        <f>IFERROR(2^(-('RNA Spike-in Normalized Ct'!E110)), 'RNA Spike-in Normalized Ct'!E110)</f>
        <v>No sample</v>
      </c>
      <c r="F110" s="111" t="str">
        <f>IFERROR(2^(-('RNA Spike-in Normalized Ct'!F110)), 'RNA Spike-in Normalized Ct'!F110)</f>
        <v>No sample</v>
      </c>
      <c r="G110" s="111" t="str">
        <f>IFERROR(2^(-('RNA Spike-in Normalized Ct'!G110)), 'RNA Spike-in Normalized Ct'!G110)</f>
        <v>No sample</v>
      </c>
      <c r="H110" s="111" t="str">
        <f>IFERROR(2^(-('RNA Spike-in Normalized Ct'!H110)), 'RNA Spike-in Normalized Ct'!H110)</f>
        <v>No sample</v>
      </c>
      <c r="I110" s="111" t="str">
        <f>IFERROR(2^(-('RNA Spike-in Normalized Ct'!I110)), 'RNA Spike-in Normalized Ct'!I110)</f>
        <v>No sample</v>
      </c>
      <c r="J110" s="111">
        <f>IFERROR(2^(-('RNA Spike-in Normalized Ct'!J110)), 'RNA Spike-in Normalized Ct'!J110)</f>
        <v>9.384506944664806E-10</v>
      </c>
      <c r="K110" s="111" t="str">
        <f>IFERROR(2^(-('RNA Spike-in Normalized Ct'!K110)), 'RNA Spike-in Normalized Ct'!K110)</f>
        <v>No sample</v>
      </c>
      <c r="L110" s="111" t="str">
        <f>IFERROR(2^(-('RNA Spike-in Normalized Ct'!L110)), 'RNA Spike-in Normalized Ct'!L110)</f>
        <v>No sample</v>
      </c>
      <c r="M110" s="111" t="str">
        <f>IFERROR(2^(-('RNA Spike-in Normalized Ct'!M110)), 'RNA Spike-in Normalized Ct'!M110)</f>
        <v>No sample</v>
      </c>
      <c r="N110" s="111" t="str">
        <f>IFERROR(2^(-('RNA Spike-in Normalized Ct'!N110)), 'RNA Spike-in Normalized Ct'!N110)</f>
        <v>No sample</v>
      </c>
      <c r="O110" s="111" t="str">
        <f>IFERROR(2^(-('RNA Spike-in Normalized Ct'!O110)), 'RNA Spike-in Normalized Ct'!O110)</f>
        <v>No sample</v>
      </c>
    </row>
    <row r="111" spans="1:15" x14ac:dyDescent="0.25">
      <c r="A111" s="170"/>
      <c r="B111" s="13" t="s">
        <v>2400</v>
      </c>
      <c r="C111" s="27" t="str">
        <f>VLOOKUP($B111,'Thresholded Ct'!$B$3:$C$194,2,FALSE)</f>
        <v>hsa-miR-422a</v>
      </c>
      <c r="D111" s="111">
        <f>IFERROR(2^(-('RNA Spike-in Normalized Ct'!D111)), 'RNA Spike-in Normalized Ct'!D111)</f>
        <v>3.6033851266426343E-9</v>
      </c>
      <c r="E111" s="111" t="str">
        <f>IFERROR(2^(-('RNA Spike-in Normalized Ct'!E111)), 'RNA Spike-in Normalized Ct'!E111)</f>
        <v>No sample</v>
      </c>
      <c r="F111" s="111" t="str">
        <f>IFERROR(2^(-('RNA Spike-in Normalized Ct'!F111)), 'RNA Spike-in Normalized Ct'!F111)</f>
        <v>No sample</v>
      </c>
      <c r="G111" s="111" t="str">
        <f>IFERROR(2^(-('RNA Spike-in Normalized Ct'!G111)), 'RNA Spike-in Normalized Ct'!G111)</f>
        <v>No sample</v>
      </c>
      <c r="H111" s="111" t="str">
        <f>IFERROR(2^(-('RNA Spike-in Normalized Ct'!H111)), 'RNA Spike-in Normalized Ct'!H111)</f>
        <v>No sample</v>
      </c>
      <c r="I111" s="111" t="str">
        <f>IFERROR(2^(-('RNA Spike-in Normalized Ct'!I111)), 'RNA Spike-in Normalized Ct'!I111)</f>
        <v>No sample</v>
      </c>
      <c r="J111" s="111">
        <f>IFERROR(2^(-('RNA Spike-in Normalized Ct'!J111)), 'RNA Spike-in Normalized Ct'!J111)</f>
        <v>8.1648408172462435E-8</v>
      </c>
      <c r="K111" s="111" t="str">
        <f>IFERROR(2^(-('RNA Spike-in Normalized Ct'!K111)), 'RNA Spike-in Normalized Ct'!K111)</f>
        <v>No sample</v>
      </c>
      <c r="L111" s="111" t="str">
        <f>IFERROR(2^(-('RNA Spike-in Normalized Ct'!L111)), 'RNA Spike-in Normalized Ct'!L111)</f>
        <v>No sample</v>
      </c>
      <c r="M111" s="111" t="str">
        <f>IFERROR(2^(-('RNA Spike-in Normalized Ct'!M111)), 'RNA Spike-in Normalized Ct'!M111)</f>
        <v>No sample</v>
      </c>
      <c r="N111" s="111" t="str">
        <f>IFERROR(2^(-('RNA Spike-in Normalized Ct'!N111)), 'RNA Spike-in Normalized Ct'!N111)</f>
        <v>No sample</v>
      </c>
      <c r="O111" s="111" t="str">
        <f>IFERROR(2^(-('RNA Spike-in Normalized Ct'!O111)), 'RNA Spike-in Normalized Ct'!O111)</f>
        <v>No sample</v>
      </c>
    </row>
    <row r="112" spans="1:15" x14ac:dyDescent="0.25">
      <c r="A112" s="170"/>
      <c r="B112" s="13" t="s">
        <v>2401</v>
      </c>
      <c r="C112" s="27" t="str">
        <f>VLOOKUP($B112,'Thresholded Ct'!$B$3:$C$194,2,FALSE)</f>
        <v>hsa-miR-499a-5p</v>
      </c>
      <c r="D112" s="111">
        <f>IFERROR(2^(-('RNA Spike-in Normalized Ct'!D112)), 'RNA Spike-in Normalized Ct'!D112)</f>
        <v>2.6896617634964944E-8</v>
      </c>
      <c r="E112" s="111" t="str">
        <f>IFERROR(2^(-('RNA Spike-in Normalized Ct'!E112)), 'RNA Spike-in Normalized Ct'!E112)</f>
        <v>No sample</v>
      </c>
      <c r="F112" s="111" t="str">
        <f>IFERROR(2^(-('RNA Spike-in Normalized Ct'!F112)), 'RNA Spike-in Normalized Ct'!F112)</f>
        <v>No sample</v>
      </c>
      <c r="G112" s="111" t="str">
        <f>IFERROR(2^(-('RNA Spike-in Normalized Ct'!G112)), 'RNA Spike-in Normalized Ct'!G112)</f>
        <v>No sample</v>
      </c>
      <c r="H112" s="111" t="str">
        <f>IFERROR(2^(-('RNA Spike-in Normalized Ct'!H112)), 'RNA Spike-in Normalized Ct'!H112)</f>
        <v>No sample</v>
      </c>
      <c r="I112" s="111" t="str">
        <f>IFERROR(2^(-('RNA Spike-in Normalized Ct'!I112)), 'RNA Spike-in Normalized Ct'!I112)</f>
        <v>No sample</v>
      </c>
      <c r="J112" s="111">
        <f>IFERROR(2^(-('RNA Spike-in Normalized Ct'!J112)), 'RNA Spike-in Normalized Ct'!J112)</f>
        <v>4.2703456645026025E-9</v>
      </c>
      <c r="K112" s="111" t="str">
        <f>IFERROR(2^(-('RNA Spike-in Normalized Ct'!K112)), 'RNA Spike-in Normalized Ct'!K112)</f>
        <v>No sample</v>
      </c>
      <c r="L112" s="111" t="str">
        <f>IFERROR(2^(-('RNA Spike-in Normalized Ct'!L112)), 'RNA Spike-in Normalized Ct'!L112)</f>
        <v>No sample</v>
      </c>
      <c r="M112" s="111" t="str">
        <f>IFERROR(2^(-('RNA Spike-in Normalized Ct'!M112)), 'RNA Spike-in Normalized Ct'!M112)</f>
        <v>No sample</v>
      </c>
      <c r="N112" s="111" t="str">
        <f>IFERROR(2^(-('RNA Spike-in Normalized Ct'!N112)), 'RNA Spike-in Normalized Ct'!N112)</f>
        <v>No sample</v>
      </c>
      <c r="O112" s="111" t="str">
        <f>IFERROR(2^(-('RNA Spike-in Normalized Ct'!O112)), 'RNA Spike-in Normalized Ct'!O112)</f>
        <v>No sample</v>
      </c>
    </row>
    <row r="113" spans="1:15" x14ac:dyDescent="0.25">
      <c r="A113" s="170"/>
      <c r="B113" s="13" t="s">
        <v>2403</v>
      </c>
      <c r="C113" s="27" t="str">
        <f>VLOOKUP($B113,'Thresholded Ct'!$B$3:$C$194,2,FALSE)</f>
        <v>hsa-miR-17-3p</v>
      </c>
      <c r="D113" s="111">
        <f>IFERROR(2^(-('RNA Spike-in Normalized Ct'!D113)), 'RNA Spike-in Normalized Ct'!D113)</f>
        <v>7.6494332084059768E-9</v>
      </c>
      <c r="E113" s="111" t="str">
        <f>IFERROR(2^(-('RNA Spike-in Normalized Ct'!E113)), 'RNA Spike-in Normalized Ct'!E113)</f>
        <v>No sample</v>
      </c>
      <c r="F113" s="111" t="str">
        <f>IFERROR(2^(-('RNA Spike-in Normalized Ct'!F113)), 'RNA Spike-in Normalized Ct'!F113)</f>
        <v>No sample</v>
      </c>
      <c r="G113" s="111" t="str">
        <f>IFERROR(2^(-('RNA Spike-in Normalized Ct'!G113)), 'RNA Spike-in Normalized Ct'!G113)</f>
        <v>No sample</v>
      </c>
      <c r="H113" s="111" t="str">
        <f>IFERROR(2^(-('RNA Spike-in Normalized Ct'!H113)), 'RNA Spike-in Normalized Ct'!H113)</f>
        <v>No sample</v>
      </c>
      <c r="I113" s="111" t="str">
        <f>IFERROR(2^(-('RNA Spike-in Normalized Ct'!I113)), 'RNA Spike-in Normalized Ct'!I113)</f>
        <v>No sample</v>
      </c>
      <c r="J113" s="111">
        <f>IFERROR(2^(-('RNA Spike-in Normalized Ct'!J113)), 'RNA Spike-in Normalized Ct'!J113)</f>
        <v>4.0850475005354515E-9</v>
      </c>
      <c r="K113" s="111" t="str">
        <f>IFERROR(2^(-('RNA Spike-in Normalized Ct'!K113)), 'RNA Spike-in Normalized Ct'!K113)</f>
        <v>No sample</v>
      </c>
      <c r="L113" s="111" t="str">
        <f>IFERROR(2^(-('RNA Spike-in Normalized Ct'!L113)), 'RNA Spike-in Normalized Ct'!L113)</f>
        <v>No sample</v>
      </c>
      <c r="M113" s="111" t="str">
        <f>IFERROR(2^(-('RNA Spike-in Normalized Ct'!M113)), 'RNA Spike-in Normalized Ct'!M113)</f>
        <v>No sample</v>
      </c>
      <c r="N113" s="111" t="str">
        <f>IFERROR(2^(-('RNA Spike-in Normalized Ct'!N113)), 'RNA Spike-in Normalized Ct'!N113)</f>
        <v>No sample</v>
      </c>
      <c r="O113" s="111" t="str">
        <f>IFERROR(2^(-('RNA Spike-in Normalized Ct'!O113)), 'RNA Spike-in Normalized Ct'!O113)</f>
        <v>No sample</v>
      </c>
    </row>
    <row r="114" spans="1:15" x14ac:dyDescent="0.25">
      <c r="A114" s="170"/>
      <c r="B114" s="13" t="s">
        <v>2404</v>
      </c>
      <c r="C114" s="27" t="str">
        <f>VLOOKUP($B114,'Thresholded Ct'!$B$3:$C$194,2,FALSE)</f>
        <v>hsa-miR-103a-3p</v>
      </c>
      <c r="D114" s="111">
        <f>IFERROR(2^(-('RNA Spike-in Normalized Ct'!D114)), 'RNA Spike-in Normalized Ct'!D114)</f>
        <v>1.6353150112803854E-6</v>
      </c>
      <c r="E114" s="111" t="str">
        <f>IFERROR(2^(-('RNA Spike-in Normalized Ct'!E114)), 'RNA Spike-in Normalized Ct'!E114)</f>
        <v>No sample</v>
      </c>
      <c r="F114" s="111" t="str">
        <f>IFERROR(2^(-('RNA Spike-in Normalized Ct'!F114)), 'RNA Spike-in Normalized Ct'!F114)</f>
        <v>No sample</v>
      </c>
      <c r="G114" s="111" t="str">
        <f>IFERROR(2^(-('RNA Spike-in Normalized Ct'!G114)), 'RNA Spike-in Normalized Ct'!G114)</f>
        <v>No sample</v>
      </c>
      <c r="H114" s="111" t="str">
        <f>IFERROR(2^(-('RNA Spike-in Normalized Ct'!H114)), 'RNA Spike-in Normalized Ct'!H114)</f>
        <v>No sample</v>
      </c>
      <c r="I114" s="111" t="str">
        <f>IFERROR(2^(-('RNA Spike-in Normalized Ct'!I114)), 'RNA Spike-in Normalized Ct'!I114)</f>
        <v>No sample</v>
      </c>
      <c r="J114" s="111">
        <f>IFERROR(2^(-('RNA Spike-in Normalized Ct'!J114)), 'RNA Spike-in Normalized Ct'!J114)</f>
        <v>1.7599039145503456E-7</v>
      </c>
      <c r="K114" s="111" t="str">
        <f>IFERROR(2^(-('RNA Spike-in Normalized Ct'!K114)), 'RNA Spike-in Normalized Ct'!K114)</f>
        <v>No sample</v>
      </c>
      <c r="L114" s="111" t="str">
        <f>IFERROR(2^(-('RNA Spike-in Normalized Ct'!L114)), 'RNA Spike-in Normalized Ct'!L114)</f>
        <v>No sample</v>
      </c>
      <c r="M114" s="111" t="str">
        <f>IFERROR(2^(-('RNA Spike-in Normalized Ct'!M114)), 'RNA Spike-in Normalized Ct'!M114)</f>
        <v>No sample</v>
      </c>
      <c r="N114" s="111" t="str">
        <f>IFERROR(2^(-('RNA Spike-in Normalized Ct'!N114)), 'RNA Spike-in Normalized Ct'!N114)</f>
        <v>No sample</v>
      </c>
      <c r="O114" s="111" t="str">
        <f>IFERROR(2^(-('RNA Spike-in Normalized Ct'!O114)), 'RNA Spike-in Normalized Ct'!O114)</f>
        <v>No sample</v>
      </c>
    </row>
    <row r="115" spans="1:15" x14ac:dyDescent="0.25">
      <c r="A115" s="170"/>
      <c r="B115" s="13" t="s">
        <v>2405</v>
      </c>
      <c r="C115" s="27" t="str">
        <f>VLOOKUP($B115,'Thresholded Ct'!$B$3:$C$194,2,FALSE)</f>
        <v>hsa-miR-10b-5p</v>
      </c>
      <c r="D115" s="111" t="str">
        <f>IFERROR(2^(-('RNA Spike-in Normalized Ct'!D115)), 'RNA Spike-in Normalized Ct'!D115)</f>
        <v>Excluded</v>
      </c>
      <c r="E115" s="111" t="str">
        <f>IFERROR(2^(-('RNA Spike-in Normalized Ct'!E115)), 'RNA Spike-in Normalized Ct'!E115)</f>
        <v>No sample</v>
      </c>
      <c r="F115" s="111" t="str">
        <f>IFERROR(2^(-('RNA Spike-in Normalized Ct'!F115)), 'RNA Spike-in Normalized Ct'!F115)</f>
        <v>No sample</v>
      </c>
      <c r="G115" s="111" t="str">
        <f>IFERROR(2^(-('RNA Spike-in Normalized Ct'!G115)), 'RNA Spike-in Normalized Ct'!G115)</f>
        <v>No sample</v>
      </c>
      <c r="H115" s="111" t="str">
        <f>IFERROR(2^(-('RNA Spike-in Normalized Ct'!H115)), 'RNA Spike-in Normalized Ct'!H115)</f>
        <v>No sample</v>
      </c>
      <c r="I115" s="111" t="str">
        <f>IFERROR(2^(-('RNA Spike-in Normalized Ct'!I115)), 'RNA Spike-in Normalized Ct'!I115)</f>
        <v>No sample</v>
      </c>
      <c r="J115" s="111">
        <f>IFERROR(2^(-('RNA Spike-in Normalized Ct'!J115)), 'RNA Spike-in Normalized Ct'!J115)</f>
        <v>1.1723089716442494E-9</v>
      </c>
      <c r="K115" s="111" t="str">
        <f>IFERROR(2^(-('RNA Spike-in Normalized Ct'!K115)), 'RNA Spike-in Normalized Ct'!K115)</f>
        <v>No sample</v>
      </c>
      <c r="L115" s="111" t="str">
        <f>IFERROR(2^(-('RNA Spike-in Normalized Ct'!L115)), 'RNA Spike-in Normalized Ct'!L115)</f>
        <v>No sample</v>
      </c>
      <c r="M115" s="111" t="str">
        <f>IFERROR(2^(-('RNA Spike-in Normalized Ct'!M115)), 'RNA Spike-in Normalized Ct'!M115)</f>
        <v>No sample</v>
      </c>
      <c r="N115" s="111" t="str">
        <f>IFERROR(2^(-('RNA Spike-in Normalized Ct'!N115)), 'RNA Spike-in Normalized Ct'!N115)</f>
        <v>No sample</v>
      </c>
      <c r="O115" s="111" t="str">
        <f>IFERROR(2^(-('RNA Spike-in Normalized Ct'!O115)), 'RNA Spike-in Normalized Ct'!O115)</f>
        <v>No sample</v>
      </c>
    </row>
    <row r="116" spans="1:15" x14ac:dyDescent="0.25">
      <c r="A116" s="170"/>
      <c r="B116" s="13" t="s">
        <v>2406</v>
      </c>
      <c r="C116" s="27" t="str">
        <f>VLOOKUP($B116,'Thresholded Ct'!$B$3:$C$194,2,FALSE)</f>
        <v>hsa-miR-217</v>
      </c>
      <c r="D116" s="111">
        <f>IFERROR(2^(-('RNA Spike-in Normalized Ct'!D116)), 'RNA Spike-in Normalized Ct'!D116)</f>
        <v>2.0256049760708234E-9</v>
      </c>
      <c r="E116" s="111" t="str">
        <f>IFERROR(2^(-('RNA Spike-in Normalized Ct'!E116)), 'RNA Spike-in Normalized Ct'!E116)</f>
        <v>No sample</v>
      </c>
      <c r="F116" s="111" t="str">
        <f>IFERROR(2^(-('RNA Spike-in Normalized Ct'!F116)), 'RNA Spike-in Normalized Ct'!F116)</f>
        <v>No sample</v>
      </c>
      <c r="G116" s="111" t="str">
        <f>IFERROR(2^(-('RNA Spike-in Normalized Ct'!G116)), 'RNA Spike-in Normalized Ct'!G116)</f>
        <v>No sample</v>
      </c>
      <c r="H116" s="111" t="str">
        <f>IFERROR(2^(-('RNA Spike-in Normalized Ct'!H116)), 'RNA Spike-in Normalized Ct'!H116)</f>
        <v>No sample</v>
      </c>
      <c r="I116" s="111" t="str">
        <f>IFERROR(2^(-('RNA Spike-in Normalized Ct'!I116)), 'RNA Spike-in Normalized Ct'!I116)</f>
        <v>No sample</v>
      </c>
      <c r="J116" s="111">
        <f>IFERROR(2^(-('RNA Spike-in Normalized Ct'!J116)), 'RNA Spike-in Normalized Ct'!J116)</f>
        <v>1.1609878337710138E-9</v>
      </c>
      <c r="K116" s="111" t="str">
        <f>IFERROR(2^(-('RNA Spike-in Normalized Ct'!K116)), 'RNA Spike-in Normalized Ct'!K116)</f>
        <v>No sample</v>
      </c>
      <c r="L116" s="111" t="str">
        <f>IFERROR(2^(-('RNA Spike-in Normalized Ct'!L116)), 'RNA Spike-in Normalized Ct'!L116)</f>
        <v>No sample</v>
      </c>
      <c r="M116" s="111" t="str">
        <f>IFERROR(2^(-('RNA Spike-in Normalized Ct'!M116)), 'RNA Spike-in Normalized Ct'!M116)</f>
        <v>No sample</v>
      </c>
      <c r="N116" s="111" t="str">
        <f>IFERROR(2^(-('RNA Spike-in Normalized Ct'!N116)), 'RNA Spike-in Normalized Ct'!N116)</f>
        <v>No sample</v>
      </c>
      <c r="O116" s="111" t="str">
        <f>IFERROR(2^(-('RNA Spike-in Normalized Ct'!O116)), 'RNA Spike-in Normalized Ct'!O116)</f>
        <v>No sample</v>
      </c>
    </row>
    <row r="117" spans="1:15" x14ac:dyDescent="0.25">
      <c r="A117" s="170"/>
      <c r="B117" s="13" t="s">
        <v>2407</v>
      </c>
      <c r="C117" s="27" t="str">
        <f>VLOOKUP($B117,'Thresholded Ct'!$B$3:$C$194,2,FALSE)</f>
        <v>hsa-miR-27b-3p</v>
      </c>
      <c r="D117" s="111">
        <f>IFERROR(2^(-('RNA Spike-in Normalized Ct'!D117)), 'RNA Spike-in Normalized Ct'!D117)</f>
        <v>3.080902131062993E-9</v>
      </c>
      <c r="E117" s="111" t="str">
        <f>IFERROR(2^(-('RNA Spike-in Normalized Ct'!E117)), 'RNA Spike-in Normalized Ct'!E117)</f>
        <v>No sample</v>
      </c>
      <c r="F117" s="111" t="str">
        <f>IFERROR(2^(-('RNA Spike-in Normalized Ct'!F117)), 'RNA Spike-in Normalized Ct'!F117)</f>
        <v>No sample</v>
      </c>
      <c r="G117" s="111" t="str">
        <f>IFERROR(2^(-('RNA Spike-in Normalized Ct'!G117)), 'RNA Spike-in Normalized Ct'!G117)</f>
        <v>No sample</v>
      </c>
      <c r="H117" s="111" t="str">
        <f>IFERROR(2^(-('RNA Spike-in Normalized Ct'!H117)), 'RNA Spike-in Normalized Ct'!H117)</f>
        <v>No sample</v>
      </c>
      <c r="I117" s="111" t="str">
        <f>IFERROR(2^(-('RNA Spike-in Normalized Ct'!I117)), 'RNA Spike-in Normalized Ct'!I117)</f>
        <v>No sample</v>
      </c>
      <c r="J117" s="111">
        <f>IFERROR(2^(-('RNA Spike-in Normalized Ct'!J117)), 'RNA Spike-in Normalized Ct'!J117)</f>
        <v>7.1569894548764712E-9</v>
      </c>
      <c r="K117" s="111" t="str">
        <f>IFERROR(2^(-('RNA Spike-in Normalized Ct'!K117)), 'RNA Spike-in Normalized Ct'!K117)</f>
        <v>No sample</v>
      </c>
      <c r="L117" s="111" t="str">
        <f>IFERROR(2^(-('RNA Spike-in Normalized Ct'!L117)), 'RNA Spike-in Normalized Ct'!L117)</f>
        <v>No sample</v>
      </c>
      <c r="M117" s="111" t="str">
        <f>IFERROR(2^(-('RNA Spike-in Normalized Ct'!M117)), 'RNA Spike-in Normalized Ct'!M117)</f>
        <v>No sample</v>
      </c>
      <c r="N117" s="111" t="str">
        <f>IFERROR(2^(-('RNA Spike-in Normalized Ct'!N117)), 'RNA Spike-in Normalized Ct'!N117)</f>
        <v>No sample</v>
      </c>
      <c r="O117" s="111" t="str">
        <f>IFERROR(2^(-('RNA Spike-in Normalized Ct'!O117)), 'RNA Spike-in Normalized Ct'!O117)</f>
        <v>No sample</v>
      </c>
    </row>
    <row r="118" spans="1:15" x14ac:dyDescent="0.25">
      <c r="A118" s="170"/>
      <c r="B118" s="13" t="s">
        <v>2408</v>
      </c>
      <c r="C118" s="27" t="str">
        <f>VLOOKUP($B118,'Thresholded Ct'!$B$3:$C$194,2,FALSE)</f>
        <v>hsa-miR-144-3p</v>
      </c>
      <c r="D118" s="111">
        <f>IFERROR(2^(-('RNA Spike-in Normalized Ct'!D118)), 'RNA Spike-in Normalized Ct'!D118)</f>
        <v>6.4409832889724829E-10</v>
      </c>
      <c r="E118" s="111" t="str">
        <f>IFERROR(2^(-('RNA Spike-in Normalized Ct'!E118)), 'RNA Spike-in Normalized Ct'!E118)</f>
        <v>No sample</v>
      </c>
      <c r="F118" s="111" t="str">
        <f>IFERROR(2^(-('RNA Spike-in Normalized Ct'!F118)), 'RNA Spike-in Normalized Ct'!F118)</f>
        <v>No sample</v>
      </c>
      <c r="G118" s="111" t="str">
        <f>IFERROR(2^(-('RNA Spike-in Normalized Ct'!G118)), 'RNA Spike-in Normalized Ct'!G118)</f>
        <v>No sample</v>
      </c>
      <c r="H118" s="111" t="str">
        <f>IFERROR(2^(-('RNA Spike-in Normalized Ct'!H118)), 'RNA Spike-in Normalized Ct'!H118)</f>
        <v>No sample</v>
      </c>
      <c r="I118" s="111" t="str">
        <f>IFERROR(2^(-('RNA Spike-in Normalized Ct'!I118)), 'RNA Spike-in Normalized Ct'!I118)</f>
        <v>No sample</v>
      </c>
      <c r="J118" s="111">
        <f>IFERROR(2^(-('RNA Spike-in Normalized Ct'!J118)), 'RNA Spike-in Normalized Ct'!J118)</f>
        <v>4.5766150511114597E-10</v>
      </c>
      <c r="K118" s="111" t="str">
        <f>IFERROR(2^(-('RNA Spike-in Normalized Ct'!K118)), 'RNA Spike-in Normalized Ct'!K118)</f>
        <v>No sample</v>
      </c>
      <c r="L118" s="111" t="str">
        <f>IFERROR(2^(-('RNA Spike-in Normalized Ct'!L118)), 'RNA Spike-in Normalized Ct'!L118)</f>
        <v>No sample</v>
      </c>
      <c r="M118" s="111" t="str">
        <f>IFERROR(2^(-('RNA Spike-in Normalized Ct'!M118)), 'RNA Spike-in Normalized Ct'!M118)</f>
        <v>No sample</v>
      </c>
      <c r="N118" s="111" t="str">
        <f>IFERROR(2^(-('RNA Spike-in Normalized Ct'!N118)), 'RNA Spike-in Normalized Ct'!N118)</f>
        <v>No sample</v>
      </c>
      <c r="O118" s="111" t="str">
        <f>IFERROR(2^(-('RNA Spike-in Normalized Ct'!O118)), 'RNA Spike-in Normalized Ct'!O118)</f>
        <v>No sample</v>
      </c>
    </row>
    <row r="119" spans="1:15" x14ac:dyDescent="0.25">
      <c r="A119" s="170"/>
      <c r="B119" s="13" t="s">
        <v>2409</v>
      </c>
      <c r="C119" s="27" t="str">
        <f>VLOOKUP($B119,'Thresholded Ct'!$B$3:$C$194,2,FALSE)</f>
        <v>hsa-miR-146a-5p</v>
      </c>
      <c r="D119" s="111">
        <f>IFERROR(2^(-('RNA Spike-in Normalized Ct'!D119)), 'RNA Spike-in Normalized Ct'!D119)</f>
        <v>3.18733984858767E-9</v>
      </c>
      <c r="E119" s="111" t="str">
        <f>IFERROR(2^(-('RNA Spike-in Normalized Ct'!E119)), 'RNA Spike-in Normalized Ct'!E119)</f>
        <v>No sample</v>
      </c>
      <c r="F119" s="111" t="str">
        <f>IFERROR(2^(-('RNA Spike-in Normalized Ct'!F119)), 'RNA Spike-in Normalized Ct'!F119)</f>
        <v>No sample</v>
      </c>
      <c r="G119" s="111" t="str">
        <f>IFERROR(2^(-('RNA Spike-in Normalized Ct'!G119)), 'RNA Spike-in Normalized Ct'!G119)</f>
        <v>No sample</v>
      </c>
      <c r="H119" s="111" t="str">
        <f>IFERROR(2^(-('RNA Spike-in Normalized Ct'!H119)), 'RNA Spike-in Normalized Ct'!H119)</f>
        <v>No sample</v>
      </c>
      <c r="I119" s="111" t="str">
        <f>IFERROR(2^(-('RNA Spike-in Normalized Ct'!I119)), 'RNA Spike-in Normalized Ct'!I119)</f>
        <v>No sample</v>
      </c>
      <c r="J119" s="111">
        <f>IFERROR(2^(-('RNA Spike-in Normalized Ct'!J119)), 'RNA Spike-in Normalized Ct'!J119)</f>
        <v>1.8142243261323152E-9</v>
      </c>
      <c r="K119" s="111" t="str">
        <f>IFERROR(2^(-('RNA Spike-in Normalized Ct'!K119)), 'RNA Spike-in Normalized Ct'!K119)</f>
        <v>No sample</v>
      </c>
      <c r="L119" s="111" t="str">
        <f>IFERROR(2^(-('RNA Spike-in Normalized Ct'!L119)), 'RNA Spike-in Normalized Ct'!L119)</f>
        <v>No sample</v>
      </c>
      <c r="M119" s="111" t="str">
        <f>IFERROR(2^(-('RNA Spike-in Normalized Ct'!M119)), 'RNA Spike-in Normalized Ct'!M119)</f>
        <v>No sample</v>
      </c>
      <c r="N119" s="111" t="str">
        <f>IFERROR(2^(-('RNA Spike-in Normalized Ct'!N119)), 'RNA Spike-in Normalized Ct'!N119)</f>
        <v>No sample</v>
      </c>
      <c r="O119" s="111" t="str">
        <f>IFERROR(2^(-('RNA Spike-in Normalized Ct'!O119)), 'RNA Spike-in Normalized Ct'!O119)</f>
        <v>No sample</v>
      </c>
    </row>
    <row r="120" spans="1:15" x14ac:dyDescent="0.25">
      <c r="A120" s="170"/>
      <c r="B120" s="13" t="s">
        <v>2410</v>
      </c>
      <c r="C120" s="27" t="str">
        <f>VLOOKUP($B120,'Thresholded Ct'!$B$3:$C$194,2,FALSE)</f>
        <v>hsa-miR-29c-3p</v>
      </c>
      <c r="D120" s="111">
        <f>IFERROR(2^(-('RNA Spike-in Normalized Ct'!D120)), 'RNA Spike-in Normalized Ct'!D120)</f>
        <v>2.809996959336247E-6</v>
      </c>
      <c r="E120" s="111" t="str">
        <f>IFERROR(2^(-('RNA Spike-in Normalized Ct'!E120)), 'RNA Spike-in Normalized Ct'!E120)</f>
        <v>No sample</v>
      </c>
      <c r="F120" s="111" t="str">
        <f>IFERROR(2^(-('RNA Spike-in Normalized Ct'!F120)), 'RNA Spike-in Normalized Ct'!F120)</f>
        <v>No sample</v>
      </c>
      <c r="G120" s="111" t="str">
        <f>IFERROR(2^(-('RNA Spike-in Normalized Ct'!G120)), 'RNA Spike-in Normalized Ct'!G120)</f>
        <v>No sample</v>
      </c>
      <c r="H120" s="111" t="str">
        <f>IFERROR(2^(-('RNA Spike-in Normalized Ct'!H120)), 'RNA Spike-in Normalized Ct'!H120)</f>
        <v>No sample</v>
      </c>
      <c r="I120" s="111" t="str">
        <f>IFERROR(2^(-('RNA Spike-in Normalized Ct'!I120)), 'RNA Spike-in Normalized Ct'!I120)</f>
        <v>No sample</v>
      </c>
      <c r="J120" s="111">
        <f>IFERROR(2^(-('RNA Spike-in Normalized Ct'!J120)), 'RNA Spike-in Normalized Ct'!J120)</f>
        <v>3.7181077228223795E-6</v>
      </c>
      <c r="K120" s="111" t="str">
        <f>IFERROR(2^(-('RNA Spike-in Normalized Ct'!K120)), 'RNA Spike-in Normalized Ct'!K120)</f>
        <v>No sample</v>
      </c>
      <c r="L120" s="111" t="str">
        <f>IFERROR(2^(-('RNA Spike-in Normalized Ct'!L120)), 'RNA Spike-in Normalized Ct'!L120)</f>
        <v>No sample</v>
      </c>
      <c r="M120" s="111" t="str">
        <f>IFERROR(2^(-('RNA Spike-in Normalized Ct'!M120)), 'RNA Spike-in Normalized Ct'!M120)</f>
        <v>No sample</v>
      </c>
      <c r="N120" s="111" t="str">
        <f>IFERROR(2^(-('RNA Spike-in Normalized Ct'!N120)), 'RNA Spike-in Normalized Ct'!N120)</f>
        <v>No sample</v>
      </c>
      <c r="O120" s="111" t="str">
        <f>IFERROR(2^(-('RNA Spike-in Normalized Ct'!O120)), 'RNA Spike-in Normalized Ct'!O120)</f>
        <v>No sample</v>
      </c>
    </row>
    <row r="121" spans="1:15" x14ac:dyDescent="0.25">
      <c r="A121" s="170"/>
      <c r="B121" s="13" t="s">
        <v>2411</v>
      </c>
      <c r="C121" s="27" t="str">
        <f>VLOOKUP($B121,'Thresholded Ct'!$B$3:$C$194,2,FALSE)</f>
        <v>hsa-miR-383-5p</v>
      </c>
      <c r="D121" s="111">
        <f>IFERROR(2^(-('RNA Spike-in Normalized Ct'!D121)), 'RNA Spike-in Normalized Ct'!D121)</f>
        <v>2.6896617634964944E-8</v>
      </c>
      <c r="E121" s="111" t="str">
        <f>IFERROR(2^(-('RNA Spike-in Normalized Ct'!E121)), 'RNA Spike-in Normalized Ct'!E121)</f>
        <v>No sample</v>
      </c>
      <c r="F121" s="111" t="str">
        <f>IFERROR(2^(-('RNA Spike-in Normalized Ct'!F121)), 'RNA Spike-in Normalized Ct'!F121)</f>
        <v>No sample</v>
      </c>
      <c r="G121" s="111" t="str">
        <f>IFERROR(2^(-('RNA Spike-in Normalized Ct'!G121)), 'RNA Spike-in Normalized Ct'!G121)</f>
        <v>No sample</v>
      </c>
      <c r="H121" s="111" t="str">
        <f>IFERROR(2^(-('RNA Spike-in Normalized Ct'!H121)), 'RNA Spike-in Normalized Ct'!H121)</f>
        <v>No sample</v>
      </c>
      <c r="I121" s="111" t="str">
        <f>IFERROR(2^(-('RNA Spike-in Normalized Ct'!I121)), 'RNA Spike-in Normalized Ct'!I121)</f>
        <v>No sample</v>
      </c>
      <c r="J121" s="111">
        <f>IFERROR(2^(-('RNA Spike-in Normalized Ct'!J121)), 'RNA Spike-in Normalized Ct'!J121)</f>
        <v>4.2703456645026025E-9</v>
      </c>
      <c r="K121" s="111" t="str">
        <f>IFERROR(2^(-('RNA Spike-in Normalized Ct'!K121)), 'RNA Spike-in Normalized Ct'!K121)</f>
        <v>No sample</v>
      </c>
      <c r="L121" s="111" t="str">
        <f>IFERROR(2^(-('RNA Spike-in Normalized Ct'!L121)), 'RNA Spike-in Normalized Ct'!L121)</f>
        <v>No sample</v>
      </c>
      <c r="M121" s="111" t="str">
        <f>IFERROR(2^(-('RNA Spike-in Normalized Ct'!M121)), 'RNA Spike-in Normalized Ct'!M121)</f>
        <v>No sample</v>
      </c>
      <c r="N121" s="111" t="str">
        <f>IFERROR(2^(-('RNA Spike-in Normalized Ct'!N121)), 'RNA Spike-in Normalized Ct'!N121)</f>
        <v>No sample</v>
      </c>
      <c r="O121" s="111" t="str">
        <f>IFERROR(2^(-('RNA Spike-in Normalized Ct'!O121)), 'RNA Spike-in Normalized Ct'!O121)</f>
        <v>No sample</v>
      </c>
    </row>
    <row r="122" spans="1:15" x14ac:dyDescent="0.25">
      <c r="A122" s="170"/>
      <c r="B122" s="13" t="s">
        <v>2412</v>
      </c>
      <c r="C122" s="27" t="str">
        <f>VLOOKUP($B122,'Thresholded Ct'!$B$3:$C$194,2,FALSE)</f>
        <v>hsa-miR-424-5p</v>
      </c>
      <c r="D122" s="111" t="str">
        <f>IFERROR(2^(-('RNA Spike-in Normalized Ct'!D122)), 'RNA Spike-in Normalized Ct'!D122)</f>
        <v>Excluded</v>
      </c>
      <c r="E122" s="111" t="str">
        <f>IFERROR(2^(-('RNA Spike-in Normalized Ct'!E122)), 'RNA Spike-in Normalized Ct'!E122)</f>
        <v>No sample</v>
      </c>
      <c r="F122" s="111" t="str">
        <f>IFERROR(2^(-('RNA Spike-in Normalized Ct'!F122)), 'RNA Spike-in Normalized Ct'!F122)</f>
        <v>No sample</v>
      </c>
      <c r="G122" s="111" t="str">
        <f>IFERROR(2^(-('RNA Spike-in Normalized Ct'!G122)), 'RNA Spike-in Normalized Ct'!G122)</f>
        <v>No sample</v>
      </c>
      <c r="H122" s="111" t="str">
        <f>IFERROR(2^(-('RNA Spike-in Normalized Ct'!H122)), 'RNA Spike-in Normalized Ct'!H122)</f>
        <v>No sample</v>
      </c>
      <c r="I122" s="111" t="str">
        <f>IFERROR(2^(-('RNA Spike-in Normalized Ct'!I122)), 'RNA Spike-in Normalized Ct'!I122)</f>
        <v>No sample</v>
      </c>
      <c r="J122" s="111" t="str">
        <f>IFERROR(2^(-('RNA Spike-in Normalized Ct'!J122)), 'RNA Spike-in Normalized Ct'!J122)</f>
        <v>Excluded</v>
      </c>
      <c r="K122" s="111" t="str">
        <f>IFERROR(2^(-('RNA Spike-in Normalized Ct'!K122)), 'RNA Spike-in Normalized Ct'!K122)</f>
        <v>No sample</v>
      </c>
      <c r="L122" s="111" t="str">
        <f>IFERROR(2^(-('RNA Spike-in Normalized Ct'!L122)), 'RNA Spike-in Normalized Ct'!L122)</f>
        <v>No sample</v>
      </c>
      <c r="M122" s="111" t="str">
        <f>IFERROR(2^(-('RNA Spike-in Normalized Ct'!M122)), 'RNA Spike-in Normalized Ct'!M122)</f>
        <v>No sample</v>
      </c>
      <c r="N122" s="111" t="str">
        <f>IFERROR(2^(-('RNA Spike-in Normalized Ct'!N122)), 'RNA Spike-in Normalized Ct'!N122)</f>
        <v>No sample</v>
      </c>
      <c r="O122" s="111" t="str">
        <f>IFERROR(2^(-('RNA Spike-in Normalized Ct'!O122)), 'RNA Spike-in Normalized Ct'!O122)</f>
        <v>No sample</v>
      </c>
    </row>
    <row r="123" spans="1:15" x14ac:dyDescent="0.25">
      <c r="A123" s="170"/>
      <c r="B123" s="13" t="s">
        <v>2413</v>
      </c>
      <c r="C123" s="27" t="str">
        <f>VLOOKUP($B123,'Thresholded Ct'!$B$3:$C$194,2,FALSE)</f>
        <v>hsa-miR-506-3p</v>
      </c>
      <c r="D123" s="111">
        <f>IFERROR(2^(-('RNA Spike-in Normalized Ct'!D123)), 'RNA Spike-in Normalized Ct'!D123)</f>
        <v>7.6494332084059768E-9</v>
      </c>
      <c r="E123" s="111" t="str">
        <f>IFERROR(2^(-('RNA Spike-in Normalized Ct'!E123)), 'RNA Spike-in Normalized Ct'!E123)</f>
        <v>No sample</v>
      </c>
      <c r="F123" s="111" t="str">
        <f>IFERROR(2^(-('RNA Spike-in Normalized Ct'!F123)), 'RNA Spike-in Normalized Ct'!F123)</f>
        <v>No sample</v>
      </c>
      <c r="G123" s="111" t="str">
        <f>IFERROR(2^(-('RNA Spike-in Normalized Ct'!G123)), 'RNA Spike-in Normalized Ct'!G123)</f>
        <v>No sample</v>
      </c>
      <c r="H123" s="111" t="str">
        <f>IFERROR(2^(-('RNA Spike-in Normalized Ct'!H123)), 'RNA Spike-in Normalized Ct'!H123)</f>
        <v>No sample</v>
      </c>
      <c r="I123" s="111" t="str">
        <f>IFERROR(2^(-('RNA Spike-in Normalized Ct'!I123)), 'RNA Spike-in Normalized Ct'!I123)</f>
        <v>No sample</v>
      </c>
      <c r="J123" s="111">
        <f>IFERROR(2^(-('RNA Spike-in Normalized Ct'!J123)), 'RNA Spike-in Normalized Ct'!J123)</f>
        <v>4.0850475005354515E-9</v>
      </c>
      <c r="K123" s="111" t="str">
        <f>IFERROR(2^(-('RNA Spike-in Normalized Ct'!K123)), 'RNA Spike-in Normalized Ct'!K123)</f>
        <v>No sample</v>
      </c>
      <c r="L123" s="111" t="str">
        <f>IFERROR(2^(-('RNA Spike-in Normalized Ct'!L123)), 'RNA Spike-in Normalized Ct'!L123)</f>
        <v>No sample</v>
      </c>
      <c r="M123" s="111" t="str">
        <f>IFERROR(2^(-('RNA Spike-in Normalized Ct'!M123)), 'RNA Spike-in Normalized Ct'!M123)</f>
        <v>No sample</v>
      </c>
      <c r="N123" s="111" t="str">
        <f>IFERROR(2^(-('RNA Spike-in Normalized Ct'!N123)), 'RNA Spike-in Normalized Ct'!N123)</f>
        <v>No sample</v>
      </c>
      <c r="O123" s="111" t="str">
        <f>IFERROR(2^(-('RNA Spike-in Normalized Ct'!O123)), 'RNA Spike-in Normalized Ct'!O123)</f>
        <v>No sample</v>
      </c>
    </row>
    <row r="124" spans="1:15" x14ac:dyDescent="0.25">
      <c r="A124" s="170"/>
      <c r="B124" s="13" t="s">
        <v>2415</v>
      </c>
      <c r="C124" s="27" t="str">
        <f>VLOOKUP($B124,'Thresholded Ct'!$B$3:$C$194,2,FALSE)</f>
        <v>hsa-miR-19b-3p</v>
      </c>
      <c r="D124" s="111">
        <f>IFERROR(2^(-('RNA Spike-in Normalized Ct'!D124)), 'RNA Spike-in Normalized Ct'!D124)</f>
        <v>2.5236234542730658E-7</v>
      </c>
      <c r="E124" s="111" t="str">
        <f>IFERROR(2^(-('RNA Spike-in Normalized Ct'!E124)), 'RNA Spike-in Normalized Ct'!E124)</f>
        <v>No sample</v>
      </c>
      <c r="F124" s="111" t="str">
        <f>IFERROR(2^(-('RNA Spike-in Normalized Ct'!F124)), 'RNA Spike-in Normalized Ct'!F124)</f>
        <v>No sample</v>
      </c>
      <c r="G124" s="111" t="str">
        <f>IFERROR(2^(-('RNA Spike-in Normalized Ct'!G124)), 'RNA Spike-in Normalized Ct'!G124)</f>
        <v>No sample</v>
      </c>
      <c r="H124" s="111" t="str">
        <f>IFERROR(2^(-('RNA Spike-in Normalized Ct'!H124)), 'RNA Spike-in Normalized Ct'!H124)</f>
        <v>No sample</v>
      </c>
      <c r="I124" s="111" t="str">
        <f>IFERROR(2^(-('RNA Spike-in Normalized Ct'!I124)), 'RNA Spike-in Normalized Ct'!I124)</f>
        <v>No sample</v>
      </c>
      <c r="J124" s="111">
        <f>IFERROR(2^(-('RNA Spike-in Normalized Ct'!J124)), 'RNA Spike-in Normalized Ct'!J124)</f>
        <v>1.1084138662972016E-7</v>
      </c>
      <c r="K124" s="111" t="str">
        <f>IFERROR(2^(-('RNA Spike-in Normalized Ct'!K124)), 'RNA Spike-in Normalized Ct'!K124)</f>
        <v>No sample</v>
      </c>
      <c r="L124" s="111" t="str">
        <f>IFERROR(2^(-('RNA Spike-in Normalized Ct'!L124)), 'RNA Spike-in Normalized Ct'!L124)</f>
        <v>No sample</v>
      </c>
      <c r="M124" s="111" t="str">
        <f>IFERROR(2^(-('RNA Spike-in Normalized Ct'!M124)), 'RNA Spike-in Normalized Ct'!M124)</f>
        <v>No sample</v>
      </c>
      <c r="N124" s="111" t="str">
        <f>IFERROR(2^(-('RNA Spike-in Normalized Ct'!N124)), 'RNA Spike-in Normalized Ct'!N124)</f>
        <v>No sample</v>
      </c>
      <c r="O124" s="111" t="str">
        <f>IFERROR(2^(-('RNA Spike-in Normalized Ct'!O124)), 'RNA Spike-in Normalized Ct'!O124)</f>
        <v>No sample</v>
      </c>
    </row>
    <row r="125" spans="1:15" x14ac:dyDescent="0.25">
      <c r="A125" s="170"/>
      <c r="B125" s="13" t="s">
        <v>2416</v>
      </c>
      <c r="C125" s="27" t="str">
        <f>VLOOKUP($B125,'Thresholded Ct'!$B$3:$C$194,2,FALSE)</f>
        <v>hsa-miR-208a-3p</v>
      </c>
      <c r="D125" s="111">
        <f>IFERROR(2^(-('RNA Spike-in Normalized Ct'!D125)), 'RNA Spike-in Normalized Ct'!D125)</f>
        <v>2.7140075969456933E-8</v>
      </c>
      <c r="E125" s="111" t="str">
        <f>IFERROR(2^(-('RNA Spike-in Normalized Ct'!E125)), 'RNA Spike-in Normalized Ct'!E125)</f>
        <v>No sample</v>
      </c>
      <c r="F125" s="111" t="str">
        <f>IFERROR(2^(-('RNA Spike-in Normalized Ct'!F125)), 'RNA Spike-in Normalized Ct'!F125)</f>
        <v>No sample</v>
      </c>
      <c r="G125" s="111" t="str">
        <f>IFERROR(2^(-('RNA Spike-in Normalized Ct'!G125)), 'RNA Spike-in Normalized Ct'!G125)</f>
        <v>No sample</v>
      </c>
      <c r="H125" s="111" t="str">
        <f>IFERROR(2^(-('RNA Spike-in Normalized Ct'!H125)), 'RNA Spike-in Normalized Ct'!H125)</f>
        <v>No sample</v>
      </c>
      <c r="I125" s="111" t="str">
        <f>IFERROR(2^(-('RNA Spike-in Normalized Ct'!I125)), 'RNA Spike-in Normalized Ct'!I125)</f>
        <v>No sample</v>
      </c>
      <c r="J125" s="111">
        <f>IFERROR(2^(-('RNA Spike-in Normalized Ct'!J125)), 'RNA Spike-in Normalized Ct'!J125)</f>
        <v>1.3373941938091263E-8</v>
      </c>
      <c r="K125" s="111" t="str">
        <f>IFERROR(2^(-('RNA Spike-in Normalized Ct'!K125)), 'RNA Spike-in Normalized Ct'!K125)</f>
        <v>No sample</v>
      </c>
      <c r="L125" s="111" t="str">
        <f>IFERROR(2^(-('RNA Spike-in Normalized Ct'!L125)), 'RNA Spike-in Normalized Ct'!L125)</f>
        <v>No sample</v>
      </c>
      <c r="M125" s="111" t="str">
        <f>IFERROR(2^(-('RNA Spike-in Normalized Ct'!M125)), 'RNA Spike-in Normalized Ct'!M125)</f>
        <v>No sample</v>
      </c>
      <c r="N125" s="111" t="str">
        <f>IFERROR(2^(-('RNA Spike-in Normalized Ct'!N125)), 'RNA Spike-in Normalized Ct'!N125)</f>
        <v>No sample</v>
      </c>
      <c r="O125" s="111" t="str">
        <f>IFERROR(2^(-('RNA Spike-in Normalized Ct'!O125)), 'RNA Spike-in Normalized Ct'!O125)</f>
        <v>No sample</v>
      </c>
    </row>
    <row r="126" spans="1:15" x14ac:dyDescent="0.25">
      <c r="A126" s="170"/>
      <c r="B126" s="13" t="s">
        <v>2417</v>
      </c>
      <c r="C126" s="27" t="str">
        <f>VLOOKUP($B126,'Thresholded Ct'!$B$3:$C$194,2,FALSE)</f>
        <v>hsa-miR-17-5p</v>
      </c>
      <c r="D126" s="111">
        <f>IFERROR(2^(-('RNA Spike-in Normalized Ct'!D126)), 'RNA Spike-in Normalized Ct'!D126)</f>
        <v>7.2669644767615304E-9</v>
      </c>
      <c r="E126" s="111" t="str">
        <f>IFERROR(2^(-('RNA Spike-in Normalized Ct'!E126)), 'RNA Spike-in Normalized Ct'!E126)</f>
        <v>No sample</v>
      </c>
      <c r="F126" s="111" t="str">
        <f>IFERROR(2^(-('RNA Spike-in Normalized Ct'!F126)), 'RNA Spike-in Normalized Ct'!F126)</f>
        <v>No sample</v>
      </c>
      <c r="G126" s="111" t="str">
        <f>IFERROR(2^(-('RNA Spike-in Normalized Ct'!G126)), 'RNA Spike-in Normalized Ct'!G126)</f>
        <v>No sample</v>
      </c>
      <c r="H126" s="111" t="str">
        <f>IFERROR(2^(-('RNA Spike-in Normalized Ct'!H126)), 'RNA Spike-in Normalized Ct'!H126)</f>
        <v>No sample</v>
      </c>
      <c r="I126" s="111" t="str">
        <f>IFERROR(2^(-('RNA Spike-in Normalized Ct'!I126)), 'RNA Spike-in Normalized Ct'!I126)</f>
        <v>No sample</v>
      </c>
      <c r="J126" s="111">
        <f>IFERROR(2^(-('RNA Spike-in Normalized Ct'!J126)), 'RNA Spike-in Normalized Ct'!J126)</f>
        <v>1.8382753168900408E-9</v>
      </c>
      <c r="K126" s="111" t="str">
        <f>IFERROR(2^(-('RNA Spike-in Normalized Ct'!K126)), 'RNA Spike-in Normalized Ct'!K126)</f>
        <v>No sample</v>
      </c>
      <c r="L126" s="111" t="str">
        <f>IFERROR(2^(-('RNA Spike-in Normalized Ct'!L126)), 'RNA Spike-in Normalized Ct'!L126)</f>
        <v>No sample</v>
      </c>
      <c r="M126" s="111" t="str">
        <f>IFERROR(2^(-('RNA Spike-in Normalized Ct'!M126)), 'RNA Spike-in Normalized Ct'!M126)</f>
        <v>No sample</v>
      </c>
      <c r="N126" s="111" t="str">
        <f>IFERROR(2^(-('RNA Spike-in Normalized Ct'!N126)), 'RNA Spike-in Normalized Ct'!N126)</f>
        <v>No sample</v>
      </c>
      <c r="O126" s="111" t="str">
        <f>IFERROR(2^(-('RNA Spike-in Normalized Ct'!O126)), 'RNA Spike-in Normalized Ct'!O126)</f>
        <v>No sample</v>
      </c>
    </row>
    <row r="127" spans="1:15" x14ac:dyDescent="0.25">
      <c r="A127" s="170"/>
      <c r="B127" s="13" t="s">
        <v>2418</v>
      </c>
      <c r="C127" s="27" t="str">
        <f>VLOOKUP($B127,'Thresholded Ct'!$B$3:$C$194,2,FALSE)</f>
        <v>hsa-miR-218-5p</v>
      </c>
      <c r="D127" s="111">
        <f>IFERROR(2^(-('RNA Spike-in Normalized Ct'!D127)), 'RNA Spike-in Normalized Ct'!D127)</f>
        <v>5.5994337838989603E-10</v>
      </c>
      <c r="E127" s="111" t="str">
        <f>IFERROR(2^(-('RNA Spike-in Normalized Ct'!E127)), 'RNA Spike-in Normalized Ct'!E127)</f>
        <v>No sample</v>
      </c>
      <c r="F127" s="111" t="str">
        <f>IFERROR(2^(-('RNA Spike-in Normalized Ct'!F127)), 'RNA Spike-in Normalized Ct'!F127)</f>
        <v>No sample</v>
      </c>
      <c r="G127" s="111" t="str">
        <f>IFERROR(2^(-('RNA Spike-in Normalized Ct'!G127)), 'RNA Spike-in Normalized Ct'!G127)</f>
        <v>No sample</v>
      </c>
      <c r="H127" s="111" t="str">
        <f>IFERROR(2^(-('RNA Spike-in Normalized Ct'!H127)), 'RNA Spike-in Normalized Ct'!H127)</f>
        <v>No sample</v>
      </c>
      <c r="I127" s="111" t="str">
        <f>IFERROR(2^(-('RNA Spike-in Normalized Ct'!I127)), 'RNA Spike-in Normalized Ct'!I127)</f>
        <v>No sample</v>
      </c>
      <c r="J127" s="111">
        <f>IFERROR(2^(-('RNA Spike-in Normalized Ct'!J127)), 'RNA Spike-in Normalized Ct'!J127)</f>
        <v>1.0758647053985943E-7</v>
      </c>
      <c r="K127" s="111" t="str">
        <f>IFERROR(2^(-('RNA Spike-in Normalized Ct'!K127)), 'RNA Spike-in Normalized Ct'!K127)</f>
        <v>No sample</v>
      </c>
      <c r="L127" s="111" t="str">
        <f>IFERROR(2^(-('RNA Spike-in Normalized Ct'!L127)), 'RNA Spike-in Normalized Ct'!L127)</f>
        <v>No sample</v>
      </c>
      <c r="M127" s="111" t="str">
        <f>IFERROR(2^(-('RNA Spike-in Normalized Ct'!M127)), 'RNA Spike-in Normalized Ct'!M127)</f>
        <v>No sample</v>
      </c>
      <c r="N127" s="111" t="str">
        <f>IFERROR(2^(-('RNA Spike-in Normalized Ct'!N127)), 'RNA Spike-in Normalized Ct'!N127)</f>
        <v>No sample</v>
      </c>
      <c r="O127" s="111" t="str">
        <f>IFERROR(2^(-('RNA Spike-in Normalized Ct'!O127)), 'RNA Spike-in Normalized Ct'!O127)</f>
        <v>No sample</v>
      </c>
    </row>
    <row r="128" spans="1:15" x14ac:dyDescent="0.25">
      <c r="A128" s="170"/>
      <c r="B128" s="13" t="s">
        <v>2419</v>
      </c>
      <c r="C128" s="27" t="str">
        <f>VLOOKUP($B128,'Thresholded Ct'!$B$3:$C$194,2,FALSE)</f>
        <v>hsa-miR-30b-5p</v>
      </c>
      <c r="D128" s="111">
        <f>IFERROR(2^(-('RNA Spike-in Normalized Ct'!D128)), 'RNA Spike-in Normalized Ct'!D128)</f>
        <v>2.4922084805788491E-8</v>
      </c>
      <c r="E128" s="111" t="str">
        <f>IFERROR(2^(-('RNA Spike-in Normalized Ct'!E128)), 'RNA Spike-in Normalized Ct'!E128)</f>
        <v>No sample</v>
      </c>
      <c r="F128" s="111" t="str">
        <f>IFERROR(2^(-('RNA Spike-in Normalized Ct'!F128)), 'RNA Spike-in Normalized Ct'!F128)</f>
        <v>No sample</v>
      </c>
      <c r="G128" s="111" t="str">
        <f>IFERROR(2^(-('RNA Spike-in Normalized Ct'!G128)), 'RNA Spike-in Normalized Ct'!G128)</f>
        <v>No sample</v>
      </c>
      <c r="H128" s="111" t="str">
        <f>IFERROR(2^(-('RNA Spike-in Normalized Ct'!H128)), 'RNA Spike-in Normalized Ct'!H128)</f>
        <v>No sample</v>
      </c>
      <c r="I128" s="111" t="str">
        <f>IFERROR(2^(-('RNA Spike-in Normalized Ct'!I128)), 'RNA Spike-in Normalized Ct'!I128)</f>
        <v>No sample</v>
      </c>
      <c r="J128" s="111">
        <f>IFERROR(2^(-('RNA Spike-in Normalized Ct'!J128)), 'RNA Spike-in Normalized Ct'!J128)</f>
        <v>3.6894985760374276E-8</v>
      </c>
      <c r="K128" s="111" t="str">
        <f>IFERROR(2^(-('RNA Spike-in Normalized Ct'!K128)), 'RNA Spike-in Normalized Ct'!K128)</f>
        <v>No sample</v>
      </c>
      <c r="L128" s="111" t="str">
        <f>IFERROR(2^(-('RNA Spike-in Normalized Ct'!L128)), 'RNA Spike-in Normalized Ct'!L128)</f>
        <v>No sample</v>
      </c>
      <c r="M128" s="111" t="str">
        <f>IFERROR(2^(-('RNA Spike-in Normalized Ct'!M128)), 'RNA Spike-in Normalized Ct'!M128)</f>
        <v>No sample</v>
      </c>
      <c r="N128" s="111" t="str">
        <f>IFERROR(2^(-('RNA Spike-in Normalized Ct'!N128)), 'RNA Spike-in Normalized Ct'!N128)</f>
        <v>No sample</v>
      </c>
      <c r="O128" s="111" t="str">
        <f>IFERROR(2^(-('RNA Spike-in Normalized Ct'!O128)), 'RNA Spike-in Normalized Ct'!O128)</f>
        <v>No sample</v>
      </c>
    </row>
    <row r="129" spans="1:15" x14ac:dyDescent="0.25">
      <c r="A129" s="170"/>
      <c r="B129" s="13" t="s">
        <v>2420</v>
      </c>
      <c r="C129" s="27" t="str">
        <f>VLOOKUP($B129,'Thresholded Ct'!$B$3:$C$194,2,FALSE)</f>
        <v>hsa-miR-153-3p</v>
      </c>
      <c r="D129" s="111">
        <f>IFERROR(2^(-('RNA Spike-in Normalized Ct'!D129)), 'RNA Spike-in Normalized Ct'!D129)</f>
        <v>2.2648645287774755E-8</v>
      </c>
      <c r="E129" s="111" t="str">
        <f>IFERROR(2^(-('RNA Spike-in Normalized Ct'!E129)), 'RNA Spike-in Normalized Ct'!E129)</f>
        <v>No sample</v>
      </c>
      <c r="F129" s="111" t="str">
        <f>IFERROR(2^(-('RNA Spike-in Normalized Ct'!F129)), 'RNA Spike-in Normalized Ct'!F129)</f>
        <v>No sample</v>
      </c>
      <c r="G129" s="111" t="str">
        <f>IFERROR(2^(-('RNA Spike-in Normalized Ct'!G129)), 'RNA Spike-in Normalized Ct'!G129)</f>
        <v>No sample</v>
      </c>
      <c r="H129" s="111" t="str">
        <f>IFERROR(2^(-('RNA Spike-in Normalized Ct'!H129)), 'RNA Spike-in Normalized Ct'!H129)</f>
        <v>No sample</v>
      </c>
      <c r="I129" s="111" t="str">
        <f>IFERROR(2^(-('RNA Spike-in Normalized Ct'!I129)), 'RNA Spike-in Normalized Ct'!I129)</f>
        <v>No sample</v>
      </c>
      <c r="J129" s="111">
        <f>IFERROR(2^(-('RNA Spike-in Normalized Ct'!J129)), 'RNA Spike-in Normalized Ct'!J129)</f>
        <v>3.9843733902470958E-9</v>
      </c>
      <c r="K129" s="111" t="str">
        <f>IFERROR(2^(-('RNA Spike-in Normalized Ct'!K129)), 'RNA Spike-in Normalized Ct'!K129)</f>
        <v>No sample</v>
      </c>
      <c r="L129" s="111" t="str">
        <f>IFERROR(2^(-('RNA Spike-in Normalized Ct'!L129)), 'RNA Spike-in Normalized Ct'!L129)</f>
        <v>No sample</v>
      </c>
      <c r="M129" s="111" t="str">
        <f>IFERROR(2^(-('RNA Spike-in Normalized Ct'!M129)), 'RNA Spike-in Normalized Ct'!M129)</f>
        <v>No sample</v>
      </c>
      <c r="N129" s="111" t="str">
        <f>IFERROR(2^(-('RNA Spike-in Normalized Ct'!N129)), 'RNA Spike-in Normalized Ct'!N129)</f>
        <v>No sample</v>
      </c>
      <c r="O129" s="111" t="str">
        <f>IFERROR(2^(-('RNA Spike-in Normalized Ct'!O129)), 'RNA Spike-in Normalized Ct'!O129)</f>
        <v>No sample</v>
      </c>
    </row>
    <row r="130" spans="1:15" x14ac:dyDescent="0.25">
      <c r="A130" s="170"/>
      <c r="B130" s="13" t="s">
        <v>2421</v>
      </c>
      <c r="C130" s="27" t="str">
        <f>VLOOKUP($B130,'Thresholded Ct'!$B$3:$C$194,2,FALSE)</f>
        <v>hsa-miR-149-5p</v>
      </c>
      <c r="D130" s="111">
        <f>IFERROR(2^(-('RNA Spike-in Normalized Ct'!D130)), 'RNA Spike-in Normalized Ct'!D130)</f>
        <v>1.0016322047052726E-9</v>
      </c>
      <c r="E130" s="111" t="str">
        <f>IFERROR(2^(-('RNA Spike-in Normalized Ct'!E130)), 'RNA Spike-in Normalized Ct'!E130)</f>
        <v>No sample</v>
      </c>
      <c r="F130" s="111" t="str">
        <f>IFERROR(2^(-('RNA Spike-in Normalized Ct'!F130)), 'RNA Spike-in Normalized Ct'!F130)</f>
        <v>No sample</v>
      </c>
      <c r="G130" s="111" t="str">
        <f>IFERROR(2^(-('RNA Spike-in Normalized Ct'!G130)), 'RNA Spike-in Normalized Ct'!G130)</f>
        <v>No sample</v>
      </c>
      <c r="H130" s="111" t="str">
        <f>IFERROR(2^(-('RNA Spike-in Normalized Ct'!H130)), 'RNA Spike-in Normalized Ct'!H130)</f>
        <v>No sample</v>
      </c>
      <c r="I130" s="111" t="str">
        <f>IFERROR(2^(-('RNA Spike-in Normalized Ct'!I130)), 'RNA Spike-in Normalized Ct'!I130)</f>
        <v>No sample</v>
      </c>
      <c r="J130" s="111">
        <f>IFERROR(2^(-('RNA Spike-in Normalized Ct'!J130)), 'RNA Spike-in Normalized Ct'!J130)</f>
        <v>7.8314581443901624E-10</v>
      </c>
      <c r="K130" s="111" t="str">
        <f>IFERROR(2^(-('RNA Spike-in Normalized Ct'!K130)), 'RNA Spike-in Normalized Ct'!K130)</f>
        <v>No sample</v>
      </c>
      <c r="L130" s="111" t="str">
        <f>IFERROR(2^(-('RNA Spike-in Normalized Ct'!L130)), 'RNA Spike-in Normalized Ct'!L130)</f>
        <v>No sample</v>
      </c>
      <c r="M130" s="111" t="str">
        <f>IFERROR(2^(-('RNA Spike-in Normalized Ct'!M130)), 'RNA Spike-in Normalized Ct'!M130)</f>
        <v>No sample</v>
      </c>
      <c r="N130" s="111" t="str">
        <f>IFERROR(2^(-('RNA Spike-in Normalized Ct'!N130)), 'RNA Spike-in Normalized Ct'!N130)</f>
        <v>No sample</v>
      </c>
      <c r="O130" s="111" t="str">
        <f>IFERROR(2^(-('RNA Spike-in Normalized Ct'!O130)), 'RNA Spike-in Normalized Ct'!O130)</f>
        <v>No sample</v>
      </c>
    </row>
    <row r="131" spans="1:15" x14ac:dyDescent="0.25">
      <c r="A131" s="170"/>
      <c r="B131" s="13" t="s">
        <v>2422</v>
      </c>
      <c r="C131" s="27" t="str">
        <f>VLOOKUP($B131,'Thresholded Ct'!$B$3:$C$194,2,FALSE)</f>
        <v>hsa-miR-301a-3p</v>
      </c>
      <c r="D131" s="111" t="str">
        <f>IFERROR(2^(-('RNA Spike-in Normalized Ct'!D131)), 'RNA Spike-in Normalized Ct'!D131)</f>
        <v>Excluded</v>
      </c>
      <c r="E131" s="111" t="str">
        <f>IFERROR(2^(-('RNA Spike-in Normalized Ct'!E131)), 'RNA Spike-in Normalized Ct'!E131)</f>
        <v>No sample</v>
      </c>
      <c r="F131" s="111" t="str">
        <f>IFERROR(2^(-('RNA Spike-in Normalized Ct'!F131)), 'RNA Spike-in Normalized Ct'!F131)</f>
        <v>No sample</v>
      </c>
      <c r="G131" s="111" t="str">
        <f>IFERROR(2^(-('RNA Spike-in Normalized Ct'!G131)), 'RNA Spike-in Normalized Ct'!G131)</f>
        <v>No sample</v>
      </c>
      <c r="H131" s="111" t="str">
        <f>IFERROR(2^(-('RNA Spike-in Normalized Ct'!H131)), 'RNA Spike-in Normalized Ct'!H131)</f>
        <v>No sample</v>
      </c>
      <c r="I131" s="111" t="str">
        <f>IFERROR(2^(-('RNA Spike-in Normalized Ct'!I131)), 'RNA Spike-in Normalized Ct'!I131)</f>
        <v>No sample</v>
      </c>
      <c r="J131" s="111" t="str">
        <f>IFERROR(2^(-('RNA Spike-in Normalized Ct'!J131)), 'RNA Spike-in Normalized Ct'!J131)</f>
        <v>Excluded</v>
      </c>
      <c r="K131" s="111" t="str">
        <f>IFERROR(2^(-('RNA Spike-in Normalized Ct'!K131)), 'RNA Spike-in Normalized Ct'!K131)</f>
        <v>No sample</v>
      </c>
      <c r="L131" s="111" t="str">
        <f>IFERROR(2^(-('RNA Spike-in Normalized Ct'!L131)), 'RNA Spike-in Normalized Ct'!L131)</f>
        <v>No sample</v>
      </c>
      <c r="M131" s="111" t="str">
        <f>IFERROR(2^(-('RNA Spike-in Normalized Ct'!M131)), 'RNA Spike-in Normalized Ct'!M131)</f>
        <v>No sample</v>
      </c>
      <c r="N131" s="111" t="str">
        <f>IFERROR(2^(-('RNA Spike-in Normalized Ct'!N131)), 'RNA Spike-in Normalized Ct'!N131)</f>
        <v>No sample</v>
      </c>
      <c r="O131" s="111" t="str">
        <f>IFERROR(2^(-('RNA Spike-in Normalized Ct'!O131)), 'RNA Spike-in Normalized Ct'!O131)</f>
        <v>No sample</v>
      </c>
    </row>
    <row r="132" spans="1:15" x14ac:dyDescent="0.25">
      <c r="A132" s="170"/>
      <c r="B132" s="13" t="s">
        <v>2423</v>
      </c>
      <c r="C132" s="27" t="str">
        <f>VLOOKUP($B132,'Thresholded Ct'!$B$3:$C$194,2,FALSE)</f>
        <v>hsa-miR-340-3p</v>
      </c>
      <c r="D132" s="111">
        <f>IFERROR(2^(-('RNA Spike-in Normalized Ct'!D132)), 'RNA Spike-in Normalized Ct'!D132)</f>
        <v>2.5709132830684397E-10</v>
      </c>
      <c r="E132" s="111" t="str">
        <f>IFERROR(2^(-('RNA Spike-in Normalized Ct'!E132)), 'RNA Spike-in Normalized Ct'!E132)</f>
        <v>No sample</v>
      </c>
      <c r="F132" s="111" t="str">
        <f>IFERROR(2^(-('RNA Spike-in Normalized Ct'!F132)), 'RNA Spike-in Normalized Ct'!F132)</f>
        <v>No sample</v>
      </c>
      <c r="G132" s="111" t="str">
        <f>IFERROR(2^(-('RNA Spike-in Normalized Ct'!G132)), 'RNA Spike-in Normalized Ct'!G132)</f>
        <v>No sample</v>
      </c>
      <c r="H132" s="111" t="str">
        <f>IFERROR(2^(-('RNA Spike-in Normalized Ct'!H132)), 'RNA Spike-in Normalized Ct'!H132)</f>
        <v>No sample</v>
      </c>
      <c r="I132" s="111" t="str">
        <f>IFERROR(2^(-('RNA Spike-in Normalized Ct'!I132)), 'RNA Spike-in Normalized Ct'!I132)</f>
        <v>No sample</v>
      </c>
      <c r="J132" s="111">
        <f>IFERROR(2^(-('RNA Spike-in Normalized Ct'!J132)), 'RNA Spike-in Normalized Ct'!J132)</f>
        <v>8.2837323987660871E-10</v>
      </c>
      <c r="K132" s="111" t="str">
        <f>IFERROR(2^(-('RNA Spike-in Normalized Ct'!K132)), 'RNA Spike-in Normalized Ct'!K132)</f>
        <v>No sample</v>
      </c>
      <c r="L132" s="111" t="str">
        <f>IFERROR(2^(-('RNA Spike-in Normalized Ct'!L132)), 'RNA Spike-in Normalized Ct'!L132)</f>
        <v>No sample</v>
      </c>
      <c r="M132" s="111" t="str">
        <f>IFERROR(2^(-('RNA Spike-in Normalized Ct'!M132)), 'RNA Spike-in Normalized Ct'!M132)</f>
        <v>No sample</v>
      </c>
      <c r="N132" s="111" t="str">
        <f>IFERROR(2^(-('RNA Spike-in Normalized Ct'!N132)), 'RNA Spike-in Normalized Ct'!N132)</f>
        <v>No sample</v>
      </c>
      <c r="O132" s="111" t="str">
        <f>IFERROR(2^(-('RNA Spike-in Normalized Ct'!O132)), 'RNA Spike-in Normalized Ct'!O132)</f>
        <v>No sample</v>
      </c>
    </row>
    <row r="133" spans="1:15" x14ac:dyDescent="0.25">
      <c r="A133" s="170"/>
      <c r="B133" s="13" t="s">
        <v>2424</v>
      </c>
      <c r="C133" s="27" t="str">
        <f>VLOOKUP($B133,'Thresholded Ct'!$B$3:$C$194,2,FALSE)</f>
        <v>hsa-miR-429</v>
      </c>
      <c r="D133" s="111" t="str">
        <f>IFERROR(2^(-('RNA Spike-in Normalized Ct'!D133)), 'RNA Spike-in Normalized Ct'!D133)</f>
        <v>Excluded</v>
      </c>
      <c r="E133" s="111" t="str">
        <f>IFERROR(2^(-('RNA Spike-in Normalized Ct'!E133)), 'RNA Spike-in Normalized Ct'!E133)</f>
        <v>No sample</v>
      </c>
      <c r="F133" s="111" t="str">
        <f>IFERROR(2^(-('RNA Spike-in Normalized Ct'!F133)), 'RNA Spike-in Normalized Ct'!F133)</f>
        <v>No sample</v>
      </c>
      <c r="G133" s="111" t="str">
        <f>IFERROR(2^(-('RNA Spike-in Normalized Ct'!G133)), 'RNA Spike-in Normalized Ct'!G133)</f>
        <v>No sample</v>
      </c>
      <c r="H133" s="111" t="str">
        <f>IFERROR(2^(-('RNA Spike-in Normalized Ct'!H133)), 'RNA Spike-in Normalized Ct'!H133)</f>
        <v>No sample</v>
      </c>
      <c r="I133" s="111" t="str">
        <f>IFERROR(2^(-('RNA Spike-in Normalized Ct'!I133)), 'RNA Spike-in Normalized Ct'!I133)</f>
        <v>No sample</v>
      </c>
      <c r="J133" s="111" t="str">
        <f>IFERROR(2^(-('RNA Spike-in Normalized Ct'!J133)), 'RNA Spike-in Normalized Ct'!J133)</f>
        <v>Excluded</v>
      </c>
      <c r="K133" s="111" t="str">
        <f>IFERROR(2^(-('RNA Spike-in Normalized Ct'!K133)), 'RNA Spike-in Normalized Ct'!K133)</f>
        <v>No sample</v>
      </c>
      <c r="L133" s="111" t="str">
        <f>IFERROR(2^(-('RNA Spike-in Normalized Ct'!L133)), 'RNA Spike-in Normalized Ct'!L133)</f>
        <v>No sample</v>
      </c>
      <c r="M133" s="111" t="str">
        <f>IFERROR(2^(-('RNA Spike-in Normalized Ct'!M133)), 'RNA Spike-in Normalized Ct'!M133)</f>
        <v>No sample</v>
      </c>
      <c r="N133" s="111" t="str">
        <f>IFERROR(2^(-('RNA Spike-in Normalized Ct'!N133)), 'RNA Spike-in Normalized Ct'!N133)</f>
        <v>No sample</v>
      </c>
      <c r="O133" s="111" t="str">
        <f>IFERROR(2^(-('RNA Spike-in Normalized Ct'!O133)), 'RNA Spike-in Normalized Ct'!O133)</f>
        <v>No sample</v>
      </c>
    </row>
    <row r="134" spans="1:15" x14ac:dyDescent="0.25">
      <c r="A134" s="170"/>
      <c r="B134" s="13" t="s">
        <v>2425</v>
      </c>
      <c r="C134" s="27" t="str">
        <f>VLOOKUP($B134,'Thresholded Ct'!$B$3:$C$194,2,FALSE)</f>
        <v>hsa-miR-582-5p</v>
      </c>
      <c r="D134" s="111">
        <f>IFERROR(2^(-('RNA Spike-in Normalized Ct'!D134)), 'RNA Spike-in Normalized Ct'!D134)</f>
        <v>3.4663678453798664E-8</v>
      </c>
      <c r="E134" s="111" t="str">
        <f>IFERROR(2^(-('RNA Spike-in Normalized Ct'!E134)), 'RNA Spike-in Normalized Ct'!E134)</f>
        <v>No sample</v>
      </c>
      <c r="F134" s="111" t="str">
        <f>IFERROR(2^(-('RNA Spike-in Normalized Ct'!F134)), 'RNA Spike-in Normalized Ct'!F134)</f>
        <v>No sample</v>
      </c>
      <c r="G134" s="111" t="str">
        <f>IFERROR(2^(-('RNA Spike-in Normalized Ct'!G134)), 'RNA Spike-in Normalized Ct'!G134)</f>
        <v>No sample</v>
      </c>
      <c r="H134" s="111" t="str">
        <f>IFERROR(2^(-('RNA Spike-in Normalized Ct'!H134)), 'RNA Spike-in Normalized Ct'!H134)</f>
        <v>No sample</v>
      </c>
      <c r="I134" s="111" t="str">
        <f>IFERROR(2^(-('RNA Spike-in Normalized Ct'!I134)), 'RNA Spike-in Normalized Ct'!I134)</f>
        <v>No sample</v>
      </c>
      <c r="J134" s="111">
        <f>IFERROR(2^(-('RNA Spike-in Normalized Ct'!J134)), 'RNA Spike-in Normalized Ct'!J134)</f>
        <v>2.4527917661628363E-8</v>
      </c>
      <c r="K134" s="111" t="str">
        <f>IFERROR(2^(-('RNA Spike-in Normalized Ct'!K134)), 'RNA Spike-in Normalized Ct'!K134)</f>
        <v>No sample</v>
      </c>
      <c r="L134" s="111" t="str">
        <f>IFERROR(2^(-('RNA Spike-in Normalized Ct'!L134)), 'RNA Spike-in Normalized Ct'!L134)</f>
        <v>No sample</v>
      </c>
      <c r="M134" s="111" t="str">
        <f>IFERROR(2^(-('RNA Spike-in Normalized Ct'!M134)), 'RNA Spike-in Normalized Ct'!M134)</f>
        <v>No sample</v>
      </c>
      <c r="N134" s="111" t="str">
        <f>IFERROR(2^(-('RNA Spike-in Normalized Ct'!N134)), 'RNA Spike-in Normalized Ct'!N134)</f>
        <v>No sample</v>
      </c>
      <c r="O134" s="111" t="str">
        <f>IFERROR(2^(-('RNA Spike-in Normalized Ct'!O134)), 'RNA Spike-in Normalized Ct'!O134)</f>
        <v>No sample</v>
      </c>
    </row>
    <row r="135" spans="1:15" x14ac:dyDescent="0.25">
      <c r="A135" s="170"/>
      <c r="B135" s="13" t="s">
        <v>2427</v>
      </c>
      <c r="C135" s="27" t="str">
        <f>VLOOKUP($B135,'Thresholded Ct'!$B$3:$C$194,2,FALSE)</f>
        <v>hsa-miR-22-3p</v>
      </c>
      <c r="D135" s="111">
        <f>IFERROR(2^(-('RNA Spike-in Normalized Ct'!D135)), 'RNA Spike-in Normalized Ct'!D135)</f>
        <v>2.8449923221460495E-8</v>
      </c>
      <c r="E135" s="111" t="str">
        <f>IFERROR(2^(-('RNA Spike-in Normalized Ct'!E135)), 'RNA Spike-in Normalized Ct'!E135)</f>
        <v>No sample</v>
      </c>
      <c r="F135" s="111" t="str">
        <f>IFERROR(2^(-('RNA Spike-in Normalized Ct'!F135)), 'RNA Spike-in Normalized Ct'!F135)</f>
        <v>No sample</v>
      </c>
      <c r="G135" s="111" t="str">
        <f>IFERROR(2^(-('RNA Spike-in Normalized Ct'!G135)), 'RNA Spike-in Normalized Ct'!G135)</f>
        <v>No sample</v>
      </c>
      <c r="H135" s="111" t="str">
        <f>IFERROR(2^(-('RNA Spike-in Normalized Ct'!H135)), 'RNA Spike-in Normalized Ct'!H135)</f>
        <v>No sample</v>
      </c>
      <c r="I135" s="111" t="str">
        <f>IFERROR(2^(-('RNA Spike-in Normalized Ct'!I135)), 'RNA Spike-in Normalized Ct'!I135)</f>
        <v>No sample</v>
      </c>
      <c r="J135" s="111">
        <f>IFERROR(2^(-('RNA Spike-in Normalized Ct'!J135)), 'RNA Spike-in Normalized Ct'!J135)</f>
        <v>6.4996086490956034E-9</v>
      </c>
      <c r="K135" s="111" t="str">
        <f>IFERROR(2^(-('RNA Spike-in Normalized Ct'!K135)), 'RNA Spike-in Normalized Ct'!K135)</f>
        <v>No sample</v>
      </c>
      <c r="L135" s="111" t="str">
        <f>IFERROR(2^(-('RNA Spike-in Normalized Ct'!L135)), 'RNA Spike-in Normalized Ct'!L135)</f>
        <v>No sample</v>
      </c>
      <c r="M135" s="111" t="str">
        <f>IFERROR(2^(-('RNA Spike-in Normalized Ct'!M135)), 'RNA Spike-in Normalized Ct'!M135)</f>
        <v>No sample</v>
      </c>
      <c r="N135" s="111" t="str">
        <f>IFERROR(2^(-('RNA Spike-in Normalized Ct'!N135)), 'RNA Spike-in Normalized Ct'!N135)</f>
        <v>No sample</v>
      </c>
      <c r="O135" s="111" t="str">
        <f>IFERROR(2^(-('RNA Spike-in Normalized Ct'!O135)), 'RNA Spike-in Normalized Ct'!O135)</f>
        <v>No sample</v>
      </c>
    </row>
    <row r="136" spans="1:15" x14ac:dyDescent="0.25">
      <c r="A136" s="170"/>
      <c r="B136" s="13" t="s">
        <v>2428</v>
      </c>
      <c r="C136" s="27" t="str">
        <f>VLOOKUP($B136,'Thresholded Ct'!$B$3:$C$194,2,FALSE)</f>
        <v>hsa-miR-148a-3p</v>
      </c>
      <c r="D136" s="111">
        <f>IFERROR(2^(-('RNA Spike-in Normalized Ct'!D136)), 'RNA Spike-in Normalized Ct'!D136)</f>
        <v>2.9004584429074882E-10</v>
      </c>
      <c r="E136" s="111" t="str">
        <f>IFERROR(2^(-('RNA Spike-in Normalized Ct'!E136)), 'RNA Spike-in Normalized Ct'!E136)</f>
        <v>No sample</v>
      </c>
      <c r="F136" s="111" t="str">
        <f>IFERROR(2^(-('RNA Spike-in Normalized Ct'!F136)), 'RNA Spike-in Normalized Ct'!F136)</f>
        <v>No sample</v>
      </c>
      <c r="G136" s="111" t="str">
        <f>IFERROR(2^(-('RNA Spike-in Normalized Ct'!G136)), 'RNA Spike-in Normalized Ct'!G136)</f>
        <v>No sample</v>
      </c>
      <c r="H136" s="111" t="str">
        <f>IFERROR(2^(-('RNA Spike-in Normalized Ct'!H136)), 'RNA Spike-in Normalized Ct'!H136)</f>
        <v>No sample</v>
      </c>
      <c r="I136" s="111" t="str">
        <f>IFERROR(2^(-('RNA Spike-in Normalized Ct'!I136)), 'RNA Spike-in Normalized Ct'!I136)</f>
        <v>No sample</v>
      </c>
      <c r="J136" s="111">
        <f>IFERROR(2^(-('RNA Spike-in Normalized Ct'!J136)), 'RNA Spike-in Normalized Ct'!J136)</f>
        <v>1.3373941938091263E-8</v>
      </c>
      <c r="K136" s="111" t="str">
        <f>IFERROR(2^(-('RNA Spike-in Normalized Ct'!K136)), 'RNA Spike-in Normalized Ct'!K136)</f>
        <v>No sample</v>
      </c>
      <c r="L136" s="111" t="str">
        <f>IFERROR(2^(-('RNA Spike-in Normalized Ct'!L136)), 'RNA Spike-in Normalized Ct'!L136)</f>
        <v>No sample</v>
      </c>
      <c r="M136" s="111" t="str">
        <f>IFERROR(2^(-('RNA Spike-in Normalized Ct'!M136)), 'RNA Spike-in Normalized Ct'!M136)</f>
        <v>No sample</v>
      </c>
      <c r="N136" s="111" t="str">
        <f>IFERROR(2^(-('RNA Spike-in Normalized Ct'!N136)), 'RNA Spike-in Normalized Ct'!N136)</f>
        <v>No sample</v>
      </c>
      <c r="O136" s="111" t="str">
        <f>IFERROR(2^(-('RNA Spike-in Normalized Ct'!O136)), 'RNA Spike-in Normalized Ct'!O136)</f>
        <v>No sample</v>
      </c>
    </row>
    <row r="137" spans="1:15" x14ac:dyDescent="0.25">
      <c r="A137" s="170"/>
      <c r="B137" s="13" t="s">
        <v>2429</v>
      </c>
      <c r="C137" s="27" t="str">
        <f>VLOOKUP($B137,'Thresholded Ct'!$B$3:$C$194,2,FALSE)</f>
        <v>hsa-miR-183-5p</v>
      </c>
      <c r="D137" s="111">
        <f>IFERROR(2^(-('RNA Spike-in Normalized Ct'!D137)), 'RNA Spike-in Normalized Ct'!D137)</f>
        <v>1.8641224935736497E-7</v>
      </c>
      <c r="E137" s="111" t="str">
        <f>IFERROR(2^(-('RNA Spike-in Normalized Ct'!E137)), 'RNA Spike-in Normalized Ct'!E137)</f>
        <v>No sample</v>
      </c>
      <c r="F137" s="111" t="str">
        <f>IFERROR(2^(-('RNA Spike-in Normalized Ct'!F137)), 'RNA Spike-in Normalized Ct'!F137)</f>
        <v>No sample</v>
      </c>
      <c r="G137" s="111" t="str">
        <f>IFERROR(2^(-('RNA Spike-in Normalized Ct'!G137)), 'RNA Spike-in Normalized Ct'!G137)</f>
        <v>No sample</v>
      </c>
      <c r="H137" s="111" t="str">
        <f>IFERROR(2^(-('RNA Spike-in Normalized Ct'!H137)), 'RNA Spike-in Normalized Ct'!H137)</f>
        <v>No sample</v>
      </c>
      <c r="I137" s="111" t="str">
        <f>IFERROR(2^(-('RNA Spike-in Normalized Ct'!I137)), 'RNA Spike-in Normalized Ct'!I137)</f>
        <v>No sample</v>
      </c>
      <c r="J137" s="111">
        <f>IFERROR(2^(-('RNA Spike-in Normalized Ct'!J137)), 'RNA Spike-in Normalized Ct'!J137)</f>
        <v>1.1530832405256434E-7</v>
      </c>
      <c r="K137" s="111" t="str">
        <f>IFERROR(2^(-('RNA Spike-in Normalized Ct'!K137)), 'RNA Spike-in Normalized Ct'!K137)</f>
        <v>No sample</v>
      </c>
      <c r="L137" s="111" t="str">
        <f>IFERROR(2^(-('RNA Spike-in Normalized Ct'!L137)), 'RNA Spike-in Normalized Ct'!L137)</f>
        <v>No sample</v>
      </c>
      <c r="M137" s="111" t="str">
        <f>IFERROR(2^(-('RNA Spike-in Normalized Ct'!M137)), 'RNA Spike-in Normalized Ct'!M137)</f>
        <v>No sample</v>
      </c>
      <c r="N137" s="111" t="str">
        <f>IFERROR(2^(-('RNA Spike-in Normalized Ct'!N137)), 'RNA Spike-in Normalized Ct'!N137)</f>
        <v>No sample</v>
      </c>
      <c r="O137" s="111" t="str">
        <f>IFERROR(2^(-('RNA Spike-in Normalized Ct'!O137)), 'RNA Spike-in Normalized Ct'!O137)</f>
        <v>No sample</v>
      </c>
    </row>
    <row r="138" spans="1:15" x14ac:dyDescent="0.25">
      <c r="A138" s="170"/>
      <c r="B138" s="13" t="s">
        <v>2430</v>
      </c>
      <c r="C138" s="27" t="str">
        <f>VLOOKUP($B138,'Thresholded Ct'!$B$3:$C$194,2,FALSE)</f>
        <v>hsa-miR-219a-5p</v>
      </c>
      <c r="D138" s="111">
        <f>IFERROR(2^(-('RNA Spike-in Normalized Ct'!D138)), 'RNA Spike-in Normalized Ct'!D138)</f>
        <v>1.1954026650203212E-7</v>
      </c>
      <c r="E138" s="111" t="str">
        <f>IFERROR(2^(-('RNA Spike-in Normalized Ct'!E138)), 'RNA Spike-in Normalized Ct'!E138)</f>
        <v>No sample</v>
      </c>
      <c r="F138" s="111" t="str">
        <f>IFERROR(2^(-('RNA Spike-in Normalized Ct'!F138)), 'RNA Spike-in Normalized Ct'!F138)</f>
        <v>No sample</v>
      </c>
      <c r="G138" s="111" t="str">
        <f>IFERROR(2^(-('RNA Spike-in Normalized Ct'!G138)), 'RNA Spike-in Normalized Ct'!G138)</f>
        <v>No sample</v>
      </c>
      <c r="H138" s="111" t="str">
        <f>IFERROR(2^(-('RNA Spike-in Normalized Ct'!H138)), 'RNA Spike-in Normalized Ct'!H138)</f>
        <v>No sample</v>
      </c>
      <c r="I138" s="111" t="str">
        <f>IFERROR(2^(-('RNA Spike-in Normalized Ct'!I138)), 'RNA Spike-in Normalized Ct'!I138)</f>
        <v>No sample</v>
      </c>
      <c r="J138" s="111">
        <f>IFERROR(2^(-('RNA Spike-in Normalized Ct'!J138)), 'RNA Spike-in Normalized Ct'!J138)</f>
        <v>1.2600636965768105E-7</v>
      </c>
      <c r="K138" s="111" t="str">
        <f>IFERROR(2^(-('RNA Spike-in Normalized Ct'!K138)), 'RNA Spike-in Normalized Ct'!K138)</f>
        <v>No sample</v>
      </c>
      <c r="L138" s="111" t="str">
        <f>IFERROR(2^(-('RNA Spike-in Normalized Ct'!L138)), 'RNA Spike-in Normalized Ct'!L138)</f>
        <v>No sample</v>
      </c>
      <c r="M138" s="111" t="str">
        <f>IFERROR(2^(-('RNA Spike-in Normalized Ct'!M138)), 'RNA Spike-in Normalized Ct'!M138)</f>
        <v>No sample</v>
      </c>
      <c r="N138" s="111" t="str">
        <f>IFERROR(2^(-('RNA Spike-in Normalized Ct'!N138)), 'RNA Spike-in Normalized Ct'!N138)</f>
        <v>No sample</v>
      </c>
      <c r="O138" s="111" t="str">
        <f>IFERROR(2^(-('RNA Spike-in Normalized Ct'!O138)), 'RNA Spike-in Normalized Ct'!O138)</f>
        <v>No sample</v>
      </c>
    </row>
    <row r="139" spans="1:15" x14ac:dyDescent="0.25">
      <c r="A139" s="170"/>
      <c r="B139" s="13" t="s">
        <v>2431</v>
      </c>
      <c r="C139" s="27" t="str">
        <f>VLOOKUP($B139,'Thresholded Ct'!$B$3:$C$194,2,FALSE)</f>
        <v>hsa-miR-124-3p</v>
      </c>
      <c r="D139" s="111">
        <f>IFERROR(2^(-('RNA Spike-in Normalized Ct'!D139)), 'RNA Spike-in Normalized Ct'!D139)</f>
        <v>3.3950310266677037E-8</v>
      </c>
      <c r="E139" s="111" t="str">
        <f>IFERROR(2^(-('RNA Spike-in Normalized Ct'!E139)), 'RNA Spike-in Normalized Ct'!E139)</f>
        <v>No sample</v>
      </c>
      <c r="F139" s="111" t="str">
        <f>IFERROR(2^(-('RNA Spike-in Normalized Ct'!F139)), 'RNA Spike-in Normalized Ct'!F139)</f>
        <v>No sample</v>
      </c>
      <c r="G139" s="111" t="str">
        <f>IFERROR(2^(-('RNA Spike-in Normalized Ct'!G139)), 'RNA Spike-in Normalized Ct'!G139)</f>
        <v>No sample</v>
      </c>
      <c r="H139" s="111" t="str">
        <f>IFERROR(2^(-('RNA Spike-in Normalized Ct'!H139)), 'RNA Spike-in Normalized Ct'!H139)</f>
        <v>No sample</v>
      </c>
      <c r="I139" s="111" t="str">
        <f>IFERROR(2^(-('RNA Spike-in Normalized Ct'!I139)), 'RNA Spike-in Normalized Ct'!I139)</f>
        <v>No sample</v>
      </c>
      <c r="J139" s="111">
        <f>IFERROR(2^(-('RNA Spike-in Normalized Ct'!J139)), 'RNA Spike-in Normalized Ct'!J139)</f>
        <v>7.3738841932247428E-8</v>
      </c>
      <c r="K139" s="111" t="str">
        <f>IFERROR(2^(-('RNA Spike-in Normalized Ct'!K139)), 'RNA Spike-in Normalized Ct'!K139)</f>
        <v>No sample</v>
      </c>
      <c r="L139" s="111" t="str">
        <f>IFERROR(2^(-('RNA Spike-in Normalized Ct'!L139)), 'RNA Spike-in Normalized Ct'!L139)</f>
        <v>No sample</v>
      </c>
      <c r="M139" s="111" t="str">
        <f>IFERROR(2^(-('RNA Spike-in Normalized Ct'!M139)), 'RNA Spike-in Normalized Ct'!M139)</f>
        <v>No sample</v>
      </c>
      <c r="N139" s="111" t="str">
        <f>IFERROR(2^(-('RNA Spike-in Normalized Ct'!N139)), 'RNA Spike-in Normalized Ct'!N139)</f>
        <v>No sample</v>
      </c>
      <c r="O139" s="111" t="str">
        <f>IFERROR(2^(-('RNA Spike-in Normalized Ct'!O139)), 'RNA Spike-in Normalized Ct'!O139)</f>
        <v>No sample</v>
      </c>
    </row>
    <row r="140" spans="1:15" x14ac:dyDescent="0.25">
      <c r="A140" s="170"/>
      <c r="B140" s="13" t="s">
        <v>2432</v>
      </c>
      <c r="C140" s="27" t="str">
        <f>VLOOKUP($B140,'Thresholded Ct'!$B$3:$C$194,2,FALSE)</f>
        <v>hsa-miR-191-5p</v>
      </c>
      <c r="D140" s="111">
        <f>IFERROR(2^(-('RNA Spike-in Normalized Ct'!D140)), 'RNA Spike-in Normalized Ct'!D140)</f>
        <v>1.2900480114216491E-8</v>
      </c>
      <c r="E140" s="111" t="str">
        <f>IFERROR(2^(-('RNA Spike-in Normalized Ct'!E140)), 'RNA Spike-in Normalized Ct'!E140)</f>
        <v>No sample</v>
      </c>
      <c r="F140" s="111" t="str">
        <f>IFERROR(2^(-('RNA Spike-in Normalized Ct'!F140)), 'RNA Spike-in Normalized Ct'!F140)</f>
        <v>No sample</v>
      </c>
      <c r="G140" s="111" t="str">
        <f>IFERROR(2^(-('RNA Spike-in Normalized Ct'!G140)), 'RNA Spike-in Normalized Ct'!G140)</f>
        <v>No sample</v>
      </c>
      <c r="H140" s="111" t="str">
        <f>IFERROR(2^(-('RNA Spike-in Normalized Ct'!H140)), 'RNA Spike-in Normalized Ct'!H140)</f>
        <v>No sample</v>
      </c>
      <c r="I140" s="111" t="str">
        <f>IFERROR(2^(-('RNA Spike-in Normalized Ct'!I140)), 'RNA Spike-in Normalized Ct'!I140)</f>
        <v>No sample</v>
      </c>
      <c r="J140" s="111">
        <f>IFERROR(2^(-('RNA Spike-in Normalized Ct'!J140)), 'RNA Spike-in Normalized Ct'!J140)</f>
        <v>1.5320089856625575E-8</v>
      </c>
      <c r="K140" s="111" t="str">
        <f>IFERROR(2^(-('RNA Spike-in Normalized Ct'!K140)), 'RNA Spike-in Normalized Ct'!K140)</f>
        <v>No sample</v>
      </c>
      <c r="L140" s="111" t="str">
        <f>IFERROR(2^(-('RNA Spike-in Normalized Ct'!L140)), 'RNA Spike-in Normalized Ct'!L140)</f>
        <v>No sample</v>
      </c>
      <c r="M140" s="111" t="str">
        <f>IFERROR(2^(-('RNA Spike-in Normalized Ct'!M140)), 'RNA Spike-in Normalized Ct'!M140)</f>
        <v>No sample</v>
      </c>
      <c r="N140" s="111" t="str">
        <f>IFERROR(2^(-('RNA Spike-in Normalized Ct'!N140)), 'RNA Spike-in Normalized Ct'!N140)</f>
        <v>No sample</v>
      </c>
      <c r="O140" s="111" t="str">
        <f>IFERROR(2^(-('RNA Spike-in Normalized Ct'!O140)), 'RNA Spike-in Normalized Ct'!O140)</f>
        <v>No sample</v>
      </c>
    </row>
    <row r="141" spans="1:15" x14ac:dyDescent="0.25">
      <c r="A141" s="170"/>
      <c r="B141" s="13" t="s">
        <v>2433</v>
      </c>
      <c r="C141" s="27" t="str">
        <f>VLOOKUP($B141,'Thresholded Ct'!$B$3:$C$194,2,FALSE)</f>
        <v>hsa-miR-185-5p</v>
      </c>
      <c r="D141" s="111">
        <f>IFERROR(2^(-('RNA Spike-in Normalized Ct'!D141)), 'RNA Spike-in Normalized Ct'!D141)</f>
        <v>1.4432816411539402E-9</v>
      </c>
      <c r="E141" s="111" t="str">
        <f>IFERROR(2^(-('RNA Spike-in Normalized Ct'!E141)), 'RNA Spike-in Normalized Ct'!E141)</f>
        <v>No sample</v>
      </c>
      <c r="F141" s="111" t="str">
        <f>IFERROR(2^(-('RNA Spike-in Normalized Ct'!F141)), 'RNA Spike-in Normalized Ct'!F141)</f>
        <v>No sample</v>
      </c>
      <c r="G141" s="111" t="str">
        <f>IFERROR(2^(-('RNA Spike-in Normalized Ct'!G141)), 'RNA Spike-in Normalized Ct'!G141)</f>
        <v>No sample</v>
      </c>
      <c r="H141" s="111" t="str">
        <f>IFERROR(2^(-('RNA Spike-in Normalized Ct'!H141)), 'RNA Spike-in Normalized Ct'!H141)</f>
        <v>No sample</v>
      </c>
      <c r="I141" s="111" t="str">
        <f>IFERROR(2^(-('RNA Spike-in Normalized Ct'!I141)), 'RNA Spike-in Normalized Ct'!I141)</f>
        <v>No sample</v>
      </c>
      <c r="J141" s="111">
        <f>IFERROR(2^(-('RNA Spike-in Normalized Ct'!J141)), 'RNA Spike-in Normalized Ct'!J141)</f>
        <v>1.8268432542468477E-9</v>
      </c>
      <c r="K141" s="111" t="str">
        <f>IFERROR(2^(-('RNA Spike-in Normalized Ct'!K141)), 'RNA Spike-in Normalized Ct'!K141)</f>
        <v>No sample</v>
      </c>
      <c r="L141" s="111" t="str">
        <f>IFERROR(2^(-('RNA Spike-in Normalized Ct'!L141)), 'RNA Spike-in Normalized Ct'!L141)</f>
        <v>No sample</v>
      </c>
      <c r="M141" s="111" t="str">
        <f>IFERROR(2^(-('RNA Spike-in Normalized Ct'!M141)), 'RNA Spike-in Normalized Ct'!M141)</f>
        <v>No sample</v>
      </c>
      <c r="N141" s="111" t="str">
        <f>IFERROR(2^(-('RNA Spike-in Normalized Ct'!N141)), 'RNA Spike-in Normalized Ct'!N141)</f>
        <v>No sample</v>
      </c>
      <c r="O141" s="111" t="str">
        <f>IFERROR(2^(-('RNA Spike-in Normalized Ct'!O141)), 'RNA Spike-in Normalized Ct'!O141)</f>
        <v>No sample</v>
      </c>
    </row>
    <row r="142" spans="1:15" x14ac:dyDescent="0.25">
      <c r="A142" s="170"/>
      <c r="B142" s="13" t="s">
        <v>2434</v>
      </c>
      <c r="C142" s="27" t="str">
        <f>VLOOKUP($B142,'Thresholded Ct'!$B$3:$C$194,2,FALSE)</f>
        <v>hsa-miR-99b-5p</v>
      </c>
      <c r="D142" s="111" t="str">
        <f>IFERROR(2^(-('RNA Spike-in Normalized Ct'!D142)), 'RNA Spike-in Normalized Ct'!D142)</f>
        <v>Excluded</v>
      </c>
      <c r="E142" s="111" t="str">
        <f>IFERROR(2^(-('RNA Spike-in Normalized Ct'!E142)), 'RNA Spike-in Normalized Ct'!E142)</f>
        <v>No sample</v>
      </c>
      <c r="F142" s="111" t="str">
        <f>IFERROR(2^(-('RNA Spike-in Normalized Ct'!F142)), 'RNA Spike-in Normalized Ct'!F142)</f>
        <v>No sample</v>
      </c>
      <c r="G142" s="111" t="str">
        <f>IFERROR(2^(-('RNA Spike-in Normalized Ct'!G142)), 'RNA Spike-in Normalized Ct'!G142)</f>
        <v>No sample</v>
      </c>
      <c r="H142" s="111" t="str">
        <f>IFERROR(2^(-('RNA Spike-in Normalized Ct'!H142)), 'RNA Spike-in Normalized Ct'!H142)</f>
        <v>No sample</v>
      </c>
      <c r="I142" s="111" t="str">
        <f>IFERROR(2^(-('RNA Spike-in Normalized Ct'!I142)), 'RNA Spike-in Normalized Ct'!I142)</f>
        <v>No sample</v>
      </c>
      <c r="J142" s="111" t="str">
        <f>IFERROR(2^(-('RNA Spike-in Normalized Ct'!J142)), 'RNA Spike-in Normalized Ct'!J142)</f>
        <v>Excluded</v>
      </c>
      <c r="K142" s="111" t="str">
        <f>IFERROR(2^(-('RNA Spike-in Normalized Ct'!K142)), 'RNA Spike-in Normalized Ct'!K142)</f>
        <v>No sample</v>
      </c>
      <c r="L142" s="111" t="str">
        <f>IFERROR(2^(-('RNA Spike-in Normalized Ct'!L142)), 'RNA Spike-in Normalized Ct'!L142)</f>
        <v>No sample</v>
      </c>
      <c r="M142" s="111" t="str">
        <f>IFERROR(2^(-('RNA Spike-in Normalized Ct'!M142)), 'RNA Spike-in Normalized Ct'!M142)</f>
        <v>No sample</v>
      </c>
      <c r="N142" s="111" t="str">
        <f>IFERROR(2^(-('RNA Spike-in Normalized Ct'!N142)), 'RNA Spike-in Normalized Ct'!N142)</f>
        <v>No sample</v>
      </c>
      <c r="O142" s="111" t="str">
        <f>IFERROR(2^(-('RNA Spike-in Normalized Ct'!O142)), 'RNA Spike-in Normalized Ct'!O142)</f>
        <v>No sample</v>
      </c>
    </row>
    <row r="143" spans="1:15" x14ac:dyDescent="0.25">
      <c r="A143" s="170"/>
      <c r="B143" s="13" t="s">
        <v>2435</v>
      </c>
      <c r="C143" s="27" t="str">
        <f>VLOOKUP($B143,'Thresholded Ct'!$B$3:$C$194,2,FALSE)</f>
        <v>hsa-miR-151a-3p</v>
      </c>
      <c r="D143" s="111">
        <f>IFERROR(2^(-('RNA Spike-in Normalized Ct'!D143)), 'RNA Spike-in Normalized Ct'!D143)</f>
        <v>2.5709132830684397E-10</v>
      </c>
      <c r="E143" s="111" t="str">
        <f>IFERROR(2^(-('RNA Spike-in Normalized Ct'!E143)), 'RNA Spike-in Normalized Ct'!E143)</f>
        <v>No sample</v>
      </c>
      <c r="F143" s="111" t="str">
        <f>IFERROR(2^(-('RNA Spike-in Normalized Ct'!F143)), 'RNA Spike-in Normalized Ct'!F143)</f>
        <v>No sample</v>
      </c>
      <c r="G143" s="111" t="str">
        <f>IFERROR(2^(-('RNA Spike-in Normalized Ct'!G143)), 'RNA Spike-in Normalized Ct'!G143)</f>
        <v>No sample</v>
      </c>
      <c r="H143" s="111" t="str">
        <f>IFERROR(2^(-('RNA Spike-in Normalized Ct'!H143)), 'RNA Spike-in Normalized Ct'!H143)</f>
        <v>No sample</v>
      </c>
      <c r="I143" s="111" t="str">
        <f>IFERROR(2^(-('RNA Spike-in Normalized Ct'!I143)), 'RNA Spike-in Normalized Ct'!I143)</f>
        <v>No sample</v>
      </c>
      <c r="J143" s="111">
        <f>IFERROR(2^(-('RNA Spike-in Normalized Ct'!J143)), 'RNA Spike-in Normalized Ct'!J143)</f>
        <v>8.2837323987660871E-10</v>
      </c>
      <c r="K143" s="111" t="str">
        <f>IFERROR(2^(-('RNA Spike-in Normalized Ct'!K143)), 'RNA Spike-in Normalized Ct'!K143)</f>
        <v>No sample</v>
      </c>
      <c r="L143" s="111" t="str">
        <f>IFERROR(2^(-('RNA Spike-in Normalized Ct'!L143)), 'RNA Spike-in Normalized Ct'!L143)</f>
        <v>No sample</v>
      </c>
      <c r="M143" s="111" t="str">
        <f>IFERROR(2^(-('RNA Spike-in Normalized Ct'!M143)), 'RNA Spike-in Normalized Ct'!M143)</f>
        <v>No sample</v>
      </c>
      <c r="N143" s="111" t="str">
        <f>IFERROR(2^(-('RNA Spike-in Normalized Ct'!N143)), 'RNA Spike-in Normalized Ct'!N143)</f>
        <v>No sample</v>
      </c>
      <c r="O143" s="111" t="str">
        <f>IFERROR(2^(-('RNA Spike-in Normalized Ct'!O143)), 'RNA Spike-in Normalized Ct'!O143)</f>
        <v>No sample</v>
      </c>
    </row>
    <row r="144" spans="1:15" x14ac:dyDescent="0.25">
      <c r="A144" s="170"/>
      <c r="B144" s="13" t="s">
        <v>2436</v>
      </c>
      <c r="C144" s="27" t="str">
        <f>VLOOKUP($B144,'Thresholded Ct'!$B$3:$C$194,2,FALSE)</f>
        <v>hsa-miR-449a</v>
      </c>
      <c r="D144" s="111">
        <f>IFERROR(2^(-('RNA Spike-in Normalized Ct'!D144)), 'RNA Spike-in Normalized Ct'!D144)</f>
        <v>2.3872552889589074E-9</v>
      </c>
      <c r="E144" s="111" t="str">
        <f>IFERROR(2^(-('RNA Spike-in Normalized Ct'!E144)), 'RNA Spike-in Normalized Ct'!E144)</f>
        <v>No sample</v>
      </c>
      <c r="F144" s="111" t="str">
        <f>IFERROR(2^(-('RNA Spike-in Normalized Ct'!F144)), 'RNA Spike-in Normalized Ct'!F144)</f>
        <v>No sample</v>
      </c>
      <c r="G144" s="111" t="str">
        <f>IFERROR(2^(-('RNA Spike-in Normalized Ct'!G144)), 'RNA Spike-in Normalized Ct'!G144)</f>
        <v>No sample</v>
      </c>
      <c r="H144" s="111" t="str">
        <f>IFERROR(2^(-('RNA Spike-in Normalized Ct'!H144)), 'RNA Spike-in Normalized Ct'!H144)</f>
        <v>No sample</v>
      </c>
      <c r="I144" s="111" t="str">
        <f>IFERROR(2^(-('RNA Spike-in Normalized Ct'!I144)), 'RNA Spike-in Normalized Ct'!I144)</f>
        <v>No sample</v>
      </c>
      <c r="J144" s="111">
        <f>IFERROR(2^(-('RNA Spike-in Normalized Ct'!J144)), 'RNA Spike-in Normalized Ct'!J144)</f>
        <v>2.2428806521583634E-9</v>
      </c>
      <c r="K144" s="111" t="str">
        <f>IFERROR(2^(-('RNA Spike-in Normalized Ct'!K144)), 'RNA Spike-in Normalized Ct'!K144)</f>
        <v>No sample</v>
      </c>
      <c r="L144" s="111" t="str">
        <f>IFERROR(2^(-('RNA Spike-in Normalized Ct'!L144)), 'RNA Spike-in Normalized Ct'!L144)</f>
        <v>No sample</v>
      </c>
      <c r="M144" s="111" t="str">
        <f>IFERROR(2^(-('RNA Spike-in Normalized Ct'!M144)), 'RNA Spike-in Normalized Ct'!M144)</f>
        <v>No sample</v>
      </c>
      <c r="N144" s="111" t="str">
        <f>IFERROR(2^(-('RNA Spike-in Normalized Ct'!N144)), 'RNA Spike-in Normalized Ct'!N144)</f>
        <v>No sample</v>
      </c>
      <c r="O144" s="111" t="str">
        <f>IFERROR(2^(-('RNA Spike-in Normalized Ct'!O144)), 'RNA Spike-in Normalized Ct'!O144)</f>
        <v>No sample</v>
      </c>
    </row>
    <row r="145" spans="1:15" x14ac:dyDescent="0.25">
      <c r="A145" s="170"/>
      <c r="B145" s="13" t="s">
        <v>2437</v>
      </c>
      <c r="C145" s="27" t="str">
        <f>VLOOKUP($B145,'Thresholded Ct'!$B$3:$C$194,2,FALSE)</f>
        <v>hsa-miR-150-5p</v>
      </c>
      <c r="D145" s="111">
        <f>IFERROR(2^(-('RNA Spike-in Normalized Ct'!D145)), 'RNA Spike-in Normalized Ct'!D145)</f>
        <v>3.9648902963332217E-10</v>
      </c>
      <c r="E145" s="111" t="str">
        <f>IFERROR(2^(-('RNA Spike-in Normalized Ct'!E145)), 'RNA Spike-in Normalized Ct'!E145)</f>
        <v>No sample</v>
      </c>
      <c r="F145" s="111" t="str">
        <f>IFERROR(2^(-('RNA Spike-in Normalized Ct'!F145)), 'RNA Spike-in Normalized Ct'!F145)</f>
        <v>No sample</v>
      </c>
      <c r="G145" s="111" t="str">
        <f>IFERROR(2^(-('RNA Spike-in Normalized Ct'!G145)), 'RNA Spike-in Normalized Ct'!G145)</f>
        <v>No sample</v>
      </c>
      <c r="H145" s="111" t="str">
        <f>IFERROR(2^(-('RNA Spike-in Normalized Ct'!H145)), 'RNA Spike-in Normalized Ct'!H145)</f>
        <v>No sample</v>
      </c>
      <c r="I145" s="111" t="str">
        <f>IFERROR(2^(-('RNA Spike-in Normalized Ct'!I145)), 'RNA Spike-in Normalized Ct'!I145)</f>
        <v>No sample</v>
      </c>
      <c r="J145" s="111">
        <f>IFERROR(2^(-('RNA Spike-in Normalized Ct'!J145)), 'RNA Spike-in Normalized Ct'!J145)</f>
        <v>2.4527917661628363E-8</v>
      </c>
      <c r="K145" s="111" t="str">
        <f>IFERROR(2^(-('RNA Spike-in Normalized Ct'!K145)), 'RNA Spike-in Normalized Ct'!K145)</f>
        <v>No sample</v>
      </c>
      <c r="L145" s="111" t="str">
        <f>IFERROR(2^(-('RNA Spike-in Normalized Ct'!L145)), 'RNA Spike-in Normalized Ct'!L145)</f>
        <v>No sample</v>
      </c>
      <c r="M145" s="111" t="str">
        <f>IFERROR(2^(-('RNA Spike-in Normalized Ct'!M145)), 'RNA Spike-in Normalized Ct'!M145)</f>
        <v>No sample</v>
      </c>
      <c r="N145" s="111" t="str">
        <f>IFERROR(2^(-('RNA Spike-in Normalized Ct'!N145)), 'RNA Spike-in Normalized Ct'!N145)</f>
        <v>No sample</v>
      </c>
      <c r="O145" s="111" t="str">
        <f>IFERROR(2^(-('RNA Spike-in Normalized Ct'!O145)), 'RNA Spike-in Normalized Ct'!O145)</f>
        <v>No sample</v>
      </c>
    </row>
    <row r="146" spans="1:15" x14ac:dyDescent="0.25">
      <c r="A146" s="170"/>
      <c r="B146" s="13" t="s">
        <v>2439</v>
      </c>
      <c r="C146" s="27" t="str">
        <f>VLOOKUP($B146,'Thresholded Ct'!$B$3:$C$194,2,FALSE)</f>
        <v>hsa-miR-26a-5p</v>
      </c>
      <c r="D146" s="111">
        <f>IFERROR(2^(-('RNA Spike-in Normalized Ct'!D146)), 'RNA Spike-in Normalized Ct'!D146)</f>
        <v>2.0624410072048859E-9</v>
      </c>
      <c r="E146" s="111" t="str">
        <f>IFERROR(2^(-('RNA Spike-in Normalized Ct'!E146)), 'RNA Spike-in Normalized Ct'!E146)</f>
        <v>No sample</v>
      </c>
      <c r="F146" s="111" t="str">
        <f>IFERROR(2^(-('RNA Spike-in Normalized Ct'!F146)), 'RNA Spike-in Normalized Ct'!F146)</f>
        <v>No sample</v>
      </c>
      <c r="G146" s="111" t="str">
        <f>IFERROR(2^(-('RNA Spike-in Normalized Ct'!G146)), 'RNA Spike-in Normalized Ct'!G146)</f>
        <v>No sample</v>
      </c>
      <c r="H146" s="111" t="str">
        <f>IFERROR(2^(-('RNA Spike-in Normalized Ct'!H146)), 'RNA Spike-in Normalized Ct'!H146)</f>
        <v>No sample</v>
      </c>
      <c r="I146" s="111" t="str">
        <f>IFERROR(2^(-('RNA Spike-in Normalized Ct'!I146)), 'RNA Spike-in Normalized Ct'!I146)</f>
        <v>No sample</v>
      </c>
      <c r="J146" s="111">
        <f>IFERROR(2^(-('RNA Spike-in Normalized Ct'!J146)), 'RNA Spike-in Normalized Ct'!J146)</f>
        <v>5.690268244894604E-7</v>
      </c>
      <c r="K146" s="111" t="str">
        <f>IFERROR(2^(-('RNA Spike-in Normalized Ct'!K146)), 'RNA Spike-in Normalized Ct'!K146)</f>
        <v>No sample</v>
      </c>
      <c r="L146" s="111" t="str">
        <f>IFERROR(2^(-('RNA Spike-in Normalized Ct'!L146)), 'RNA Spike-in Normalized Ct'!L146)</f>
        <v>No sample</v>
      </c>
      <c r="M146" s="111" t="str">
        <f>IFERROR(2^(-('RNA Spike-in Normalized Ct'!M146)), 'RNA Spike-in Normalized Ct'!M146)</f>
        <v>No sample</v>
      </c>
      <c r="N146" s="111" t="str">
        <f>IFERROR(2^(-('RNA Spike-in Normalized Ct'!N146)), 'RNA Spike-in Normalized Ct'!N146)</f>
        <v>No sample</v>
      </c>
      <c r="O146" s="111" t="str">
        <f>IFERROR(2^(-('RNA Spike-in Normalized Ct'!O146)), 'RNA Spike-in Normalized Ct'!O146)</f>
        <v>No sample</v>
      </c>
    </row>
    <row r="147" spans="1:15" x14ac:dyDescent="0.25">
      <c r="A147" s="170"/>
      <c r="B147" s="13" t="s">
        <v>2440</v>
      </c>
      <c r="C147" s="27" t="str">
        <f>VLOOKUP($B147,'Thresholded Ct'!$B$3:$C$194,2,FALSE)</f>
        <v>hsa-miR-30c-5p</v>
      </c>
      <c r="D147" s="111">
        <f>IFERROR(2^(-('RNA Spike-in Normalized Ct'!D147)), 'RNA Spike-in Normalized Ct'!D147)</f>
        <v>4.354034545128227E-9</v>
      </c>
      <c r="E147" s="111" t="str">
        <f>IFERROR(2^(-('RNA Spike-in Normalized Ct'!E147)), 'RNA Spike-in Normalized Ct'!E147)</f>
        <v>No sample</v>
      </c>
      <c r="F147" s="111" t="str">
        <f>IFERROR(2^(-('RNA Spike-in Normalized Ct'!F147)), 'RNA Spike-in Normalized Ct'!F147)</f>
        <v>No sample</v>
      </c>
      <c r="G147" s="111" t="str">
        <f>IFERROR(2^(-('RNA Spike-in Normalized Ct'!G147)), 'RNA Spike-in Normalized Ct'!G147)</f>
        <v>No sample</v>
      </c>
      <c r="H147" s="111" t="str">
        <f>IFERROR(2^(-('RNA Spike-in Normalized Ct'!H147)), 'RNA Spike-in Normalized Ct'!H147)</f>
        <v>No sample</v>
      </c>
      <c r="I147" s="111" t="str">
        <f>IFERROR(2^(-('RNA Spike-in Normalized Ct'!I147)), 'RNA Spike-in Normalized Ct'!I147)</f>
        <v>No sample</v>
      </c>
      <c r="J147" s="111">
        <f>IFERROR(2^(-('RNA Spike-in Normalized Ct'!J147)), 'RNA Spike-in Normalized Ct'!J147)</f>
        <v>6.4996086490956034E-9</v>
      </c>
      <c r="K147" s="111" t="str">
        <f>IFERROR(2^(-('RNA Spike-in Normalized Ct'!K147)), 'RNA Spike-in Normalized Ct'!K147)</f>
        <v>No sample</v>
      </c>
      <c r="L147" s="111" t="str">
        <f>IFERROR(2^(-('RNA Spike-in Normalized Ct'!L147)), 'RNA Spike-in Normalized Ct'!L147)</f>
        <v>No sample</v>
      </c>
      <c r="M147" s="111" t="str">
        <f>IFERROR(2^(-('RNA Spike-in Normalized Ct'!M147)), 'RNA Spike-in Normalized Ct'!M147)</f>
        <v>No sample</v>
      </c>
      <c r="N147" s="111" t="str">
        <f>IFERROR(2^(-('RNA Spike-in Normalized Ct'!N147)), 'RNA Spike-in Normalized Ct'!N147)</f>
        <v>No sample</v>
      </c>
      <c r="O147" s="111" t="str">
        <f>IFERROR(2^(-('RNA Spike-in Normalized Ct'!O147)), 'RNA Spike-in Normalized Ct'!O147)</f>
        <v>No sample</v>
      </c>
    </row>
    <row r="148" spans="1:15" x14ac:dyDescent="0.25">
      <c r="A148" s="170"/>
      <c r="B148" s="13" t="s">
        <v>2441</v>
      </c>
      <c r="C148" s="27" t="str">
        <f>VLOOKUP($B148,'Thresholded Ct'!$B$3:$C$194,2,FALSE)</f>
        <v>hsa-miR-199b-5p</v>
      </c>
      <c r="D148" s="111">
        <f>IFERROR(2^(-('RNA Spike-in Normalized Ct'!D148)), 'RNA Spike-in Normalized Ct'!D148)</f>
        <v>2.8745833319778264E-9</v>
      </c>
      <c r="E148" s="111" t="str">
        <f>IFERROR(2^(-('RNA Spike-in Normalized Ct'!E148)), 'RNA Spike-in Normalized Ct'!E148)</f>
        <v>No sample</v>
      </c>
      <c r="F148" s="111" t="str">
        <f>IFERROR(2^(-('RNA Spike-in Normalized Ct'!F148)), 'RNA Spike-in Normalized Ct'!F148)</f>
        <v>No sample</v>
      </c>
      <c r="G148" s="111" t="str">
        <f>IFERROR(2^(-('RNA Spike-in Normalized Ct'!G148)), 'RNA Spike-in Normalized Ct'!G148)</f>
        <v>No sample</v>
      </c>
      <c r="H148" s="111" t="str">
        <f>IFERROR(2^(-('RNA Spike-in Normalized Ct'!H148)), 'RNA Spike-in Normalized Ct'!H148)</f>
        <v>No sample</v>
      </c>
      <c r="I148" s="111" t="str">
        <f>IFERROR(2^(-('RNA Spike-in Normalized Ct'!I148)), 'RNA Spike-in Normalized Ct'!I148)</f>
        <v>No sample</v>
      </c>
      <c r="J148" s="111">
        <f>IFERROR(2^(-('RNA Spike-in Normalized Ct'!J148)), 'RNA Spike-in Normalized Ct'!J148)</f>
        <v>4.5988748848688404E-10</v>
      </c>
      <c r="K148" s="111" t="str">
        <f>IFERROR(2^(-('RNA Spike-in Normalized Ct'!K148)), 'RNA Spike-in Normalized Ct'!K148)</f>
        <v>No sample</v>
      </c>
      <c r="L148" s="111" t="str">
        <f>IFERROR(2^(-('RNA Spike-in Normalized Ct'!L148)), 'RNA Spike-in Normalized Ct'!L148)</f>
        <v>No sample</v>
      </c>
      <c r="M148" s="111" t="str">
        <f>IFERROR(2^(-('RNA Spike-in Normalized Ct'!M148)), 'RNA Spike-in Normalized Ct'!M148)</f>
        <v>No sample</v>
      </c>
      <c r="N148" s="111" t="str">
        <f>IFERROR(2^(-('RNA Spike-in Normalized Ct'!N148)), 'RNA Spike-in Normalized Ct'!N148)</f>
        <v>No sample</v>
      </c>
      <c r="O148" s="111" t="str">
        <f>IFERROR(2^(-('RNA Spike-in Normalized Ct'!O148)), 'RNA Spike-in Normalized Ct'!O148)</f>
        <v>No sample</v>
      </c>
    </row>
    <row r="149" spans="1:15" x14ac:dyDescent="0.25">
      <c r="A149" s="170"/>
      <c r="B149" s="13" t="s">
        <v>2442</v>
      </c>
      <c r="C149" s="27" t="str">
        <f>VLOOKUP($B149,'Thresholded Ct'!$B$3:$C$194,2,FALSE)</f>
        <v>hsa-miR-21-5p</v>
      </c>
      <c r="D149" s="111">
        <f>IFERROR(2^(-('RNA Spike-in Normalized Ct'!D149)), 'RNA Spike-in Normalized Ct'!D149)</f>
        <v>1.3467636282087845E-7</v>
      </c>
      <c r="E149" s="111" t="str">
        <f>IFERROR(2^(-('RNA Spike-in Normalized Ct'!E149)), 'RNA Spike-in Normalized Ct'!E149)</f>
        <v>No sample</v>
      </c>
      <c r="F149" s="111" t="str">
        <f>IFERROR(2^(-('RNA Spike-in Normalized Ct'!F149)), 'RNA Spike-in Normalized Ct'!F149)</f>
        <v>No sample</v>
      </c>
      <c r="G149" s="111" t="str">
        <f>IFERROR(2^(-('RNA Spike-in Normalized Ct'!G149)), 'RNA Spike-in Normalized Ct'!G149)</f>
        <v>No sample</v>
      </c>
      <c r="H149" s="111" t="str">
        <f>IFERROR(2^(-('RNA Spike-in Normalized Ct'!H149)), 'RNA Spike-in Normalized Ct'!H149)</f>
        <v>No sample</v>
      </c>
      <c r="I149" s="111" t="str">
        <f>IFERROR(2^(-('RNA Spike-in Normalized Ct'!I149)), 'RNA Spike-in Normalized Ct'!I149)</f>
        <v>No sample</v>
      </c>
      <c r="J149" s="111">
        <f>IFERROR(2^(-('RNA Spike-in Normalized Ct'!J149)), 'RNA Spike-in Normalized Ct'!J149)</f>
        <v>3.9790520170209062E-8</v>
      </c>
      <c r="K149" s="111" t="str">
        <f>IFERROR(2^(-('RNA Spike-in Normalized Ct'!K149)), 'RNA Spike-in Normalized Ct'!K149)</f>
        <v>No sample</v>
      </c>
      <c r="L149" s="111" t="str">
        <f>IFERROR(2^(-('RNA Spike-in Normalized Ct'!L149)), 'RNA Spike-in Normalized Ct'!L149)</f>
        <v>No sample</v>
      </c>
      <c r="M149" s="111" t="str">
        <f>IFERROR(2^(-('RNA Spike-in Normalized Ct'!M149)), 'RNA Spike-in Normalized Ct'!M149)</f>
        <v>No sample</v>
      </c>
      <c r="N149" s="111" t="str">
        <f>IFERROR(2^(-('RNA Spike-in Normalized Ct'!N149)), 'RNA Spike-in Normalized Ct'!N149)</f>
        <v>No sample</v>
      </c>
      <c r="O149" s="111" t="str">
        <f>IFERROR(2^(-('RNA Spike-in Normalized Ct'!O149)), 'RNA Spike-in Normalized Ct'!O149)</f>
        <v>No sample</v>
      </c>
    </row>
    <row r="150" spans="1:15" x14ac:dyDescent="0.25">
      <c r="A150" s="170"/>
      <c r="B150" s="13" t="s">
        <v>2443</v>
      </c>
      <c r="C150" s="27" t="str">
        <f>VLOOKUP($B150,'Thresholded Ct'!$B$3:$C$194,2,FALSE)</f>
        <v>hsa-miR-128-3p</v>
      </c>
      <c r="D150" s="111">
        <f>IFERROR(2^(-('RNA Spike-in Normalized Ct'!D150)), 'RNA Spike-in Normalized Ct'!D150)</f>
        <v>1.1954026650203212E-7</v>
      </c>
      <c r="E150" s="111" t="str">
        <f>IFERROR(2^(-('RNA Spike-in Normalized Ct'!E150)), 'RNA Spike-in Normalized Ct'!E150)</f>
        <v>No sample</v>
      </c>
      <c r="F150" s="111" t="str">
        <f>IFERROR(2^(-('RNA Spike-in Normalized Ct'!F150)), 'RNA Spike-in Normalized Ct'!F150)</f>
        <v>No sample</v>
      </c>
      <c r="G150" s="111" t="str">
        <f>IFERROR(2^(-('RNA Spike-in Normalized Ct'!G150)), 'RNA Spike-in Normalized Ct'!G150)</f>
        <v>No sample</v>
      </c>
      <c r="H150" s="111" t="str">
        <f>IFERROR(2^(-('RNA Spike-in Normalized Ct'!H150)), 'RNA Spike-in Normalized Ct'!H150)</f>
        <v>No sample</v>
      </c>
      <c r="I150" s="111" t="str">
        <f>IFERROR(2^(-('RNA Spike-in Normalized Ct'!I150)), 'RNA Spike-in Normalized Ct'!I150)</f>
        <v>No sample</v>
      </c>
      <c r="J150" s="111">
        <f>IFERROR(2^(-('RNA Spike-in Normalized Ct'!J150)), 'RNA Spike-in Normalized Ct'!J150)</f>
        <v>1.2600636965768105E-7</v>
      </c>
      <c r="K150" s="111" t="str">
        <f>IFERROR(2^(-('RNA Spike-in Normalized Ct'!K150)), 'RNA Spike-in Normalized Ct'!K150)</f>
        <v>No sample</v>
      </c>
      <c r="L150" s="111" t="str">
        <f>IFERROR(2^(-('RNA Spike-in Normalized Ct'!L150)), 'RNA Spike-in Normalized Ct'!L150)</f>
        <v>No sample</v>
      </c>
      <c r="M150" s="111" t="str">
        <f>IFERROR(2^(-('RNA Spike-in Normalized Ct'!M150)), 'RNA Spike-in Normalized Ct'!M150)</f>
        <v>No sample</v>
      </c>
      <c r="N150" s="111" t="str">
        <f>IFERROR(2^(-('RNA Spike-in Normalized Ct'!N150)), 'RNA Spike-in Normalized Ct'!N150)</f>
        <v>No sample</v>
      </c>
      <c r="O150" s="111" t="str">
        <f>IFERROR(2^(-('RNA Spike-in Normalized Ct'!O150)), 'RNA Spike-in Normalized Ct'!O150)</f>
        <v>No sample</v>
      </c>
    </row>
    <row r="151" spans="1:15" x14ac:dyDescent="0.25">
      <c r="A151" s="170"/>
      <c r="B151" s="13" t="s">
        <v>2444</v>
      </c>
      <c r="C151" s="27" t="str">
        <f>VLOOKUP($B151,'Thresholded Ct'!$B$3:$C$194,2,FALSE)</f>
        <v>hsa-miR-23a-3p</v>
      </c>
      <c r="D151" s="111">
        <f>IFERROR(2^(-('RNA Spike-in Normalized Ct'!D151)), 'RNA Spike-in Normalized Ct'!D151)</f>
        <v>3.3950310266677037E-8</v>
      </c>
      <c r="E151" s="111" t="str">
        <f>IFERROR(2^(-('RNA Spike-in Normalized Ct'!E151)), 'RNA Spike-in Normalized Ct'!E151)</f>
        <v>No sample</v>
      </c>
      <c r="F151" s="111" t="str">
        <f>IFERROR(2^(-('RNA Spike-in Normalized Ct'!F151)), 'RNA Spike-in Normalized Ct'!F151)</f>
        <v>No sample</v>
      </c>
      <c r="G151" s="111" t="str">
        <f>IFERROR(2^(-('RNA Spike-in Normalized Ct'!G151)), 'RNA Spike-in Normalized Ct'!G151)</f>
        <v>No sample</v>
      </c>
      <c r="H151" s="111" t="str">
        <f>IFERROR(2^(-('RNA Spike-in Normalized Ct'!H151)), 'RNA Spike-in Normalized Ct'!H151)</f>
        <v>No sample</v>
      </c>
      <c r="I151" s="111" t="str">
        <f>IFERROR(2^(-('RNA Spike-in Normalized Ct'!I151)), 'RNA Spike-in Normalized Ct'!I151)</f>
        <v>No sample</v>
      </c>
      <c r="J151" s="111">
        <f>IFERROR(2^(-('RNA Spike-in Normalized Ct'!J151)), 'RNA Spike-in Normalized Ct'!J151)</f>
        <v>7.3738841932247428E-8</v>
      </c>
      <c r="K151" s="111" t="str">
        <f>IFERROR(2^(-('RNA Spike-in Normalized Ct'!K151)), 'RNA Spike-in Normalized Ct'!K151)</f>
        <v>No sample</v>
      </c>
      <c r="L151" s="111" t="str">
        <f>IFERROR(2^(-('RNA Spike-in Normalized Ct'!L151)), 'RNA Spike-in Normalized Ct'!L151)</f>
        <v>No sample</v>
      </c>
      <c r="M151" s="111" t="str">
        <f>IFERROR(2^(-('RNA Spike-in Normalized Ct'!M151)), 'RNA Spike-in Normalized Ct'!M151)</f>
        <v>No sample</v>
      </c>
      <c r="N151" s="111" t="str">
        <f>IFERROR(2^(-('RNA Spike-in Normalized Ct'!N151)), 'RNA Spike-in Normalized Ct'!N151)</f>
        <v>No sample</v>
      </c>
      <c r="O151" s="111" t="str">
        <f>IFERROR(2^(-('RNA Spike-in Normalized Ct'!O151)), 'RNA Spike-in Normalized Ct'!O151)</f>
        <v>No sample</v>
      </c>
    </row>
    <row r="152" spans="1:15" x14ac:dyDescent="0.25">
      <c r="A152" s="170"/>
      <c r="B152" s="13" t="s">
        <v>2445</v>
      </c>
      <c r="C152" s="27" t="str">
        <f>VLOOKUP($B152,'Thresholded Ct'!$B$3:$C$194,2,FALSE)</f>
        <v>hsa-miR-186-5p</v>
      </c>
      <c r="D152" s="111">
        <f>IFERROR(2^(-('RNA Spike-in Normalized Ct'!D152)), 'RNA Spike-in Normalized Ct'!D152)</f>
        <v>1.2900480114216491E-8</v>
      </c>
      <c r="E152" s="111" t="str">
        <f>IFERROR(2^(-('RNA Spike-in Normalized Ct'!E152)), 'RNA Spike-in Normalized Ct'!E152)</f>
        <v>No sample</v>
      </c>
      <c r="F152" s="111" t="str">
        <f>IFERROR(2^(-('RNA Spike-in Normalized Ct'!F152)), 'RNA Spike-in Normalized Ct'!F152)</f>
        <v>No sample</v>
      </c>
      <c r="G152" s="111" t="str">
        <f>IFERROR(2^(-('RNA Spike-in Normalized Ct'!G152)), 'RNA Spike-in Normalized Ct'!G152)</f>
        <v>No sample</v>
      </c>
      <c r="H152" s="111" t="str">
        <f>IFERROR(2^(-('RNA Spike-in Normalized Ct'!H152)), 'RNA Spike-in Normalized Ct'!H152)</f>
        <v>No sample</v>
      </c>
      <c r="I152" s="111" t="str">
        <f>IFERROR(2^(-('RNA Spike-in Normalized Ct'!I152)), 'RNA Spike-in Normalized Ct'!I152)</f>
        <v>No sample</v>
      </c>
      <c r="J152" s="111">
        <f>IFERROR(2^(-('RNA Spike-in Normalized Ct'!J152)), 'RNA Spike-in Normalized Ct'!J152)</f>
        <v>1.5320089856625575E-8</v>
      </c>
      <c r="K152" s="111" t="str">
        <f>IFERROR(2^(-('RNA Spike-in Normalized Ct'!K152)), 'RNA Spike-in Normalized Ct'!K152)</f>
        <v>No sample</v>
      </c>
      <c r="L152" s="111" t="str">
        <f>IFERROR(2^(-('RNA Spike-in Normalized Ct'!L152)), 'RNA Spike-in Normalized Ct'!L152)</f>
        <v>No sample</v>
      </c>
      <c r="M152" s="111" t="str">
        <f>IFERROR(2^(-('RNA Spike-in Normalized Ct'!M152)), 'RNA Spike-in Normalized Ct'!M152)</f>
        <v>No sample</v>
      </c>
      <c r="N152" s="111" t="str">
        <f>IFERROR(2^(-('RNA Spike-in Normalized Ct'!N152)), 'RNA Spike-in Normalized Ct'!N152)</f>
        <v>No sample</v>
      </c>
      <c r="O152" s="111" t="str">
        <f>IFERROR(2^(-('RNA Spike-in Normalized Ct'!O152)), 'RNA Spike-in Normalized Ct'!O152)</f>
        <v>No sample</v>
      </c>
    </row>
    <row r="153" spans="1:15" x14ac:dyDescent="0.25">
      <c r="A153" s="170"/>
      <c r="B153" s="13" t="s">
        <v>2446</v>
      </c>
      <c r="C153" s="27" t="str">
        <f>VLOOKUP($B153,'Thresholded Ct'!$B$3:$C$194,2,FALSE)</f>
        <v>hsa-miR-296-5p</v>
      </c>
      <c r="D153" s="111">
        <f>IFERROR(2^(-('RNA Spike-in Normalized Ct'!D153)), 'RNA Spike-in Normalized Ct'!D153)</f>
        <v>1.3673899804225048E-8</v>
      </c>
      <c r="E153" s="111" t="str">
        <f>IFERROR(2^(-('RNA Spike-in Normalized Ct'!E153)), 'RNA Spike-in Normalized Ct'!E153)</f>
        <v>No sample</v>
      </c>
      <c r="F153" s="111" t="str">
        <f>IFERROR(2^(-('RNA Spike-in Normalized Ct'!F153)), 'RNA Spike-in Normalized Ct'!F153)</f>
        <v>No sample</v>
      </c>
      <c r="G153" s="111" t="str">
        <f>IFERROR(2^(-('RNA Spike-in Normalized Ct'!G153)), 'RNA Spike-in Normalized Ct'!G153)</f>
        <v>No sample</v>
      </c>
      <c r="H153" s="111" t="str">
        <f>IFERROR(2^(-('RNA Spike-in Normalized Ct'!H153)), 'RNA Spike-in Normalized Ct'!H153)</f>
        <v>No sample</v>
      </c>
      <c r="I153" s="111" t="str">
        <f>IFERROR(2^(-('RNA Spike-in Normalized Ct'!I153)), 'RNA Spike-in Normalized Ct'!I153)</f>
        <v>No sample</v>
      </c>
      <c r="J153" s="111">
        <f>IFERROR(2^(-('RNA Spike-in Normalized Ct'!J153)), 'RNA Spike-in Normalized Ct'!J153)</f>
        <v>1.454400659764149E-8</v>
      </c>
      <c r="K153" s="111" t="str">
        <f>IFERROR(2^(-('RNA Spike-in Normalized Ct'!K153)), 'RNA Spike-in Normalized Ct'!K153)</f>
        <v>No sample</v>
      </c>
      <c r="L153" s="111" t="str">
        <f>IFERROR(2^(-('RNA Spike-in Normalized Ct'!L153)), 'RNA Spike-in Normalized Ct'!L153)</f>
        <v>No sample</v>
      </c>
      <c r="M153" s="111" t="str">
        <f>IFERROR(2^(-('RNA Spike-in Normalized Ct'!M153)), 'RNA Spike-in Normalized Ct'!M153)</f>
        <v>No sample</v>
      </c>
      <c r="N153" s="111" t="str">
        <f>IFERROR(2^(-('RNA Spike-in Normalized Ct'!N153)), 'RNA Spike-in Normalized Ct'!N153)</f>
        <v>No sample</v>
      </c>
      <c r="O153" s="111" t="str">
        <f>IFERROR(2^(-('RNA Spike-in Normalized Ct'!O153)), 'RNA Spike-in Normalized Ct'!O153)</f>
        <v>No sample</v>
      </c>
    </row>
    <row r="154" spans="1:15" x14ac:dyDescent="0.25">
      <c r="A154" s="170"/>
      <c r="B154" s="13" t="s">
        <v>2447</v>
      </c>
      <c r="C154" s="27" t="str">
        <f>VLOOKUP($B154,'Thresholded Ct'!$B$3:$C$194,2,FALSE)</f>
        <v>hsa-miR-339-5p</v>
      </c>
      <c r="D154" s="111">
        <f>IFERROR(2^(-('RNA Spike-in Normalized Ct'!D154)), 'RNA Spike-in Normalized Ct'!D154)</f>
        <v>8.6359378092322989E-9</v>
      </c>
      <c r="E154" s="111" t="str">
        <f>IFERROR(2^(-('RNA Spike-in Normalized Ct'!E154)), 'RNA Spike-in Normalized Ct'!E154)</f>
        <v>No sample</v>
      </c>
      <c r="F154" s="111" t="str">
        <f>IFERROR(2^(-('RNA Spike-in Normalized Ct'!F154)), 'RNA Spike-in Normalized Ct'!F154)</f>
        <v>No sample</v>
      </c>
      <c r="G154" s="111" t="str">
        <f>IFERROR(2^(-('RNA Spike-in Normalized Ct'!G154)), 'RNA Spike-in Normalized Ct'!G154)</f>
        <v>No sample</v>
      </c>
      <c r="H154" s="111" t="str">
        <f>IFERROR(2^(-('RNA Spike-in Normalized Ct'!H154)), 'RNA Spike-in Normalized Ct'!H154)</f>
        <v>No sample</v>
      </c>
      <c r="I154" s="111" t="str">
        <f>IFERROR(2^(-('RNA Spike-in Normalized Ct'!I154)), 'RNA Spike-in Normalized Ct'!I154)</f>
        <v>No sample</v>
      </c>
      <c r="J154" s="111" t="str">
        <f>IFERROR(2^(-('RNA Spike-in Normalized Ct'!J154)), 'RNA Spike-in Normalized Ct'!J154)</f>
        <v>Excluded</v>
      </c>
      <c r="K154" s="111" t="str">
        <f>IFERROR(2^(-('RNA Spike-in Normalized Ct'!K154)), 'RNA Spike-in Normalized Ct'!K154)</f>
        <v>No sample</v>
      </c>
      <c r="L154" s="111" t="str">
        <f>IFERROR(2^(-('RNA Spike-in Normalized Ct'!L154)), 'RNA Spike-in Normalized Ct'!L154)</f>
        <v>No sample</v>
      </c>
      <c r="M154" s="111" t="str">
        <f>IFERROR(2^(-('RNA Spike-in Normalized Ct'!M154)), 'RNA Spike-in Normalized Ct'!M154)</f>
        <v>No sample</v>
      </c>
      <c r="N154" s="111" t="str">
        <f>IFERROR(2^(-('RNA Spike-in Normalized Ct'!N154)), 'RNA Spike-in Normalized Ct'!N154)</f>
        <v>No sample</v>
      </c>
      <c r="O154" s="111" t="str">
        <f>IFERROR(2^(-('RNA Spike-in Normalized Ct'!O154)), 'RNA Spike-in Normalized Ct'!O154)</f>
        <v>No sample</v>
      </c>
    </row>
    <row r="155" spans="1:15" x14ac:dyDescent="0.25">
      <c r="A155" s="170"/>
      <c r="B155" s="13" t="s">
        <v>2448</v>
      </c>
      <c r="C155" s="27" t="str">
        <f>VLOOKUP($B155,'Thresholded Ct'!$B$3:$C$194,2,FALSE)</f>
        <v>hsa-miR-451a</v>
      </c>
      <c r="D155" s="111" t="str">
        <f>IFERROR(2^(-('RNA Spike-in Normalized Ct'!D155)), 'RNA Spike-in Normalized Ct'!D155)</f>
        <v>Excluded</v>
      </c>
      <c r="E155" s="111" t="str">
        <f>IFERROR(2^(-('RNA Spike-in Normalized Ct'!E155)), 'RNA Spike-in Normalized Ct'!E155)</f>
        <v>No sample</v>
      </c>
      <c r="F155" s="111" t="str">
        <f>IFERROR(2^(-('RNA Spike-in Normalized Ct'!F155)), 'RNA Spike-in Normalized Ct'!F155)</f>
        <v>No sample</v>
      </c>
      <c r="G155" s="111" t="str">
        <f>IFERROR(2^(-('RNA Spike-in Normalized Ct'!G155)), 'RNA Spike-in Normalized Ct'!G155)</f>
        <v>No sample</v>
      </c>
      <c r="H155" s="111" t="str">
        <f>IFERROR(2^(-('RNA Spike-in Normalized Ct'!H155)), 'RNA Spike-in Normalized Ct'!H155)</f>
        <v>No sample</v>
      </c>
      <c r="I155" s="111" t="str">
        <f>IFERROR(2^(-('RNA Spike-in Normalized Ct'!I155)), 'RNA Spike-in Normalized Ct'!I155)</f>
        <v>No sample</v>
      </c>
      <c r="J155" s="111" t="str">
        <f>IFERROR(2^(-('RNA Spike-in Normalized Ct'!J155)), 'RNA Spike-in Normalized Ct'!J155)</f>
        <v>Excluded</v>
      </c>
      <c r="K155" s="111" t="str">
        <f>IFERROR(2^(-('RNA Spike-in Normalized Ct'!K155)), 'RNA Spike-in Normalized Ct'!K155)</f>
        <v>No sample</v>
      </c>
      <c r="L155" s="111" t="str">
        <f>IFERROR(2^(-('RNA Spike-in Normalized Ct'!L155)), 'RNA Spike-in Normalized Ct'!L155)</f>
        <v>No sample</v>
      </c>
      <c r="M155" s="111" t="str">
        <f>IFERROR(2^(-('RNA Spike-in Normalized Ct'!M155)), 'RNA Spike-in Normalized Ct'!M155)</f>
        <v>No sample</v>
      </c>
      <c r="N155" s="111" t="str">
        <f>IFERROR(2^(-('RNA Spike-in Normalized Ct'!N155)), 'RNA Spike-in Normalized Ct'!N155)</f>
        <v>No sample</v>
      </c>
      <c r="O155" s="111" t="str">
        <f>IFERROR(2^(-('RNA Spike-in Normalized Ct'!O155)), 'RNA Spike-in Normalized Ct'!O155)</f>
        <v>No sample</v>
      </c>
    </row>
    <row r="156" spans="1:15" x14ac:dyDescent="0.25">
      <c r="A156" s="170"/>
      <c r="B156" s="13" t="s">
        <v>2449</v>
      </c>
      <c r="C156" s="27" t="str">
        <f>VLOOKUP($B156,'Thresholded Ct'!$B$3:$C$194,2,FALSE)</f>
        <v>hsa-miR-28-3p</v>
      </c>
      <c r="D156" s="111">
        <f>IFERROR(2^(-('RNA Spike-in Normalized Ct'!D156)), 'RNA Spike-in Normalized Ct'!D156)</f>
        <v>3.9213566284978465E-9</v>
      </c>
      <c r="E156" s="111" t="str">
        <f>IFERROR(2^(-('RNA Spike-in Normalized Ct'!E156)), 'RNA Spike-in Normalized Ct'!E156)</f>
        <v>No sample</v>
      </c>
      <c r="F156" s="111" t="str">
        <f>IFERROR(2^(-('RNA Spike-in Normalized Ct'!F156)), 'RNA Spike-in Normalized Ct'!F156)</f>
        <v>No sample</v>
      </c>
      <c r="G156" s="111" t="str">
        <f>IFERROR(2^(-('RNA Spike-in Normalized Ct'!G156)), 'RNA Spike-in Normalized Ct'!G156)</f>
        <v>No sample</v>
      </c>
      <c r="H156" s="111" t="str">
        <f>IFERROR(2^(-('RNA Spike-in Normalized Ct'!H156)), 'RNA Spike-in Normalized Ct'!H156)</f>
        <v>No sample</v>
      </c>
      <c r="I156" s="111" t="str">
        <f>IFERROR(2^(-('RNA Spike-in Normalized Ct'!I156)), 'RNA Spike-in Normalized Ct'!I156)</f>
        <v>No sample</v>
      </c>
      <c r="J156" s="111">
        <f>IFERROR(2^(-('RNA Spike-in Normalized Ct'!J156)), 'RNA Spike-in Normalized Ct'!J156)</f>
        <v>9.7221874391820479E-10</v>
      </c>
      <c r="K156" s="111" t="str">
        <f>IFERROR(2^(-('RNA Spike-in Normalized Ct'!K156)), 'RNA Spike-in Normalized Ct'!K156)</f>
        <v>No sample</v>
      </c>
      <c r="L156" s="111" t="str">
        <f>IFERROR(2^(-('RNA Spike-in Normalized Ct'!L156)), 'RNA Spike-in Normalized Ct'!L156)</f>
        <v>No sample</v>
      </c>
      <c r="M156" s="111" t="str">
        <f>IFERROR(2^(-('RNA Spike-in Normalized Ct'!M156)), 'RNA Spike-in Normalized Ct'!M156)</f>
        <v>No sample</v>
      </c>
      <c r="N156" s="111" t="str">
        <f>IFERROR(2^(-('RNA Spike-in Normalized Ct'!N156)), 'RNA Spike-in Normalized Ct'!N156)</f>
        <v>No sample</v>
      </c>
      <c r="O156" s="111" t="str">
        <f>IFERROR(2^(-('RNA Spike-in Normalized Ct'!O156)), 'RNA Spike-in Normalized Ct'!O156)</f>
        <v>No sample</v>
      </c>
    </row>
    <row r="157" spans="1:15" x14ac:dyDescent="0.25">
      <c r="A157" s="170"/>
      <c r="B157" s="13" t="s">
        <v>2451</v>
      </c>
      <c r="C157" s="27" t="str">
        <f>VLOOKUP($B157,'Thresholded Ct'!$B$3:$C$194,2,FALSE)</f>
        <v>hsa-miR-30a-3p</v>
      </c>
      <c r="D157" s="111">
        <f>IFERROR(2^(-('RNA Spike-in Normalized Ct'!D157)), 'RNA Spike-in Normalized Ct'!D157)</f>
        <v>3.181035923189569E-7</v>
      </c>
      <c r="E157" s="111" t="str">
        <f>IFERROR(2^(-('RNA Spike-in Normalized Ct'!E157)), 'RNA Spike-in Normalized Ct'!E157)</f>
        <v>No sample</v>
      </c>
      <c r="F157" s="111" t="str">
        <f>IFERROR(2^(-('RNA Spike-in Normalized Ct'!F157)), 'RNA Spike-in Normalized Ct'!F157)</f>
        <v>No sample</v>
      </c>
      <c r="G157" s="111" t="str">
        <f>IFERROR(2^(-('RNA Spike-in Normalized Ct'!G157)), 'RNA Spike-in Normalized Ct'!G157)</f>
        <v>No sample</v>
      </c>
      <c r="H157" s="111" t="str">
        <f>IFERROR(2^(-('RNA Spike-in Normalized Ct'!H157)), 'RNA Spike-in Normalized Ct'!H157)</f>
        <v>No sample</v>
      </c>
      <c r="I157" s="111" t="str">
        <f>IFERROR(2^(-('RNA Spike-in Normalized Ct'!I157)), 'RNA Spike-in Normalized Ct'!I157)</f>
        <v>No sample</v>
      </c>
      <c r="J157" s="111">
        <f>IFERROR(2^(-('RNA Spike-in Normalized Ct'!J157)), 'RNA Spike-in Normalized Ct'!J157)</f>
        <v>9.4115005338258145E-8</v>
      </c>
      <c r="K157" s="111" t="str">
        <f>IFERROR(2^(-('RNA Spike-in Normalized Ct'!K157)), 'RNA Spike-in Normalized Ct'!K157)</f>
        <v>No sample</v>
      </c>
      <c r="L157" s="111" t="str">
        <f>IFERROR(2^(-('RNA Spike-in Normalized Ct'!L157)), 'RNA Spike-in Normalized Ct'!L157)</f>
        <v>No sample</v>
      </c>
      <c r="M157" s="111" t="str">
        <f>IFERROR(2^(-('RNA Spike-in Normalized Ct'!M157)), 'RNA Spike-in Normalized Ct'!M157)</f>
        <v>No sample</v>
      </c>
      <c r="N157" s="111" t="str">
        <f>IFERROR(2^(-('RNA Spike-in Normalized Ct'!N157)), 'RNA Spike-in Normalized Ct'!N157)</f>
        <v>No sample</v>
      </c>
      <c r="O157" s="111" t="str">
        <f>IFERROR(2^(-('RNA Spike-in Normalized Ct'!O157)), 'RNA Spike-in Normalized Ct'!O157)</f>
        <v>No sample</v>
      </c>
    </row>
    <row r="158" spans="1:15" x14ac:dyDescent="0.25">
      <c r="A158" s="170"/>
      <c r="B158" s="13" t="s">
        <v>2452</v>
      </c>
      <c r="C158" s="27" t="str">
        <f>VLOOKUP($B158,'Thresholded Ct'!$B$3:$C$194,2,FALSE)</f>
        <v>hsa-miR-30d-5p</v>
      </c>
      <c r="D158" s="111">
        <f>IFERROR(2^(-('RNA Spike-in Normalized Ct'!D158)), 'RNA Spike-in Normalized Ct'!D158)</f>
        <v>2.6233762906883655E-8</v>
      </c>
      <c r="E158" s="111" t="str">
        <f>IFERROR(2^(-('RNA Spike-in Normalized Ct'!E158)), 'RNA Spike-in Normalized Ct'!E158)</f>
        <v>No sample</v>
      </c>
      <c r="F158" s="111" t="str">
        <f>IFERROR(2^(-('RNA Spike-in Normalized Ct'!F158)), 'RNA Spike-in Normalized Ct'!F158)</f>
        <v>No sample</v>
      </c>
      <c r="G158" s="111" t="str">
        <f>IFERROR(2^(-('RNA Spike-in Normalized Ct'!G158)), 'RNA Spike-in Normalized Ct'!G158)</f>
        <v>No sample</v>
      </c>
      <c r="H158" s="111" t="str">
        <f>IFERROR(2^(-('RNA Spike-in Normalized Ct'!H158)), 'RNA Spike-in Normalized Ct'!H158)</f>
        <v>No sample</v>
      </c>
      <c r="I158" s="111" t="str">
        <f>IFERROR(2^(-('RNA Spike-in Normalized Ct'!I158)), 'RNA Spike-in Normalized Ct'!I158)</f>
        <v>No sample</v>
      </c>
      <c r="J158" s="111">
        <f>IFERROR(2^(-('RNA Spike-in Normalized Ct'!J158)), 'RNA Spike-in Normalized Ct'!J158)</f>
        <v>6.0185867404740203E-8</v>
      </c>
      <c r="K158" s="111" t="str">
        <f>IFERROR(2^(-('RNA Spike-in Normalized Ct'!K158)), 'RNA Spike-in Normalized Ct'!K158)</f>
        <v>No sample</v>
      </c>
      <c r="L158" s="111" t="str">
        <f>IFERROR(2^(-('RNA Spike-in Normalized Ct'!L158)), 'RNA Spike-in Normalized Ct'!L158)</f>
        <v>No sample</v>
      </c>
      <c r="M158" s="111" t="str">
        <f>IFERROR(2^(-('RNA Spike-in Normalized Ct'!M158)), 'RNA Spike-in Normalized Ct'!M158)</f>
        <v>No sample</v>
      </c>
      <c r="N158" s="111" t="str">
        <f>IFERROR(2^(-('RNA Spike-in Normalized Ct'!N158)), 'RNA Spike-in Normalized Ct'!N158)</f>
        <v>No sample</v>
      </c>
      <c r="O158" s="111" t="str">
        <f>IFERROR(2^(-('RNA Spike-in Normalized Ct'!O158)), 'RNA Spike-in Normalized Ct'!O158)</f>
        <v>No sample</v>
      </c>
    </row>
    <row r="159" spans="1:15" x14ac:dyDescent="0.25">
      <c r="A159" s="170"/>
      <c r="B159" s="13" t="s">
        <v>2453</v>
      </c>
      <c r="C159" s="27" t="str">
        <f>VLOOKUP($B159,'Thresholded Ct'!$B$3:$C$194,2,FALSE)</f>
        <v>hsa-miR-204-5p</v>
      </c>
      <c r="D159" s="111">
        <f>IFERROR(2^(-('RNA Spike-in Normalized Ct'!D159)), 'RNA Spike-in Normalized Ct'!D159)</f>
        <v>8.5826594741027807E-8</v>
      </c>
      <c r="E159" s="111" t="str">
        <f>IFERROR(2^(-('RNA Spike-in Normalized Ct'!E159)), 'RNA Spike-in Normalized Ct'!E159)</f>
        <v>No sample</v>
      </c>
      <c r="F159" s="111" t="str">
        <f>IFERROR(2^(-('RNA Spike-in Normalized Ct'!F159)), 'RNA Spike-in Normalized Ct'!F159)</f>
        <v>No sample</v>
      </c>
      <c r="G159" s="111" t="str">
        <f>IFERROR(2^(-('RNA Spike-in Normalized Ct'!G159)), 'RNA Spike-in Normalized Ct'!G159)</f>
        <v>No sample</v>
      </c>
      <c r="H159" s="111" t="str">
        <f>IFERROR(2^(-('RNA Spike-in Normalized Ct'!H159)), 'RNA Spike-in Normalized Ct'!H159)</f>
        <v>No sample</v>
      </c>
      <c r="I159" s="111" t="str">
        <f>IFERROR(2^(-('RNA Spike-in Normalized Ct'!I159)), 'RNA Spike-in Normalized Ct'!I159)</f>
        <v>No sample</v>
      </c>
      <c r="J159" s="111">
        <f>IFERROR(2^(-('RNA Spike-in Normalized Ct'!J159)), 'RNA Spike-in Normalized Ct'!J159)</f>
        <v>8.2845581760546041E-8</v>
      </c>
      <c r="K159" s="111" t="str">
        <f>IFERROR(2^(-('RNA Spike-in Normalized Ct'!K159)), 'RNA Spike-in Normalized Ct'!K159)</f>
        <v>No sample</v>
      </c>
      <c r="L159" s="111" t="str">
        <f>IFERROR(2^(-('RNA Spike-in Normalized Ct'!L159)), 'RNA Spike-in Normalized Ct'!L159)</f>
        <v>No sample</v>
      </c>
      <c r="M159" s="111" t="str">
        <f>IFERROR(2^(-('RNA Spike-in Normalized Ct'!M159)), 'RNA Spike-in Normalized Ct'!M159)</f>
        <v>No sample</v>
      </c>
      <c r="N159" s="111" t="str">
        <f>IFERROR(2^(-('RNA Spike-in Normalized Ct'!N159)), 'RNA Spike-in Normalized Ct'!N159)</f>
        <v>No sample</v>
      </c>
      <c r="O159" s="111" t="str">
        <f>IFERROR(2^(-('RNA Spike-in Normalized Ct'!O159)), 'RNA Spike-in Normalized Ct'!O159)</f>
        <v>No sample</v>
      </c>
    </row>
    <row r="160" spans="1:15" x14ac:dyDescent="0.25">
      <c r="A160" s="170"/>
      <c r="B160" s="13" t="s">
        <v>2454</v>
      </c>
      <c r="C160" s="27" t="str">
        <f>VLOOKUP($B160,'Thresholded Ct'!$B$3:$C$194,2,FALSE)</f>
        <v>hsa-miR-222-3p</v>
      </c>
      <c r="D160" s="111">
        <f>IFERROR(2^(-('RNA Spike-in Normalized Ct'!D160)), 'RNA Spike-in Normalized Ct'!D160)</f>
        <v>2.8824207625292439E-10</v>
      </c>
      <c r="E160" s="111" t="str">
        <f>IFERROR(2^(-('RNA Spike-in Normalized Ct'!E160)), 'RNA Spike-in Normalized Ct'!E160)</f>
        <v>No sample</v>
      </c>
      <c r="F160" s="111" t="str">
        <f>IFERROR(2^(-('RNA Spike-in Normalized Ct'!F160)), 'RNA Spike-in Normalized Ct'!F160)</f>
        <v>No sample</v>
      </c>
      <c r="G160" s="111" t="str">
        <f>IFERROR(2^(-('RNA Spike-in Normalized Ct'!G160)), 'RNA Spike-in Normalized Ct'!G160)</f>
        <v>No sample</v>
      </c>
      <c r="H160" s="111" t="str">
        <f>IFERROR(2^(-('RNA Spike-in Normalized Ct'!H160)), 'RNA Spike-in Normalized Ct'!H160)</f>
        <v>No sample</v>
      </c>
      <c r="I160" s="111" t="str">
        <f>IFERROR(2^(-('RNA Spike-in Normalized Ct'!I160)), 'RNA Spike-in Normalized Ct'!I160)</f>
        <v>No sample</v>
      </c>
      <c r="J160" s="111">
        <f>IFERROR(2^(-('RNA Spike-in Normalized Ct'!J160)), 'RNA Spike-in Normalized Ct'!J160)</f>
        <v>3.2451405159371653E-10</v>
      </c>
      <c r="K160" s="111" t="str">
        <f>IFERROR(2^(-('RNA Spike-in Normalized Ct'!K160)), 'RNA Spike-in Normalized Ct'!K160)</f>
        <v>No sample</v>
      </c>
      <c r="L160" s="111" t="str">
        <f>IFERROR(2^(-('RNA Spike-in Normalized Ct'!L160)), 'RNA Spike-in Normalized Ct'!L160)</f>
        <v>No sample</v>
      </c>
      <c r="M160" s="111" t="str">
        <f>IFERROR(2^(-('RNA Spike-in Normalized Ct'!M160)), 'RNA Spike-in Normalized Ct'!M160)</f>
        <v>No sample</v>
      </c>
      <c r="N160" s="111" t="str">
        <f>IFERROR(2^(-('RNA Spike-in Normalized Ct'!N160)), 'RNA Spike-in Normalized Ct'!N160)</f>
        <v>No sample</v>
      </c>
      <c r="O160" s="111" t="str">
        <f>IFERROR(2^(-('RNA Spike-in Normalized Ct'!O160)), 'RNA Spike-in Normalized Ct'!O160)</f>
        <v>No sample</v>
      </c>
    </row>
    <row r="161" spans="1:15" x14ac:dyDescent="0.25">
      <c r="A161" s="170"/>
      <c r="B161" s="13" t="s">
        <v>2455</v>
      </c>
      <c r="C161" s="27" t="str">
        <f>VLOOKUP($B161,'Thresholded Ct'!$B$3:$C$194,2,FALSE)</f>
        <v>hsa-miR-135a-5p</v>
      </c>
      <c r="D161" s="111">
        <f>IFERROR(2^(-('RNA Spike-in Normalized Ct'!D161)), 'RNA Spike-in Normalized Ct'!D161)</f>
        <v>1.4136497901982878E-8</v>
      </c>
      <c r="E161" s="111" t="str">
        <f>IFERROR(2^(-('RNA Spike-in Normalized Ct'!E161)), 'RNA Spike-in Normalized Ct'!E161)</f>
        <v>No sample</v>
      </c>
      <c r="F161" s="111" t="str">
        <f>IFERROR(2^(-('RNA Spike-in Normalized Ct'!F161)), 'RNA Spike-in Normalized Ct'!F161)</f>
        <v>No sample</v>
      </c>
      <c r="G161" s="111" t="str">
        <f>IFERROR(2^(-('RNA Spike-in Normalized Ct'!G161)), 'RNA Spike-in Normalized Ct'!G161)</f>
        <v>No sample</v>
      </c>
      <c r="H161" s="111" t="str">
        <f>IFERROR(2^(-('RNA Spike-in Normalized Ct'!H161)), 'RNA Spike-in Normalized Ct'!H161)</f>
        <v>No sample</v>
      </c>
      <c r="I161" s="111" t="str">
        <f>IFERROR(2^(-('RNA Spike-in Normalized Ct'!I161)), 'RNA Spike-in Normalized Ct'!I161)</f>
        <v>No sample</v>
      </c>
      <c r="J161" s="111">
        <f>IFERROR(2^(-('RNA Spike-in Normalized Ct'!J161)), 'RNA Spike-in Normalized Ct'!J161)</f>
        <v>3.0091433883071238E-9</v>
      </c>
      <c r="K161" s="111" t="str">
        <f>IFERROR(2^(-('RNA Spike-in Normalized Ct'!K161)), 'RNA Spike-in Normalized Ct'!K161)</f>
        <v>No sample</v>
      </c>
      <c r="L161" s="111" t="str">
        <f>IFERROR(2^(-('RNA Spike-in Normalized Ct'!L161)), 'RNA Spike-in Normalized Ct'!L161)</f>
        <v>No sample</v>
      </c>
      <c r="M161" s="111" t="str">
        <f>IFERROR(2^(-('RNA Spike-in Normalized Ct'!M161)), 'RNA Spike-in Normalized Ct'!M161)</f>
        <v>No sample</v>
      </c>
      <c r="N161" s="111" t="str">
        <f>IFERROR(2^(-('RNA Spike-in Normalized Ct'!N161)), 'RNA Spike-in Normalized Ct'!N161)</f>
        <v>No sample</v>
      </c>
      <c r="O161" s="111" t="str">
        <f>IFERROR(2^(-('RNA Spike-in Normalized Ct'!O161)), 'RNA Spike-in Normalized Ct'!O161)</f>
        <v>No sample</v>
      </c>
    </row>
    <row r="162" spans="1:15" x14ac:dyDescent="0.25">
      <c r="A162" s="170"/>
      <c r="B162" s="13" t="s">
        <v>2456</v>
      </c>
      <c r="C162" s="27" t="str">
        <f>VLOOKUP($B162,'Thresholded Ct'!$B$3:$C$194,2,FALSE)</f>
        <v>hsa-miR-9-3p</v>
      </c>
      <c r="D162" s="111">
        <f>IFERROR(2^(-('RNA Spike-in Normalized Ct'!D162)), 'RNA Spike-in Normalized Ct'!D162)</f>
        <v>5.3830534824837585E-8</v>
      </c>
      <c r="E162" s="111" t="str">
        <f>IFERROR(2^(-('RNA Spike-in Normalized Ct'!E162)), 'RNA Spike-in Normalized Ct'!E162)</f>
        <v>No sample</v>
      </c>
      <c r="F162" s="111" t="str">
        <f>IFERROR(2^(-('RNA Spike-in Normalized Ct'!F162)), 'RNA Spike-in Normalized Ct'!F162)</f>
        <v>No sample</v>
      </c>
      <c r="G162" s="111" t="str">
        <f>IFERROR(2^(-('RNA Spike-in Normalized Ct'!G162)), 'RNA Spike-in Normalized Ct'!G162)</f>
        <v>No sample</v>
      </c>
      <c r="H162" s="111" t="str">
        <f>IFERROR(2^(-('RNA Spike-in Normalized Ct'!H162)), 'RNA Spike-in Normalized Ct'!H162)</f>
        <v>No sample</v>
      </c>
      <c r="I162" s="111" t="str">
        <f>IFERROR(2^(-('RNA Spike-in Normalized Ct'!I162)), 'RNA Spike-in Normalized Ct'!I162)</f>
        <v>No sample</v>
      </c>
      <c r="J162" s="111">
        <f>IFERROR(2^(-('RNA Spike-in Normalized Ct'!J162)), 'RNA Spike-in Normalized Ct'!J162)</f>
        <v>8.052433040950543E-8</v>
      </c>
      <c r="K162" s="111" t="str">
        <f>IFERROR(2^(-('RNA Spike-in Normalized Ct'!K162)), 'RNA Spike-in Normalized Ct'!K162)</f>
        <v>No sample</v>
      </c>
      <c r="L162" s="111" t="str">
        <f>IFERROR(2^(-('RNA Spike-in Normalized Ct'!L162)), 'RNA Spike-in Normalized Ct'!L162)</f>
        <v>No sample</v>
      </c>
      <c r="M162" s="111" t="str">
        <f>IFERROR(2^(-('RNA Spike-in Normalized Ct'!M162)), 'RNA Spike-in Normalized Ct'!M162)</f>
        <v>No sample</v>
      </c>
      <c r="N162" s="111" t="str">
        <f>IFERROR(2^(-('RNA Spike-in Normalized Ct'!N162)), 'RNA Spike-in Normalized Ct'!N162)</f>
        <v>No sample</v>
      </c>
      <c r="O162" s="111" t="str">
        <f>IFERROR(2^(-('RNA Spike-in Normalized Ct'!O162)), 'RNA Spike-in Normalized Ct'!O162)</f>
        <v>No sample</v>
      </c>
    </row>
    <row r="163" spans="1:15" x14ac:dyDescent="0.25">
      <c r="A163" s="170"/>
      <c r="B163" s="13" t="s">
        <v>2457</v>
      </c>
      <c r="C163" s="27" t="str">
        <f>VLOOKUP($B163,'Thresholded Ct'!$B$3:$C$194,2,FALSE)</f>
        <v>hsa-miR-188-5p</v>
      </c>
      <c r="D163" s="111" t="str">
        <f>IFERROR(2^(-('RNA Spike-in Normalized Ct'!D163)), 'RNA Spike-in Normalized Ct'!D163)</f>
        <v>Excluded</v>
      </c>
      <c r="E163" s="111" t="str">
        <f>IFERROR(2^(-('RNA Spike-in Normalized Ct'!E163)), 'RNA Spike-in Normalized Ct'!E163)</f>
        <v>No sample</v>
      </c>
      <c r="F163" s="111" t="str">
        <f>IFERROR(2^(-('RNA Spike-in Normalized Ct'!F163)), 'RNA Spike-in Normalized Ct'!F163)</f>
        <v>No sample</v>
      </c>
      <c r="G163" s="111" t="str">
        <f>IFERROR(2^(-('RNA Spike-in Normalized Ct'!G163)), 'RNA Spike-in Normalized Ct'!G163)</f>
        <v>No sample</v>
      </c>
      <c r="H163" s="111" t="str">
        <f>IFERROR(2^(-('RNA Spike-in Normalized Ct'!H163)), 'RNA Spike-in Normalized Ct'!H163)</f>
        <v>No sample</v>
      </c>
      <c r="I163" s="111" t="str">
        <f>IFERROR(2^(-('RNA Spike-in Normalized Ct'!I163)), 'RNA Spike-in Normalized Ct'!I163)</f>
        <v>No sample</v>
      </c>
      <c r="J163" s="111" t="str">
        <f>IFERROR(2^(-('RNA Spike-in Normalized Ct'!J163)), 'RNA Spike-in Normalized Ct'!J163)</f>
        <v>Excluded</v>
      </c>
      <c r="K163" s="111" t="str">
        <f>IFERROR(2^(-('RNA Spike-in Normalized Ct'!K163)), 'RNA Spike-in Normalized Ct'!K163)</f>
        <v>No sample</v>
      </c>
      <c r="L163" s="111" t="str">
        <f>IFERROR(2^(-('RNA Spike-in Normalized Ct'!L163)), 'RNA Spike-in Normalized Ct'!L163)</f>
        <v>No sample</v>
      </c>
      <c r="M163" s="111" t="str">
        <f>IFERROR(2^(-('RNA Spike-in Normalized Ct'!M163)), 'RNA Spike-in Normalized Ct'!M163)</f>
        <v>No sample</v>
      </c>
      <c r="N163" s="111" t="str">
        <f>IFERROR(2^(-('RNA Spike-in Normalized Ct'!N163)), 'RNA Spike-in Normalized Ct'!N163)</f>
        <v>No sample</v>
      </c>
      <c r="O163" s="111" t="str">
        <f>IFERROR(2^(-('RNA Spike-in Normalized Ct'!O163)), 'RNA Spike-in Normalized Ct'!O163)</f>
        <v>No sample</v>
      </c>
    </row>
    <row r="164" spans="1:15" x14ac:dyDescent="0.25">
      <c r="A164" s="170"/>
      <c r="B164" s="13" t="s">
        <v>2458</v>
      </c>
      <c r="C164" s="27" t="str">
        <f>VLOOKUP($B164,'Thresholded Ct'!$B$3:$C$194,2,FALSE)</f>
        <v>hsa-miR-130b-3p</v>
      </c>
      <c r="D164" s="111" t="str">
        <f>IFERROR(2^(-('RNA Spike-in Normalized Ct'!D164)), 'RNA Spike-in Normalized Ct'!D164)</f>
        <v>Excluded</v>
      </c>
      <c r="E164" s="111" t="str">
        <f>IFERROR(2^(-('RNA Spike-in Normalized Ct'!E164)), 'RNA Spike-in Normalized Ct'!E164)</f>
        <v>No sample</v>
      </c>
      <c r="F164" s="111" t="str">
        <f>IFERROR(2^(-('RNA Spike-in Normalized Ct'!F164)), 'RNA Spike-in Normalized Ct'!F164)</f>
        <v>No sample</v>
      </c>
      <c r="G164" s="111" t="str">
        <f>IFERROR(2^(-('RNA Spike-in Normalized Ct'!G164)), 'RNA Spike-in Normalized Ct'!G164)</f>
        <v>No sample</v>
      </c>
      <c r="H164" s="111" t="str">
        <f>IFERROR(2^(-('RNA Spike-in Normalized Ct'!H164)), 'RNA Spike-in Normalized Ct'!H164)</f>
        <v>No sample</v>
      </c>
      <c r="I164" s="111" t="str">
        <f>IFERROR(2^(-('RNA Spike-in Normalized Ct'!I164)), 'RNA Spike-in Normalized Ct'!I164)</f>
        <v>No sample</v>
      </c>
      <c r="J164" s="111" t="str">
        <f>IFERROR(2^(-('RNA Spike-in Normalized Ct'!J164)), 'RNA Spike-in Normalized Ct'!J164)</f>
        <v>Excluded</v>
      </c>
      <c r="K164" s="111" t="str">
        <f>IFERROR(2^(-('RNA Spike-in Normalized Ct'!K164)), 'RNA Spike-in Normalized Ct'!K164)</f>
        <v>No sample</v>
      </c>
      <c r="L164" s="111" t="str">
        <f>IFERROR(2^(-('RNA Spike-in Normalized Ct'!L164)), 'RNA Spike-in Normalized Ct'!L164)</f>
        <v>No sample</v>
      </c>
      <c r="M164" s="111" t="str">
        <f>IFERROR(2^(-('RNA Spike-in Normalized Ct'!M164)), 'RNA Spike-in Normalized Ct'!M164)</f>
        <v>No sample</v>
      </c>
      <c r="N164" s="111" t="str">
        <f>IFERROR(2^(-('RNA Spike-in Normalized Ct'!N164)), 'RNA Spike-in Normalized Ct'!N164)</f>
        <v>No sample</v>
      </c>
      <c r="O164" s="111" t="str">
        <f>IFERROR(2^(-('RNA Spike-in Normalized Ct'!O164)), 'RNA Spike-in Normalized Ct'!O164)</f>
        <v>No sample</v>
      </c>
    </row>
    <row r="165" spans="1:15" x14ac:dyDescent="0.25">
      <c r="A165" s="170"/>
      <c r="B165" s="13" t="s">
        <v>2459</v>
      </c>
      <c r="C165" s="27" t="str">
        <f>VLOOKUP($B165,'Thresholded Ct'!$B$3:$C$194,2,FALSE)</f>
        <v>hsa-miR-133b</v>
      </c>
      <c r="D165" s="111">
        <f>IFERROR(2^(-('RNA Spike-in Normalized Ct'!D165)), 'RNA Spike-in Normalized Ct'!D165)</f>
        <v>9.3914821116848685E-9</v>
      </c>
      <c r="E165" s="111" t="str">
        <f>IFERROR(2^(-('RNA Spike-in Normalized Ct'!E165)), 'RNA Spike-in Normalized Ct'!E165)</f>
        <v>No sample</v>
      </c>
      <c r="F165" s="111" t="str">
        <f>IFERROR(2^(-('RNA Spike-in Normalized Ct'!F165)), 'RNA Spike-in Normalized Ct'!F165)</f>
        <v>No sample</v>
      </c>
      <c r="G165" s="111" t="str">
        <f>IFERROR(2^(-('RNA Spike-in Normalized Ct'!G165)), 'RNA Spike-in Normalized Ct'!G165)</f>
        <v>No sample</v>
      </c>
      <c r="H165" s="111" t="str">
        <f>IFERROR(2^(-('RNA Spike-in Normalized Ct'!H165)), 'RNA Spike-in Normalized Ct'!H165)</f>
        <v>No sample</v>
      </c>
      <c r="I165" s="111" t="str">
        <f>IFERROR(2^(-('RNA Spike-in Normalized Ct'!I165)), 'RNA Spike-in Normalized Ct'!I165)</f>
        <v>No sample</v>
      </c>
      <c r="J165" s="111">
        <f>IFERROR(2^(-('RNA Spike-in Normalized Ct'!J165)), 'RNA Spike-in Normalized Ct'!J165)</f>
        <v>1.2935652730661535E-9</v>
      </c>
      <c r="K165" s="111" t="str">
        <f>IFERROR(2^(-('RNA Spike-in Normalized Ct'!K165)), 'RNA Spike-in Normalized Ct'!K165)</f>
        <v>No sample</v>
      </c>
      <c r="L165" s="111" t="str">
        <f>IFERROR(2^(-('RNA Spike-in Normalized Ct'!L165)), 'RNA Spike-in Normalized Ct'!L165)</f>
        <v>No sample</v>
      </c>
      <c r="M165" s="111" t="str">
        <f>IFERROR(2^(-('RNA Spike-in Normalized Ct'!M165)), 'RNA Spike-in Normalized Ct'!M165)</f>
        <v>No sample</v>
      </c>
      <c r="N165" s="111" t="str">
        <f>IFERROR(2^(-('RNA Spike-in Normalized Ct'!N165)), 'RNA Spike-in Normalized Ct'!N165)</f>
        <v>No sample</v>
      </c>
      <c r="O165" s="111" t="str">
        <f>IFERROR(2^(-('RNA Spike-in Normalized Ct'!O165)), 'RNA Spike-in Normalized Ct'!O165)</f>
        <v>No sample</v>
      </c>
    </row>
    <row r="166" spans="1:15" x14ac:dyDescent="0.25">
      <c r="A166" s="170"/>
      <c r="B166" s="13" t="s">
        <v>2460</v>
      </c>
      <c r="C166" s="27" t="str">
        <f>VLOOKUP($B166,'Thresholded Ct'!$B$3:$C$194,2,FALSE)</f>
        <v>hsa-miR-410-3p</v>
      </c>
      <c r="D166" s="111">
        <f>IFERROR(2^(-('RNA Spike-in Normalized Ct'!D166)), 'RNA Spike-in Normalized Ct'!D166)</f>
        <v>3.4374836558617674E-9</v>
      </c>
      <c r="E166" s="111" t="str">
        <f>IFERROR(2^(-('RNA Spike-in Normalized Ct'!E166)), 'RNA Spike-in Normalized Ct'!E166)</f>
        <v>No sample</v>
      </c>
      <c r="F166" s="111" t="str">
        <f>IFERROR(2^(-('RNA Spike-in Normalized Ct'!F166)), 'RNA Spike-in Normalized Ct'!F166)</f>
        <v>No sample</v>
      </c>
      <c r="G166" s="111" t="str">
        <f>IFERROR(2^(-('RNA Spike-in Normalized Ct'!G166)), 'RNA Spike-in Normalized Ct'!G166)</f>
        <v>No sample</v>
      </c>
      <c r="H166" s="111" t="str">
        <f>IFERROR(2^(-('RNA Spike-in Normalized Ct'!H166)), 'RNA Spike-in Normalized Ct'!H166)</f>
        <v>No sample</v>
      </c>
      <c r="I166" s="111" t="str">
        <f>IFERROR(2^(-('RNA Spike-in Normalized Ct'!I166)), 'RNA Spike-in Normalized Ct'!I166)</f>
        <v>No sample</v>
      </c>
      <c r="J166" s="111">
        <f>IFERROR(2^(-('RNA Spike-in Normalized Ct'!J166)), 'RNA Spike-in Normalized Ct'!J166)</f>
        <v>1.6204032166090833E-9</v>
      </c>
      <c r="K166" s="111" t="str">
        <f>IFERROR(2^(-('RNA Spike-in Normalized Ct'!K166)), 'RNA Spike-in Normalized Ct'!K166)</f>
        <v>No sample</v>
      </c>
      <c r="L166" s="111" t="str">
        <f>IFERROR(2^(-('RNA Spike-in Normalized Ct'!L166)), 'RNA Spike-in Normalized Ct'!L166)</f>
        <v>No sample</v>
      </c>
      <c r="M166" s="111" t="str">
        <f>IFERROR(2^(-('RNA Spike-in Normalized Ct'!M166)), 'RNA Spike-in Normalized Ct'!M166)</f>
        <v>No sample</v>
      </c>
      <c r="N166" s="111" t="str">
        <f>IFERROR(2^(-('RNA Spike-in Normalized Ct'!N166)), 'RNA Spike-in Normalized Ct'!N166)</f>
        <v>No sample</v>
      </c>
      <c r="O166" s="111" t="str">
        <f>IFERROR(2^(-('RNA Spike-in Normalized Ct'!O166)), 'RNA Spike-in Normalized Ct'!O166)</f>
        <v>No sample</v>
      </c>
    </row>
    <row r="167" spans="1:15" x14ac:dyDescent="0.25">
      <c r="A167" s="170"/>
      <c r="B167" s="13" t="s">
        <v>2461</v>
      </c>
      <c r="C167" s="27" t="str">
        <f>VLOOKUP($B167,'Thresholded Ct'!$B$3:$C$194,2,FALSE)</f>
        <v>hsa-miR-367-5p</v>
      </c>
      <c r="D167" s="111">
        <f>IFERROR(2^(-('RNA Spike-in Normalized Ct'!D167)), 'RNA Spike-in Normalized Ct'!D167)</f>
        <v>8.6359378092322989E-9</v>
      </c>
      <c r="E167" s="111" t="str">
        <f>IFERROR(2^(-('RNA Spike-in Normalized Ct'!E167)), 'RNA Spike-in Normalized Ct'!E167)</f>
        <v>No sample</v>
      </c>
      <c r="F167" s="111" t="str">
        <f>IFERROR(2^(-('RNA Spike-in Normalized Ct'!F167)), 'RNA Spike-in Normalized Ct'!F167)</f>
        <v>No sample</v>
      </c>
      <c r="G167" s="111" t="str">
        <f>IFERROR(2^(-('RNA Spike-in Normalized Ct'!G167)), 'RNA Spike-in Normalized Ct'!G167)</f>
        <v>No sample</v>
      </c>
      <c r="H167" s="111" t="str">
        <f>IFERROR(2^(-('RNA Spike-in Normalized Ct'!H167)), 'RNA Spike-in Normalized Ct'!H167)</f>
        <v>No sample</v>
      </c>
      <c r="I167" s="111" t="str">
        <f>IFERROR(2^(-('RNA Spike-in Normalized Ct'!I167)), 'RNA Spike-in Normalized Ct'!I167)</f>
        <v>No sample</v>
      </c>
      <c r="J167" s="111" t="str">
        <f>IFERROR(2^(-('RNA Spike-in Normalized Ct'!J167)), 'RNA Spike-in Normalized Ct'!J167)</f>
        <v>Excluded</v>
      </c>
      <c r="K167" s="111" t="str">
        <f>IFERROR(2^(-('RNA Spike-in Normalized Ct'!K167)), 'RNA Spike-in Normalized Ct'!K167)</f>
        <v>No sample</v>
      </c>
      <c r="L167" s="111" t="str">
        <f>IFERROR(2^(-('RNA Spike-in Normalized Ct'!L167)), 'RNA Spike-in Normalized Ct'!L167)</f>
        <v>No sample</v>
      </c>
      <c r="M167" s="111" t="str">
        <f>IFERROR(2^(-('RNA Spike-in Normalized Ct'!M167)), 'RNA Spike-in Normalized Ct'!M167)</f>
        <v>No sample</v>
      </c>
      <c r="N167" s="111" t="str">
        <f>IFERROR(2^(-('RNA Spike-in Normalized Ct'!N167)), 'RNA Spike-in Normalized Ct'!N167)</f>
        <v>No sample</v>
      </c>
      <c r="O167" s="111" t="str">
        <f>IFERROR(2^(-('RNA Spike-in Normalized Ct'!O167)), 'RNA Spike-in Normalized Ct'!O167)</f>
        <v>No sample</v>
      </c>
    </row>
    <row r="168" spans="1:15" x14ac:dyDescent="0.25">
      <c r="A168" s="170"/>
      <c r="B168" s="13" t="s">
        <v>2463</v>
      </c>
      <c r="C168" s="27" t="str">
        <f>VLOOKUP($B168,'Thresholded Ct'!$B$3:$C$194,2,FALSE)</f>
        <v>hsa-miR-32-5p</v>
      </c>
      <c r="D168" s="111">
        <f>IFERROR(2^(-('RNA Spike-in Normalized Ct'!D168)), 'RNA Spike-in Normalized Ct'!D168)</f>
        <v>1.309936305972195E-7</v>
      </c>
      <c r="E168" s="111" t="str">
        <f>IFERROR(2^(-('RNA Spike-in Normalized Ct'!E168)), 'RNA Spike-in Normalized Ct'!E168)</f>
        <v>No sample</v>
      </c>
      <c r="F168" s="111" t="str">
        <f>IFERROR(2^(-('RNA Spike-in Normalized Ct'!F168)), 'RNA Spike-in Normalized Ct'!F168)</f>
        <v>No sample</v>
      </c>
      <c r="G168" s="111" t="str">
        <f>IFERROR(2^(-('RNA Spike-in Normalized Ct'!G168)), 'RNA Spike-in Normalized Ct'!G168)</f>
        <v>No sample</v>
      </c>
      <c r="H168" s="111" t="str">
        <f>IFERROR(2^(-('RNA Spike-in Normalized Ct'!H168)), 'RNA Spike-in Normalized Ct'!H168)</f>
        <v>No sample</v>
      </c>
      <c r="I168" s="111" t="str">
        <f>IFERROR(2^(-('RNA Spike-in Normalized Ct'!I168)), 'RNA Spike-in Normalized Ct'!I168)</f>
        <v>No sample</v>
      </c>
      <c r="J168" s="111">
        <f>IFERROR(2^(-('RNA Spike-in Normalized Ct'!J168)), 'RNA Spike-in Normalized Ct'!J168)</f>
        <v>4.1942846039694523E-8</v>
      </c>
      <c r="K168" s="111" t="str">
        <f>IFERROR(2^(-('RNA Spike-in Normalized Ct'!K168)), 'RNA Spike-in Normalized Ct'!K168)</f>
        <v>No sample</v>
      </c>
      <c r="L168" s="111" t="str">
        <f>IFERROR(2^(-('RNA Spike-in Normalized Ct'!L168)), 'RNA Spike-in Normalized Ct'!L168)</f>
        <v>No sample</v>
      </c>
      <c r="M168" s="111" t="str">
        <f>IFERROR(2^(-('RNA Spike-in Normalized Ct'!M168)), 'RNA Spike-in Normalized Ct'!M168)</f>
        <v>No sample</v>
      </c>
      <c r="N168" s="111" t="str">
        <f>IFERROR(2^(-('RNA Spike-in Normalized Ct'!N168)), 'RNA Spike-in Normalized Ct'!N168)</f>
        <v>No sample</v>
      </c>
      <c r="O168" s="111" t="str">
        <f>IFERROR(2^(-('RNA Spike-in Normalized Ct'!O168)), 'RNA Spike-in Normalized Ct'!O168)</f>
        <v>No sample</v>
      </c>
    </row>
    <row r="169" spans="1:15" x14ac:dyDescent="0.25">
      <c r="A169" s="170"/>
      <c r="B169" s="13" t="s">
        <v>2464</v>
      </c>
      <c r="C169" s="27" t="str">
        <f>VLOOKUP($B169,'Thresholded Ct'!$B$3:$C$194,2,FALSE)</f>
        <v>hsa-miR-147a</v>
      </c>
      <c r="D169" s="111">
        <f>IFERROR(2^(-('RNA Spike-in Normalized Ct'!D169)), 'RNA Spike-in Normalized Ct'!D169)</f>
        <v>2.3412531716713396E-10</v>
      </c>
      <c r="E169" s="111" t="str">
        <f>IFERROR(2^(-('RNA Spike-in Normalized Ct'!E169)), 'RNA Spike-in Normalized Ct'!E169)</f>
        <v>No sample</v>
      </c>
      <c r="F169" s="111" t="str">
        <f>IFERROR(2^(-('RNA Spike-in Normalized Ct'!F169)), 'RNA Spike-in Normalized Ct'!F169)</f>
        <v>No sample</v>
      </c>
      <c r="G169" s="111" t="str">
        <f>IFERROR(2^(-('RNA Spike-in Normalized Ct'!G169)), 'RNA Spike-in Normalized Ct'!G169)</f>
        <v>No sample</v>
      </c>
      <c r="H169" s="111" t="str">
        <f>IFERROR(2^(-('RNA Spike-in Normalized Ct'!H169)), 'RNA Spike-in Normalized Ct'!H169)</f>
        <v>No sample</v>
      </c>
      <c r="I169" s="111" t="str">
        <f>IFERROR(2^(-('RNA Spike-in Normalized Ct'!I169)), 'RNA Spike-in Normalized Ct'!I169)</f>
        <v>No sample</v>
      </c>
      <c r="J169" s="111">
        <f>IFERROR(2^(-('RNA Spike-in Normalized Ct'!J169)), 'RNA Spike-in Normalized Ct'!J169)</f>
        <v>9.7221874391820479E-10</v>
      </c>
      <c r="K169" s="111" t="str">
        <f>IFERROR(2^(-('RNA Spike-in Normalized Ct'!K169)), 'RNA Spike-in Normalized Ct'!K169)</f>
        <v>No sample</v>
      </c>
      <c r="L169" s="111" t="str">
        <f>IFERROR(2^(-('RNA Spike-in Normalized Ct'!L169)), 'RNA Spike-in Normalized Ct'!L169)</f>
        <v>No sample</v>
      </c>
      <c r="M169" s="111" t="str">
        <f>IFERROR(2^(-('RNA Spike-in Normalized Ct'!M169)), 'RNA Spike-in Normalized Ct'!M169)</f>
        <v>No sample</v>
      </c>
      <c r="N169" s="111" t="str">
        <f>IFERROR(2^(-('RNA Spike-in Normalized Ct'!N169)), 'RNA Spike-in Normalized Ct'!N169)</f>
        <v>No sample</v>
      </c>
      <c r="O169" s="111" t="str">
        <f>IFERROR(2^(-('RNA Spike-in Normalized Ct'!O169)), 'RNA Spike-in Normalized Ct'!O169)</f>
        <v>No sample</v>
      </c>
    </row>
    <row r="170" spans="1:15" x14ac:dyDescent="0.25">
      <c r="A170" s="170"/>
      <c r="B170" s="13" t="s">
        <v>2465</v>
      </c>
      <c r="C170" s="27" t="str">
        <f>VLOOKUP($B170,'Thresholded Ct'!$B$3:$C$194,2,FALSE)</f>
        <v>hsa-miR-210-3p</v>
      </c>
      <c r="D170" s="111" t="str">
        <f>IFERROR(2^(-('RNA Spike-in Normalized Ct'!D170)), 'RNA Spike-in Normalized Ct'!D170)</f>
        <v>Excluded</v>
      </c>
      <c r="E170" s="111" t="str">
        <f>IFERROR(2^(-('RNA Spike-in Normalized Ct'!E170)), 'RNA Spike-in Normalized Ct'!E170)</f>
        <v>No sample</v>
      </c>
      <c r="F170" s="111" t="str">
        <f>IFERROR(2^(-('RNA Spike-in Normalized Ct'!F170)), 'RNA Spike-in Normalized Ct'!F170)</f>
        <v>No sample</v>
      </c>
      <c r="G170" s="111" t="str">
        <f>IFERROR(2^(-('RNA Spike-in Normalized Ct'!G170)), 'RNA Spike-in Normalized Ct'!G170)</f>
        <v>No sample</v>
      </c>
      <c r="H170" s="111" t="str">
        <f>IFERROR(2^(-('RNA Spike-in Normalized Ct'!H170)), 'RNA Spike-in Normalized Ct'!H170)</f>
        <v>No sample</v>
      </c>
      <c r="I170" s="111" t="str">
        <f>IFERROR(2^(-('RNA Spike-in Normalized Ct'!I170)), 'RNA Spike-in Normalized Ct'!I170)</f>
        <v>No sample</v>
      </c>
      <c r="J170" s="111" t="str">
        <f>IFERROR(2^(-('RNA Spike-in Normalized Ct'!J170)), 'RNA Spike-in Normalized Ct'!J170)</f>
        <v>Excluded</v>
      </c>
      <c r="K170" s="111" t="str">
        <f>IFERROR(2^(-('RNA Spike-in Normalized Ct'!K170)), 'RNA Spike-in Normalized Ct'!K170)</f>
        <v>No sample</v>
      </c>
      <c r="L170" s="111" t="str">
        <f>IFERROR(2^(-('RNA Spike-in Normalized Ct'!L170)), 'RNA Spike-in Normalized Ct'!L170)</f>
        <v>No sample</v>
      </c>
      <c r="M170" s="111" t="str">
        <f>IFERROR(2^(-('RNA Spike-in Normalized Ct'!M170)), 'RNA Spike-in Normalized Ct'!M170)</f>
        <v>No sample</v>
      </c>
      <c r="N170" s="111" t="str">
        <f>IFERROR(2^(-('RNA Spike-in Normalized Ct'!N170)), 'RNA Spike-in Normalized Ct'!N170)</f>
        <v>No sample</v>
      </c>
      <c r="O170" s="111" t="str">
        <f>IFERROR(2^(-('RNA Spike-in Normalized Ct'!O170)), 'RNA Spike-in Normalized Ct'!O170)</f>
        <v>No sample</v>
      </c>
    </row>
    <row r="171" spans="1:15" x14ac:dyDescent="0.25">
      <c r="A171" s="170"/>
      <c r="B171" s="13" t="s">
        <v>2466</v>
      </c>
      <c r="C171" s="27" t="str">
        <f>VLOOKUP($B171,'Thresholded Ct'!$B$3:$C$194,2,FALSE)</f>
        <v>hsa-miR-224-5p</v>
      </c>
      <c r="D171" s="111">
        <f>IFERROR(2^(-('RNA Spike-in Normalized Ct'!D171)), 'RNA Spike-in Normalized Ct'!D171)</f>
        <v>4.2408482323396114E-9</v>
      </c>
      <c r="E171" s="111" t="str">
        <f>IFERROR(2^(-('RNA Spike-in Normalized Ct'!E171)), 'RNA Spike-in Normalized Ct'!E171)</f>
        <v>No sample</v>
      </c>
      <c r="F171" s="111" t="str">
        <f>IFERROR(2^(-('RNA Spike-in Normalized Ct'!F171)), 'RNA Spike-in Normalized Ct'!F171)</f>
        <v>No sample</v>
      </c>
      <c r="G171" s="111" t="str">
        <f>IFERROR(2^(-('RNA Spike-in Normalized Ct'!G171)), 'RNA Spike-in Normalized Ct'!G171)</f>
        <v>No sample</v>
      </c>
      <c r="H171" s="111" t="str">
        <f>IFERROR(2^(-('RNA Spike-in Normalized Ct'!H171)), 'RNA Spike-in Normalized Ct'!H171)</f>
        <v>No sample</v>
      </c>
      <c r="I171" s="111" t="str">
        <f>IFERROR(2^(-('RNA Spike-in Normalized Ct'!I171)), 'RNA Spike-in Normalized Ct'!I171)</f>
        <v>No sample</v>
      </c>
      <c r="J171" s="111">
        <f>IFERROR(2^(-('RNA Spike-in Normalized Ct'!J171)), 'RNA Spike-in Normalized Ct'!J171)</f>
        <v>2.0144037222184567E-9</v>
      </c>
      <c r="K171" s="111" t="str">
        <f>IFERROR(2^(-('RNA Spike-in Normalized Ct'!K171)), 'RNA Spike-in Normalized Ct'!K171)</f>
        <v>No sample</v>
      </c>
      <c r="L171" s="111" t="str">
        <f>IFERROR(2^(-('RNA Spike-in Normalized Ct'!L171)), 'RNA Spike-in Normalized Ct'!L171)</f>
        <v>No sample</v>
      </c>
      <c r="M171" s="111" t="str">
        <f>IFERROR(2^(-('RNA Spike-in Normalized Ct'!M171)), 'RNA Spike-in Normalized Ct'!M171)</f>
        <v>No sample</v>
      </c>
      <c r="N171" s="111" t="str">
        <f>IFERROR(2^(-('RNA Spike-in Normalized Ct'!N171)), 'RNA Spike-in Normalized Ct'!N171)</f>
        <v>No sample</v>
      </c>
      <c r="O171" s="111" t="str">
        <f>IFERROR(2^(-('RNA Spike-in Normalized Ct'!O171)), 'RNA Spike-in Normalized Ct'!O171)</f>
        <v>No sample</v>
      </c>
    </row>
    <row r="172" spans="1:15" x14ac:dyDescent="0.25">
      <c r="A172" s="170"/>
      <c r="B172" s="13" t="s">
        <v>2467</v>
      </c>
      <c r="C172" s="27" t="str">
        <f>VLOOKUP($B172,'Thresholded Ct'!$B$3:$C$194,2,FALSE)</f>
        <v>hsa-miR-137</v>
      </c>
      <c r="D172" s="111">
        <f>IFERROR(2^(-('RNA Spike-in Normalized Ct'!D172)), 'RNA Spike-in Normalized Ct'!D172)</f>
        <v>2.6233762906883655E-8</v>
      </c>
      <c r="E172" s="111" t="str">
        <f>IFERROR(2^(-('RNA Spike-in Normalized Ct'!E172)), 'RNA Spike-in Normalized Ct'!E172)</f>
        <v>No sample</v>
      </c>
      <c r="F172" s="111" t="str">
        <f>IFERROR(2^(-('RNA Spike-in Normalized Ct'!F172)), 'RNA Spike-in Normalized Ct'!F172)</f>
        <v>No sample</v>
      </c>
      <c r="G172" s="111" t="str">
        <f>IFERROR(2^(-('RNA Spike-in Normalized Ct'!G172)), 'RNA Spike-in Normalized Ct'!G172)</f>
        <v>No sample</v>
      </c>
      <c r="H172" s="111" t="str">
        <f>IFERROR(2^(-('RNA Spike-in Normalized Ct'!H172)), 'RNA Spike-in Normalized Ct'!H172)</f>
        <v>No sample</v>
      </c>
      <c r="I172" s="111" t="str">
        <f>IFERROR(2^(-('RNA Spike-in Normalized Ct'!I172)), 'RNA Spike-in Normalized Ct'!I172)</f>
        <v>No sample</v>
      </c>
      <c r="J172" s="111">
        <f>IFERROR(2^(-('RNA Spike-in Normalized Ct'!J172)), 'RNA Spike-in Normalized Ct'!J172)</f>
        <v>6.0185867404740203E-8</v>
      </c>
      <c r="K172" s="111" t="str">
        <f>IFERROR(2^(-('RNA Spike-in Normalized Ct'!K172)), 'RNA Spike-in Normalized Ct'!K172)</f>
        <v>No sample</v>
      </c>
      <c r="L172" s="111" t="str">
        <f>IFERROR(2^(-('RNA Spike-in Normalized Ct'!L172)), 'RNA Spike-in Normalized Ct'!L172)</f>
        <v>No sample</v>
      </c>
      <c r="M172" s="111" t="str">
        <f>IFERROR(2^(-('RNA Spike-in Normalized Ct'!M172)), 'RNA Spike-in Normalized Ct'!M172)</f>
        <v>No sample</v>
      </c>
      <c r="N172" s="111" t="str">
        <f>IFERROR(2^(-('RNA Spike-in Normalized Ct'!N172)), 'RNA Spike-in Normalized Ct'!N172)</f>
        <v>No sample</v>
      </c>
      <c r="O172" s="111" t="str">
        <f>IFERROR(2^(-('RNA Spike-in Normalized Ct'!O172)), 'RNA Spike-in Normalized Ct'!O172)</f>
        <v>No sample</v>
      </c>
    </row>
    <row r="173" spans="1:15" x14ac:dyDescent="0.25">
      <c r="A173" s="170"/>
      <c r="B173" s="13" t="s">
        <v>2468</v>
      </c>
      <c r="C173" s="27" t="str">
        <f>VLOOKUP($B173,'Thresholded Ct'!$B$3:$C$194,2,FALSE)</f>
        <v>hsa-miR-125a-5p</v>
      </c>
      <c r="D173" s="111">
        <f>IFERROR(2^(-('RNA Spike-in Normalized Ct'!D173)), 'RNA Spike-in Normalized Ct'!D173)</f>
        <v>1.9057420449972765E-9</v>
      </c>
      <c r="E173" s="111" t="str">
        <f>IFERROR(2^(-('RNA Spike-in Normalized Ct'!E173)), 'RNA Spike-in Normalized Ct'!E173)</f>
        <v>No sample</v>
      </c>
      <c r="F173" s="111" t="str">
        <f>IFERROR(2^(-('RNA Spike-in Normalized Ct'!F173)), 'RNA Spike-in Normalized Ct'!F173)</f>
        <v>No sample</v>
      </c>
      <c r="G173" s="111" t="str">
        <f>IFERROR(2^(-('RNA Spike-in Normalized Ct'!G173)), 'RNA Spike-in Normalized Ct'!G173)</f>
        <v>No sample</v>
      </c>
      <c r="H173" s="111" t="str">
        <f>IFERROR(2^(-('RNA Spike-in Normalized Ct'!H173)), 'RNA Spike-in Normalized Ct'!H173)</f>
        <v>No sample</v>
      </c>
      <c r="I173" s="111" t="str">
        <f>IFERROR(2^(-('RNA Spike-in Normalized Ct'!I173)), 'RNA Spike-in Normalized Ct'!I173)</f>
        <v>No sample</v>
      </c>
      <c r="J173" s="111">
        <f>IFERROR(2^(-('RNA Spike-in Normalized Ct'!J173)), 'RNA Spike-in Normalized Ct'!J173)</f>
        <v>2.3872552889589074E-9</v>
      </c>
      <c r="K173" s="111" t="str">
        <f>IFERROR(2^(-('RNA Spike-in Normalized Ct'!K173)), 'RNA Spike-in Normalized Ct'!K173)</f>
        <v>No sample</v>
      </c>
      <c r="L173" s="111" t="str">
        <f>IFERROR(2^(-('RNA Spike-in Normalized Ct'!L173)), 'RNA Spike-in Normalized Ct'!L173)</f>
        <v>No sample</v>
      </c>
      <c r="M173" s="111" t="str">
        <f>IFERROR(2^(-('RNA Spike-in Normalized Ct'!M173)), 'RNA Spike-in Normalized Ct'!M173)</f>
        <v>No sample</v>
      </c>
      <c r="N173" s="111" t="str">
        <f>IFERROR(2^(-('RNA Spike-in Normalized Ct'!N173)), 'RNA Spike-in Normalized Ct'!N173)</f>
        <v>No sample</v>
      </c>
      <c r="O173" s="111" t="str">
        <f>IFERROR(2^(-('RNA Spike-in Normalized Ct'!O173)), 'RNA Spike-in Normalized Ct'!O173)</f>
        <v>No sample</v>
      </c>
    </row>
    <row r="174" spans="1:15" x14ac:dyDescent="0.25">
      <c r="A174" s="170"/>
      <c r="B174" s="13" t="s">
        <v>2469</v>
      </c>
      <c r="C174" s="27" t="str">
        <f>VLOOKUP($B174,'Thresholded Ct'!$B$3:$C$194,2,FALSE)</f>
        <v>hsa-miR-195-5p</v>
      </c>
      <c r="D174" s="111">
        <f>IFERROR(2^(-('RNA Spike-in Normalized Ct'!D174)), 'RNA Spike-in Normalized Ct'!D174)</f>
        <v>2.8824207625292439E-10</v>
      </c>
      <c r="E174" s="111" t="str">
        <f>IFERROR(2^(-('RNA Spike-in Normalized Ct'!E174)), 'RNA Spike-in Normalized Ct'!E174)</f>
        <v>No sample</v>
      </c>
      <c r="F174" s="111" t="str">
        <f>IFERROR(2^(-('RNA Spike-in Normalized Ct'!F174)), 'RNA Spike-in Normalized Ct'!F174)</f>
        <v>No sample</v>
      </c>
      <c r="G174" s="111" t="str">
        <f>IFERROR(2^(-('RNA Spike-in Normalized Ct'!G174)), 'RNA Spike-in Normalized Ct'!G174)</f>
        <v>No sample</v>
      </c>
      <c r="H174" s="111" t="str">
        <f>IFERROR(2^(-('RNA Spike-in Normalized Ct'!H174)), 'RNA Spike-in Normalized Ct'!H174)</f>
        <v>No sample</v>
      </c>
      <c r="I174" s="111" t="str">
        <f>IFERROR(2^(-('RNA Spike-in Normalized Ct'!I174)), 'RNA Spike-in Normalized Ct'!I174)</f>
        <v>No sample</v>
      </c>
      <c r="J174" s="111">
        <f>IFERROR(2^(-('RNA Spike-in Normalized Ct'!J174)), 'RNA Spike-in Normalized Ct'!J174)</f>
        <v>3.2451405159371653E-10</v>
      </c>
      <c r="K174" s="111" t="str">
        <f>IFERROR(2^(-('RNA Spike-in Normalized Ct'!K174)), 'RNA Spike-in Normalized Ct'!K174)</f>
        <v>No sample</v>
      </c>
      <c r="L174" s="111" t="str">
        <f>IFERROR(2^(-('RNA Spike-in Normalized Ct'!L174)), 'RNA Spike-in Normalized Ct'!L174)</f>
        <v>No sample</v>
      </c>
      <c r="M174" s="111" t="str">
        <f>IFERROR(2^(-('RNA Spike-in Normalized Ct'!M174)), 'RNA Spike-in Normalized Ct'!M174)</f>
        <v>No sample</v>
      </c>
      <c r="N174" s="111" t="str">
        <f>IFERROR(2^(-('RNA Spike-in Normalized Ct'!N174)), 'RNA Spike-in Normalized Ct'!N174)</f>
        <v>No sample</v>
      </c>
      <c r="O174" s="111" t="str">
        <f>IFERROR(2^(-('RNA Spike-in Normalized Ct'!O174)), 'RNA Spike-in Normalized Ct'!O174)</f>
        <v>No sample</v>
      </c>
    </row>
    <row r="175" spans="1:15" x14ac:dyDescent="0.25">
      <c r="A175" s="170"/>
      <c r="B175" s="13" t="s">
        <v>2470</v>
      </c>
      <c r="C175" s="27" t="str">
        <f>VLOOKUP($B175,'Thresholded Ct'!$B$3:$C$194,2,FALSE)</f>
        <v>hsa-miR-92a-3p</v>
      </c>
      <c r="D175" s="111">
        <f>IFERROR(2^(-('RNA Spike-in Normalized Ct'!D175)), 'RNA Spike-in Normalized Ct'!D175)</f>
        <v>1.4136497901982878E-8</v>
      </c>
      <c r="E175" s="111" t="str">
        <f>IFERROR(2^(-('RNA Spike-in Normalized Ct'!E175)), 'RNA Spike-in Normalized Ct'!E175)</f>
        <v>No sample</v>
      </c>
      <c r="F175" s="111" t="str">
        <f>IFERROR(2^(-('RNA Spike-in Normalized Ct'!F175)), 'RNA Spike-in Normalized Ct'!F175)</f>
        <v>No sample</v>
      </c>
      <c r="G175" s="111" t="str">
        <f>IFERROR(2^(-('RNA Spike-in Normalized Ct'!G175)), 'RNA Spike-in Normalized Ct'!G175)</f>
        <v>No sample</v>
      </c>
      <c r="H175" s="111" t="str">
        <f>IFERROR(2^(-('RNA Spike-in Normalized Ct'!H175)), 'RNA Spike-in Normalized Ct'!H175)</f>
        <v>No sample</v>
      </c>
      <c r="I175" s="111" t="str">
        <f>IFERROR(2^(-('RNA Spike-in Normalized Ct'!I175)), 'RNA Spike-in Normalized Ct'!I175)</f>
        <v>No sample</v>
      </c>
      <c r="J175" s="111">
        <f>IFERROR(2^(-('RNA Spike-in Normalized Ct'!J175)), 'RNA Spike-in Normalized Ct'!J175)</f>
        <v>3.0091433883071238E-9</v>
      </c>
      <c r="K175" s="111" t="str">
        <f>IFERROR(2^(-('RNA Spike-in Normalized Ct'!K175)), 'RNA Spike-in Normalized Ct'!K175)</f>
        <v>No sample</v>
      </c>
      <c r="L175" s="111" t="str">
        <f>IFERROR(2^(-('RNA Spike-in Normalized Ct'!L175)), 'RNA Spike-in Normalized Ct'!L175)</f>
        <v>No sample</v>
      </c>
      <c r="M175" s="111" t="str">
        <f>IFERROR(2^(-('RNA Spike-in Normalized Ct'!M175)), 'RNA Spike-in Normalized Ct'!M175)</f>
        <v>No sample</v>
      </c>
      <c r="N175" s="111" t="str">
        <f>IFERROR(2^(-('RNA Spike-in Normalized Ct'!N175)), 'RNA Spike-in Normalized Ct'!N175)</f>
        <v>No sample</v>
      </c>
      <c r="O175" s="111" t="str">
        <f>IFERROR(2^(-('RNA Spike-in Normalized Ct'!O175)), 'RNA Spike-in Normalized Ct'!O175)</f>
        <v>No sample</v>
      </c>
    </row>
    <row r="176" spans="1:15" x14ac:dyDescent="0.25">
      <c r="A176" s="170"/>
      <c r="B176" s="13" t="s">
        <v>2471</v>
      </c>
      <c r="C176" s="27" t="str">
        <f>VLOOKUP($B176,'Thresholded Ct'!$B$3:$C$194,2,FALSE)</f>
        <v>hsa-miR-345-5p</v>
      </c>
      <c r="D176" s="111">
        <f>IFERROR(2^(-('RNA Spike-in Normalized Ct'!D176)), 'RNA Spike-in Normalized Ct'!D176)</f>
        <v>5.3830534824837585E-8</v>
      </c>
      <c r="E176" s="111" t="str">
        <f>IFERROR(2^(-('RNA Spike-in Normalized Ct'!E176)), 'RNA Spike-in Normalized Ct'!E176)</f>
        <v>No sample</v>
      </c>
      <c r="F176" s="111" t="str">
        <f>IFERROR(2^(-('RNA Spike-in Normalized Ct'!F176)), 'RNA Spike-in Normalized Ct'!F176)</f>
        <v>No sample</v>
      </c>
      <c r="G176" s="111" t="str">
        <f>IFERROR(2^(-('RNA Spike-in Normalized Ct'!G176)), 'RNA Spike-in Normalized Ct'!G176)</f>
        <v>No sample</v>
      </c>
      <c r="H176" s="111" t="str">
        <f>IFERROR(2^(-('RNA Spike-in Normalized Ct'!H176)), 'RNA Spike-in Normalized Ct'!H176)</f>
        <v>No sample</v>
      </c>
      <c r="I176" s="111" t="str">
        <f>IFERROR(2^(-('RNA Spike-in Normalized Ct'!I176)), 'RNA Spike-in Normalized Ct'!I176)</f>
        <v>No sample</v>
      </c>
      <c r="J176" s="111">
        <f>IFERROR(2^(-('RNA Spike-in Normalized Ct'!J176)), 'RNA Spike-in Normalized Ct'!J176)</f>
        <v>8.052433040950543E-8</v>
      </c>
      <c r="K176" s="111" t="str">
        <f>IFERROR(2^(-('RNA Spike-in Normalized Ct'!K176)), 'RNA Spike-in Normalized Ct'!K176)</f>
        <v>No sample</v>
      </c>
      <c r="L176" s="111" t="str">
        <f>IFERROR(2^(-('RNA Spike-in Normalized Ct'!L176)), 'RNA Spike-in Normalized Ct'!L176)</f>
        <v>No sample</v>
      </c>
      <c r="M176" s="111" t="str">
        <f>IFERROR(2^(-('RNA Spike-in Normalized Ct'!M176)), 'RNA Spike-in Normalized Ct'!M176)</f>
        <v>No sample</v>
      </c>
      <c r="N176" s="111" t="str">
        <f>IFERROR(2^(-('RNA Spike-in Normalized Ct'!N176)), 'RNA Spike-in Normalized Ct'!N176)</f>
        <v>No sample</v>
      </c>
      <c r="O176" s="111" t="str">
        <f>IFERROR(2^(-('RNA Spike-in Normalized Ct'!O176)), 'RNA Spike-in Normalized Ct'!O176)</f>
        <v>No sample</v>
      </c>
    </row>
    <row r="177" spans="1:15" x14ac:dyDescent="0.25">
      <c r="A177" s="170"/>
      <c r="B177" s="13" t="s">
        <v>2472</v>
      </c>
      <c r="C177" s="27" t="str">
        <f>VLOOKUP($B177,'Thresholded Ct'!$B$3:$C$194,2,FALSE)</f>
        <v>hsa-miR-494-3p</v>
      </c>
      <c r="D177" s="111">
        <f>IFERROR(2^(-('RNA Spike-in Normalized Ct'!D177)), 'RNA Spike-in Normalized Ct'!D177)</f>
        <v>3.1345991168096287E-10</v>
      </c>
      <c r="E177" s="111" t="str">
        <f>IFERROR(2^(-('RNA Spike-in Normalized Ct'!E177)), 'RNA Spike-in Normalized Ct'!E177)</f>
        <v>No sample</v>
      </c>
      <c r="F177" s="111" t="str">
        <f>IFERROR(2^(-('RNA Spike-in Normalized Ct'!F177)), 'RNA Spike-in Normalized Ct'!F177)</f>
        <v>No sample</v>
      </c>
      <c r="G177" s="111" t="str">
        <f>IFERROR(2^(-('RNA Spike-in Normalized Ct'!G177)), 'RNA Spike-in Normalized Ct'!G177)</f>
        <v>No sample</v>
      </c>
      <c r="H177" s="111" t="str">
        <f>IFERROR(2^(-('RNA Spike-in Normalized Ct'!H177)), 'RNA Spike-in Normalized Ct'!H177)</f>
        <v>No sample</v>
      </c>
      <c r="I177" s="111" t="str">
        <f>IFERROR(2^(-('RNA Spike-in Normalized Ct'!I177)), 'RNA Spike-in Normalized Ct'!I177)</f>
        <v>No sample</v>
      </c>
      <c r="J177" s="111">
        <f>IFERROR(2^(-('RNA Spike-in Normalized Ct'!J177)), 'RNA Spike-in Normalized Ct'!J177)</f>
        <v>3.1960299966272759E-10</v>
      </c>
      <c r="K177" s="111" t="str">
        <f>IFERROR(2^(-('RNA Spike-in Normalized Ct'!K177)), 'RNA Spike-in Normalized Ct'!K177)</f>
        <v>No sample</v>
      </c>
      <c r="L177" s="111" t="str">
        <f>IFERROR(2^(-('RNA Spike-in Normalized Ct'!L177)), 'RNA Spike-in Normalized Ct'!L177)</f>
        <v>No sample</v>
      </c>
      <c r="M177" s="111" t="str">
        <f>IFERROR(2^(-('RNA Spike-in Normalized Ct'!M177)), 'RNA Spike-in Normalized Ct'!M177)</f>
        <v>No sample</v>
      </c>
      <c r="N177" s="111" t="str">
        <f>IFERROR(2^(-('RNA Spike-in Normalized Ct'!N177)), 'RNA Spike-in Normalized Ct'!N177)</f>
        <v>No sample</v>
      </c>
      <c r="O177" s="111" t="str">
        <f>IFERROR(2^(-('RNA Spike-in Normalized Ct'!O177)), 'RNA Spike-in Normalized Ct'!O177)</f>
        <v>No sample</v>
      </c>
    </row>
    <row r="178" spans="1:15" x14ac:dyDescent="0.25">
      <c r="A178" s="170"/>
      <c r="B178" s="13" t="s">
        <v>2473</v>
      </c>
      <c r="C178" s="27" t="str">
        <f>VLOOKUP($B178,'Thresholded Ct'!$B$3:$C$194,2,FALSE)</f>
        <v>hsa-miR-151a-5p</v>
      </c>
      <c r="D178" s="111">
        <f>IFERROR(2^(-('RNA Spike-in Normalized Ct'!D178)), 'RNA Spike-in Normalized Ct'!D178)</f>
        <v>8.6539144212434044E-9</v>
      </c>
      <c r="E178" s="111" t="str">
        <f>IFERROR(2^(-('RNA Spike-in Normalized Ct'!E178)), 'RNA Spike-in Normalized Ct'!E178)</f>
        <v>No sample</v>
      </c>
      <c r="F178" s="111" t="str">
        <f>IFERROR(2^(-('RNA Spike-in Normalized Ct'!F178)), 'RNA Spike-in Normalized Ct'!F178)</f>
        <v>No sample</v>
      </c>
      <c r="G178" s="111" t="str">
        <f>IFERROR(2^(-('RNA Spike-in Normalized Ct'!G178)), 'RNA Spike-in Normalized Ct'!G178)</f>
        <v>No sample</v>
      </c>
      <c r="H178" s="111" t="str">
        <f>IFERROR(2^(-('RNA Spike-in Normalized Ct'!H178)), 'RNA Spike-in Normalized Ct'!H178)</f>
        <v>No sample</v>
      </c>
      <c r="I178" s="111" t="str">
        <f>IFERROR(2^(-('RNA Spike-in Normalized Ct'!I178)), 'RNA Spike-in Normalized Ct'!I178)</f>
        <v>No sample</v>
      </c>
      <c r="J178" s="111">
        <f>IFERROR(2^(-('RNA Spike-in Normalized Ct'!J178)), 'RNA Spike-in Normalized Ct'!J178)</f>
        <v>7.8699411850561168E-9</v>
      </c>
      <c r="K178" s="111" t="str">
        <f>IFERROR(2^(-('RNA Spike-in Normalized Ct'!K178)), 'RNA Spike-in Normalized Ct'!K178)</f>
        <v>No sample</v>
      </c>
      <c r="L178" s="111" t="str">
        <f>IFERROR(2^(-('RNA Spike-in Normalized Ct'!L178)), 'RNA Spike-in Normalized Ct'!L178)</f>
        <v>No sample</v>
      </c>
      <c r="M178" s="111" t="str">
        <f>IFERROR(2^(-('RNA Spike-in Normalized Ct'!M178)), 'RNA Spike-in Normalized Ct'!M178)</f>
        <v>No sample</v>
      </c>
      <c r="N178" s="111" t="str">
        <f>IFERROR(2^(-('RNA Spike-in Normalized Ct'!N178)), 'RNA Spike-in Normalized Ct'!N178)</f>
        <v>No sample</v>
      </c>
      <c r="O178" s="111" t="str">
        <f>IFERROR(2^(-('RNA Spike-in Normalized Ct'!O178)), 'RNA Spike-in Normalized Ct'!O178)</f>
        <v>No sample</v>
      </c>
    </row>
    <row r="179" spans="1:15" ht="15" customHeight="1" x14ac:dyDescent="0.25"/>
    <row r="267" ht="15" customHeight="1" x14ac:dyDescent="0.25"/>
  </sheetData>
  <mergeCells count="10">
    <mergeCell ref="A1:C1"/>
    <mergeCell ref="D1:I1"/>
    <mergeCell ref="J1:O1"/>
    <mergeCell ref="A3:A90"/>
    <mergeCell ref="A91:A178"/>
    <mergeCell ref="S5:X5"/>
    <mergeCell ref="Y5:AD5"/>
    <mergeCell ref="Q5:R5"/>
    <mergeCell ref="Q13:R13"/>
    <mergeCell ref="Q11:R11"/>
  </mergeCells>
  <conditionalFormatting sqref="D4:O178 E3:O178">
    <cfRule type="expression" dxfId="6" priority="4">
      <formula>ISTEXT(D3)</formula>
    </cfRule>
  </conditionalFormatting>
  <conditionalFormatting sqref="D3:O178">
    <cfRule type="containsText" dxfId="5" priority="3" operator="containsText" text="No Sample">
      <formula>NOT(ISERROR(SEARCH("No Sample",D3)))</formula>
    </cfRule>
  </conditionalFormatting>
  <conditionalFormatting sqref="D3:O178">
    <cfRule type="expression" dxfId="4" priority="2">
      <formula>ISTEXT(D3)</formula>
    </cfRule>
  </conditionalFormatting>
  <dataValidations count="1">
    <dataValidation type="list" allowBlank="1" showInputMessage="1" showErrorMessage="1" sqref="R7:R9">
      <formula1>$C$3:$C$178</formula1>
    </dataValidation>
  </dataValidations>
  <hyperlinks>
    <hyperlink ref="Q3" location="Results!A1" display="Back to Results"/>
    <hyperlink ref="Q4" location="'Normfinder Calculations'!A1" display="Back to Normfinder Calculations"/>
    <hyperlink ref="Q2" location="Workflow!A1" display="Back to Workflow"/>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249977111117893"/>
  </sheetPr>
  <dimension ref="A1:O291"/>
  <sheetViews>
    <sheetView zoomScale="73" zoomScaleNormal="73" workbookViewId="0">
      <selection activeCell="A3" sqref="A3:A90"/>
    </sheetView>
  </sheetViews>
  <sheetFormatPr defaultRowHeight="15" x14ac:dyDescent="0.25"/>
  <cols>
    <col min="1" max="1" width="10.85546875" bestFit="1" customWidth="1"/>
    <col min="2" max="2" width="10.5703125" bestFit="1" customWidth="1"/>
    <col min="3" max="3" width="19.85546875" bestFit="1" customWidth="1"/>
    <col min="4" max="4" width="15.140625" bestFit="1" customWidth="1"/>
    <col min="5" max="9" width="15.85546875" bestFit="1" customWidth="1"/>
    <col min="10" max="10" width="15" bestFit="1" customWidth="1"/>
    <col min="11" max="11" width="15.42578125" bestFit="1" customWidth="1"/>
    <col min="12" max="12" width="14.5703125" customWidth="1"/>
    <col min="13" max="15" width="15.42578125" bestFit="1" customWidth="1"/>
  </cols>
  <sheetData>
    <row r="1" spans="1:15" x14ac:dyDescent="0.25">
      <c r="A1" s="138" t="str">
        <f>'miRNA Table'!A1:B1</f>
        <v>qPCR Panel Catalog #</v>
      </c>
      <c r="B1" s="139"/>
      <c r="C1" s="140"/>
      <c r="D1" s="141" t="s">
        <v>2499</v>
      </c>
      <c r="E1" s="142"/>
      <c r="F1" s="142"/>
      <c r="G1" s="142"/>
      <c r="H1" s="142"/>
      <c r="I1" s="142"/>
      <c r="J1" s="136" t="s">
        <v>2500</v>
      </c>
      <c r="K1" s="137"/>
      <c r="L1" s="137"/>
      <c r="M1" s="137"/>
      <c r="N1" s="137"/>
      <c r="O1" s="137"/>
    </row>
    <row r="2" spans="1:15" x14ac:dyDescent="0.25">
      <c r="A2" s="4" t="s">
        <v>0</v>
      </c>
      <c r="B2" s="4" t="s">
        <v>1</v>
      </c>
      <c r="C2" s="4" t="s">
        <v>2</v>
      </c>
      <c r="D2" s="17" t="str">
        <f>'Thresholded Ct'!D2</f>
        <v>Replicate C1</v>
      </c>
      <c r="E2" s="17" t="str">
        <f>'Thresholded Ct'!E2</f>
        <v>Replicate C2</v>
      </c>
      <c r="F2" s="17" t="str">
        <f>'Thresholded Ct'!F2</f>
        <v>Replicate C3</v>
      </c>
      <c r="G2" s="17" t="str">
        <f>'Thresholded Ct'!G2</f>
        <v>Replicate C4</v>
      </c>
      <c r="H2" s="17" t="str">
        <f>'Thresholded Ct'!H2</f>
        <v>Replicate C5</v>
      </c>
      <c r="I2" s="17" t="str">
        <f>'Thresholded Ct'!I2</f>
        <v>Replicate C6</v>
      </c>
      <c r="J2" s="16" t="str">
        <f>'Thresholded Ct'!J2</f>
        <v>Replicate T1</v>
      </c>
      <c r="K2" s="16" t="str">
        <f>'Thresholded Ct'!K2</f>
        <v>Replicate T2</v>
      </c>
      <c r="L2" s="16" t="str">
        <f>'Thresholded Ct'!L2</f>
        <v>Replicate T3</v>
      </c>
      <c r="M2" s="16" t="str">
        <f>'Thresholded Ct'!M2</f>
        <v>Replicate T4</v>
      </c>
      <c r="N2" s="16" t="str">
        <f>'Thresholded Ct'!N2</f>
        <v>Replicate T5</v>
      </c>
      <c r="O2" s="16" t="str">
        <f>'Thresholded Ct'!O2</f>
        <v>Replicate T6</v>
      </c>
    </row>
    <row r="3" spans="1:15" ht="15" customHeight="1" x14ac:dyDescent="0.25">
      <c r="A3" s="147" t="s">
        <v>3401</v>
      </c>
      <c r="B3" s="13" t="s">
        <v>2283</v>
      </c>
      <c r="C3" s="6" t="str">
        <f>VLOOKUP($B3,'Thresholded Ct'!$B$3:$C$194,2,FALSE)</f>
        <v>hsa-let-7a-5p</v>
      </c>
      <c r="D3" s="111">
        <f>IFERROR('Ref miR Selection'!D3/'Ref miR Selection'!S$13,'Ref miR Selection'!D3)</f>
        <v>2.0340467723936778E-9</v>
      </c>
      <c r="E3" s="111" t="str">
        <f>IFERROR('Ref miR Selection'!E3/'Ref miR Selection'!T$13,'Ref miR Selection'!E3)</f>
        <v>No sample</v>
      </c>
      <c r="F3" s="111" t="str">
        <f>IFERROR('Ref miR Selection'!F3/'Ref miR Selection'!U$13,'Ref miR Selection'!F3)</f>
        <v>No sample</v>
      </c>
      <c r="G3" s="111" t="str">
        <f>IFERROR('Ref miR Selection'!G3/'Ref miR Selection'!V$13,'Ref miR Selection'!G3)</f>
        <v>No sample</v>
      </c>
      <c r="H3" s="111" t="str">
        <f>IFERROR('Ref miR Selection'!H3/'Ref miR Selection'!W$13,'Ref miR Selection'!H3)</f>
        <v>No sample</v>
      </c>
      <c r="I3" s="111" t="str">
        <f>IFERROR('Ref miR Selection'!I3/'Ref miR Selection'!X$13,'Ref miR Selection'!I3)</f>
        <v>No sample</v>
      </c>
      <c r="J3" s="111">
        <f>IFERROR('Ref miR Selection'!J3/'Ref miR Selection'!Y$13,'Ref miR Selection'!J3)</f>
        <v>3.4904783404434106E-8</v>
      </c>
      <c r="K3" s="111" t="str">
        <f>IFERROR('Ref miR Selection'!K3/'Ref miR Selection'!Z$13,'Ref miR Selection'!K3)</f>
        <v>No sample</v>
      </c>
      <c r="L3" s="111" t="str">
        <f>IFERROR('Ref miR Selection'!L3/'Ref miR Selection'!AA$13,'Ref miR Selection'!L3)</f>
        <v>No sample</v>
      </c>
      <c r="M3" s="111" t="str">
        <f>IFERROR('Ref miR Selection'!M3/'Ref miR Selection'!AB$13,'Ref miR Selection'!M3)</f>
        <v>No sample</v>
      </c>
      <c r="N3" s="111" t="str">
        <f>IFERROR('Ref miR Selection'!N3/'Ref miR Selection'!AC$13,'Ref miR Selection'!N3)</f>
        <v>No sample</v>
      </c>
      <c r="O3" s="111" t="str">
        <f>IFERROR('Ref miR Selection'!O3/'Ref miR Selection'!AD$13,'Ref miR Selection'!O3)</f>
        <v>No sample</v>
      </c>
    </row>
    <row r="4" spans="1:15" x14ac:dyDescent="0.25">
      <c r="A4" s="148"/>
      <c r="B4" s="13" t="s">
        <v>2284</v>
      </c>
      <c r="C4" s="6" t="str">
        <f>VLOOKUP($B4,'Thresholded Ct'!$B$3:$C$194,2,FALSE)</f>
        <v>hsa-miR-26b-5p</v>
      </c>
      <c r="D4" s="111">
        <f>IFERROR('Ref miR Selection'!D4/'Ref miR Selection'!S$13,'Ref miR Selection'!D4)</f>
        <v>6.5218485933132772E-10</v>
      </c>
      <c r="E4" s="111" t="str">
        <f>IFERROR('Ref miR Selection'!E4/'Ref miR Selection'!T$13,'Ref miR Selection'!E4)</f>
        <v>No sample</v>
      </c>
      <c r="F4" s="111" t="str">
        <f>IFERROR('Ref miR Selection'!F4/'Ref miR Selection'!U$13,'Ref miR Selection'!F4)</f>
        <v>No sample</v>
      </c>
      <c r="G4" s="111" t="str">
        <f>IFERROR('Ref miR Selection'!G4/'Ref miR Selection'!V$13,'Ref miR Selection'!G4)</f>
        <v>No sample</v>
      </c>
      <c r="H4" s="111" t="str">
        <f>IFERROR('Ref miR Selection'!H4/'Ref miR Selection'!W$13,'Ref miR Selection'!H4)</f>
        <v>No sample</v>
      </c>
      <c r="I4" s="111" t="str">
        <f>IFERROR('Ref miR Selection'!I4/'Ref miR Selection'!X$13,'Ref miR Selection'!I4)</f>
        <v>No sample</v>
      </c>
      <c r="J4" s="111">
        <f>IFERROR('Ref miR Selection'!J4/'Ref miR Selection'!Y$13,'Ref miR Selection'!J4)</f>
        <v>5.085116930984211E-10</v>
      </c>
      <c r="K4" s="111" t="str">
        <f>IFERROR('Ref miR Selection'!K4/'Ref miR Selection'!Z$13,'Ref miR Selection'!K4)</f>
        <v>No sample</v>
      </c>
      <c r="L4" s="111" t="str">
        <f>IFERROR('Ref miR Selection'!L4/'Ref miR Selection'!AA$13,'Ref miR Selection'!L4)</f>
        <v>No sample</v>
      </c>
      <c r="M4" s="111" t="str">
        <f>IFERROR('Ref miR Selection'!M4/'Ref miR Selection'!AB$13,'Ref miR Selection'!M4)</f>
        <v>No sample</v>
      </c>
      <c r="N4" s="111" t="str">
        <f>IFERROR('Ref miR Selection'!N4/'Ref miR Selection'!AC$13,'Ref miR Selection'!N4)</f>
        <v>No sample</v>
      </c>
      <c r="O4" s="111" t="str">
        <f>IFERROR('Ref miR Selection'!O4/'Ref miR Selection'!AD$13,'Ref miR Selection'!O4)</f>
        <v>No sample</v>
      </c>
    </row>
    <row r="5" spans="1:15" x14ac:dyDescent="0.25">
      <c r="A5" s="148"/>
      <c r="B5" s="13" t="s">
        <v>2285</v>
      </c>
      <c r="C5" s="6" t="str">
        <f>VLOOKUP($B5,'Thresholded Ct'!$B$3:$C$194,2,FALSE)</f>
        <v>hsa-miR-98-5p</v>
      </c>
      <c r="D5" s="111">
        <f>IFERROR('Ref miR Selection'!D5/'Ref miR Selection'!S$13,'Ref miR Selection'!D5)</f>
        <v>5.7255915639011683E-8</v>
      </c>
      <c r="E5" s="111" t="str">
        <f>IFERROR('Ref miR Selection'!E5/'Ref miR Selection'!T$13,'Ref miR Selection'!E5)</f>
        <v>No sample</v>
      </c>
      <c r="F5" s="111" t="str">
        <f>IFERROR('Ref miR Selection'!F5/'Ref miR Selection'!U$13,'Ref miR Selection'!F5)</f>
        <v>No sample</v>
      </c>
      <c r="G5" s="111" t="str">
        <f>IFERROR('Ref miR Selection'!G5/'Ref miR Selection'!V$13,'Ref miR Selection'!G5)</f>
        <v>No sample</v>
      </c>
      <c r="H5" s="111" t="str">
        <f>IFERROR('Ref miR Selection'!H5/'Ref miR Selection'!W$13,'Ref miR Selection'!H5)</f>
        <v>No sample</v>
      </c>
      <c r="I5" s="111" t="str">
        <f>IFERROR('Ref miR Selection'!I5/'Ref miR Selection'!X$13,'Ref miR Selection'!I5)</f>
        <v>No sample</v>
      </c>
      <c r="J5" s="111">
        <f>IFERROR('Ref miR Selection'!J5/'Ref miR Selection'!Y$13,'Ref miR Selection'!J5)</f>
        <v>4.4058633782680158E-8</v>
      </c>
      <c r="K5" s="111" t="str">
        <f>IFERROR('Ref miR Selection'!K5/'Ref miR Selection'!Z$13,'Ref miR Selection'!K5)</f>
        <v>No sample</v>
      </c>
      <c r="L5" s="111" t="str">
        <f>IFERROR('Ref miR Selection'!L5/'Ref miR Selection'!AA$13,'Ref miR Selection'!L5)</f>
        <v>No sample</v>
      </c>
      <c r="M5" s="111" t="str">
        <f>IFERROR('Ref miR Selection'!M5/'Ref miR Selection'!AB$13,'Ref miR Selection'!M5)</f>
        <v>No sample</v>
      </c>
      <c r="N5" s="111" t="str">
        <f>IFERROR('Ref miR Selection'!N5/'Ref miR Selection'!AC$13,'Ref miR Selection'!N5)</f>
        <v>No sample</v>
      </c>
      <c r="O5" s="111" t="str">
        <f>IFERROR('Ref miR Selection'!O5/'Ref miR Selection'!AD$13,'Ref miR Selection'!O5)</f>
        <v>No sample</v>
      </c>
    </row>
    <row r="6" spans="1:15" x14ac:dyDescent="0.25">
      <c r="A6" s="148"/>
      <c r="B6" s="13" t="s">
        <v>2286</v>
      </c>
      <c r="C6" s="6" t="str">
        <f>VLOOKUP($B6,'Thresholded Ct'!$B$3:$C$194,2,FALSE)</f>
        <v>hsa-miR-34a-5p</v>
      </c>
      <c r="D6" s="111" t="str">
        <f>IFERROR('Ref miR Selection'!D6/'Ref miR Selection'!S$13,'Ref miR Selection'!D6)</f>
        <v>Excluded</v>
      </c>
      <c r="E6" s="111" t="str">
        <f>IFERROR('Ref miR Selection'!E6/'Ref miR Selection'!T$13,'Ref miR Selection'!E6)</f>
        <v>No sample</v>
      </c>
      <c r="F6" s="111" t="str">
        <f>IFERROR('Ref miR Selection'!F6/'Ref miR Selection'!U$13,'Ref miR Selection'!F6)</f>
        <v>No sample</v>
      </c>
      <c r="G6" s="111" t="str">
        <f>IFERROR('Ref miR Selection'!G6/'Ref miR Selection'!V$13,'Ref miR Selection'!G6)</f>
        <v>No sample</v>
      </c>
      <c r="H6" s="111" t="str">
        <f>IFERROR('Ref miR Selection'!H6/'Ref miR Selection'!W$13,'Ref miR Selection'!H6)</f>
        <v>No sample</v>
      </c>
      <c r="I6" s="111" t="str">
        <f>IFERROR('Ref miR Selection'!I6/'Ref miR Selection'!X$13,'Ref miR Selection'!I6)</f>
        <v>No sample</v>
      </c>
      <c r="J6" s="111">
        <f>IFERROR('Ref miR Selection'!J6/'Ref miR Selection'!Y$13,'Ref miR Selection'!J6)</f>
        <v>3.6535044102778275E-10</v>
      </c>
      <c r="K6" s="111" t="str">
        <f>IFERROR('Ref miR Selection'!K6/'Ref miR Selection'!Z$13,'Ref miR Selection'!K6)</f>
        <v>No sample</v>
      </c>
      <c r="L6" s="111" t="str">
        <f>IFERROR('Ref miR Selection'!L6/'Ref miR Selection'!AA$13,'Ref miR Selection'!L6)</f>
        <v>No sample</v>
      </c>
      <c r="M6" s="111" t="str">
        <f>IFERROR('Ref miR Selection'!M6/'Ref miR Selection'!AB$13,'Ref miR Selection'!M6)</f>
        <v>No sample</v>
      </c>
      <c r="N6" s="111" t="str">
        <f>IFERROR('Ref miR Selection'!N6/'Ref miR Selection'!AC$13,'Ref miR Selection'!N6)</f>
        <v>No sample</v>
      </c>
      <c r="O6" s="111" t="str">
        <f>IFERROR('Ref miR Selection'!O6/'Ref miR Selection'!AD$13,'Ref miR Selection'!O6)</f>
        <v>No sample</v>
      </c>
    </row>
    <row r="7" spans="1:15" x14ac:dyDescent="0.25">
      <c r="A7" s="148"/>
      <c r="B7" s="13" t="s">
        <v>2287</v>
      </c>
      <c r="C7" s="6" t="str">
        <f>VLOOKUP($B7,'Thresholded Ct'!$B$3:$C$194,2,FALSE)</f>
        <v>hsa-miR-223-3p</v>
      </c>
      <c r="D7" s="111">
        <f>IFERROR('Ref miR Selection'!D7/'Ref miR Selection'!S$13,'Ref miR Selection'!D7)</f>
        <v>6.7615446099427474E-9</v>
      </c>
      <c r="E7" s="111" t="str">
        <f>IFERROR('Ref miR Selection'!E7/'Ref miR Selection'!T$13,'Ref miR Selection'!E7)</f>
        <v>No sample</v>
      </c>
      <c r="F7" s="111" t="str">
        <f>IFERROR('Ref miR Selection'!F7/'Ref miR Selection'!U$13,'Ref miR Selection'!F7)</f>
        <v>No sample</v>
      </c>
      <c r="G7" s="111" t="str">
        <f>IFERROR('Ref miR Selection'!G7/'Ref miR Selection'!V$13,'Ref miR Selection'!G7)</f>
        <v>No sample</v>
      </c>
      <c r="H7" s="111" t="str">
        <f>IFERROR('Ref miR Selection'!H7/'Ref miR Selection'!W$13,'Ref miR Selection'!H7)</f>
        <v>No sample</v>
      </c>
      <c r="I7" s="111" t="str">
        <f>IFERROR('Ref miR Selection'!I7/'Ref miR Selection'!X$13,'Ref miR Selection'!I7)</f>
        <v>No sample</v>
      </c>
      <c r="J7" s="111" t="str">
        <f>IFERROR('Ref miR Selection'!J7/'Ref miR Selection'!Y$13,'Ref miR Selection'!J7)</f>
        <v>Excluded</v>
      </c>
      <c r="K7" s="111" t="str">
        <f>IFERROR('Ref miR Selection'!K7/'Ref miR Selection'!Z$13,'Ref miR Selection'!K7)</f>
        <v>No sample</v>
      </c>
      <c r="L7" s="111" t="str">
        <f>IFERROR('Ref miR Selection'!L7/'Ref miR Selection'!AA$13,'Ref miR Selection'!L7)</f>
        <v>No sample</v>
      </c>
      <c r="M7" s="111" t="str">
        <f>IFERROR('Ref miR Selection'!M7/'Ref miR Selection'!AB$13,'Ref miR Selection'!M7)</f>
        <v>No sample</v>
      </c>
      <c r="N7" s="111" t="str">
        <f>IFERROR('Ref miR Selection'!N7/'Ref miR Selection'!AC$13,'Ref miR Selection'!N7)</f>
        <v>No sample</v>
      </c>
      <c r="O7" s="111" t="str">
        <f>IFERROR('Ref miR Selection'!O7/'Ref miR Selection'!AD$13,'Ref miR Selection'!O7)</f>
        <v>No sample</v>
      </c>
    </row>
    <row r="8" spans="1:15" x14ac:dyDescent="0.25">
      <c r="A8" s="148"/>
      <c r="B8" s="13" t="s">
        <v>2288</v>
      </c>
      <c r="C8" s="6" t="str">
        <f>VLOOKUP($B8,'Thresholded Ct'!$B$3:$C$194,2,FALSE)</f>
        <v>hsa-miR-133a-3p</v>
      </c>
      <c r="D8" s="111">
        <f>IFERROR('Ref miR Selection'!D8/'Ref miR Selection'!S$13,'Ref miR Selection'!D8)</f>
        <v>4.5895504707312413E-9</v>
      </c>
      <c r="E8" s="111" t="str">
        <f>IFERROR('Ref miR Selection'!E8/'Ref miR Selection'!T$13,'Ref miR Selection'!E8)</f>
        <v>No sample</v>
      </c>
      <c r="F8" s="111" t="str">
        <f>IFERROR('Ref miR Selection'!F8/'Ref miR Selection'!U$13,'Ref miR Selection'!F8)</f>
        <v>No sample</v>
      </c>
      <c r="G8" s="111" t="str">
        <f>IFERROR('Ref miR Selection'!G8/'Ref miR Selection'!V$13,'Ref miR Selection'!G8)</f>
        <v>No sample</v>
      </c>
      <c r="H8" s="111" t="str">
        <f>IFERROR('Ref miR Selection'!H8/'Ref miR Selection'!W$13,'Ref miR Selection'!H8)</f>
        <v>No sample</v>
      </c>
      <c r="I8" s="111" t="str">
        <f>IFERROR('Ref miR Selection'!I8/'Ref miR Selection'!X$13,'Ref miR Selection'!I8)</f>
        <v>No sample</v>
      </c>
      <c r="J8" s="111">
        <f>IFERROR('Ref miR Selection'!J8/'Ref miR Selection'!Y$13,'Ref miR Selection'!J8)</f>
        <v>3.4042874359689684E-9</v>
      </c>
      <c r="K8" s="111" t="str">
        <f>IFERROR('Ref miR Selection'!K8/'Ref miR Selection'!Z$13,'Ref miR Selection'!K8)</f>
        <v>No sample</v>
      </c>
      <c r="L8" s="111" t="str">
        <f>IFERROR('Ref miR Selection'!L8/'Ref miR Selection'!AA$13,'Ref miR Selection'!L8)</f>
        <v>No sample</v>
      </c>
      <c r="M8" s="111" t="str">
        <f>IFERROR('Ref miR Selection'!M8/'Ref miR Selection'!AB$13,'Ref miR Selection'!M8)</f>
        <v>No sample</v>
      </c>
      <c r="N8" s="111" t="str">
        <f>IFERROR('Ref miR Selection'!N8/'Ref miR Selection'!AC$13,'Ref miR Selection'!N8)</f>
        <v>No sample</v>
      </c>
      <c r="O8" s="111" t="str">
        <f>IFERROR('Ref miR Selection'!O8/'Ref miR Selection'!AD$13,'Ref miR Selection'!O8)</f>
        <v>No sample</v>
      </c>
    </row>
    <row r="9" spans="1:15" x14ac:dyDescent="0.25">
      <c r="A9" s="148"/>
      <c r="B9" s="13" t="s">
        <v>2289</v>
      </c>
      <c r="C9" s="6" t="str">
        <f>VLOOKUP($B9,'Thresholded Ct'!$B$3:$C$194,2,FALSE)</f>
        <v>hsa-miR-595</v>
      </c>
      <c r="D9" s="111" t="str">
        <f>IFERROR('Ref miR Selection'!D9/'Ref miR Selection'!S$13,'Ref miR Selection'!D9)</f>
        <v>Excluded</v>
      </c>
      <c r="E9" s="111" t="str">
        <f>IFERROR('Ref miR Selection'!E9/'Ref miR Selection'!T$13,'Ref miR Selection'!E9)</f>
        <v>No sample</v>
      </c>
      <c r="F9" s="111" t="str">
        <f>IFERROR('Ref miR Selection'!F9/'Ref miR Selection'!U$13,'Ref miR Selection'!F9)</f>
        <v>No sample</v>
      </c>
      <c r="G9" s="111" t="str">
        <f>IFERROR('Ref miR Selection'!G9/'Ref miR Selection'!V$13,'Ref miR Selection'!G9)</f>
        <v>No sample</v>
      </c>
      <c r="H9" s="111" t="str">
        <f>IFERROR('Ref miR Selection'!H9/'Ref miR Selection'!W$13,'Ref miR Selection'!H9)</f>
        <v>No sample</v>
      </c>
      <c r="I9" s="111" t="str">
        <f>IFERROR('Ref miR Selection'!I9/'Ref miR Selection'!X$13,'Ref miR Selection'!I9)</f>
        <v>No sample</v>
      </c>
      <c r="J9" s="111" t="str">
        <f>IFERROR('Ref miR Selection'!J9/'Ref miR Selection'!Y$13,'Ref miR Selection'!J9)</f>
        <v>Excluded</v>
      </c>
      <c r="K9" s="111" t="str">
        <f>IFERROR('Ref miR Selection'!K9/'Ref miR Selection'!Z$13,'Ref miR Selection'!K9)</f>
        <v>No sample</v>
      </c>
      <c r="L9" s="111" t="str">
        <f>IFERROR('Ref miR Selection'!L9/'Ref miR Selection'!AA$13,'Ref miR Selection'!L9)</f>
        <v>No sample</v>
      </c>
      <c r="M9" s="111" t="str">
        <f>IFERROR('Ref miR Selection'!M9/'Ref miR Selection'!AB$13,'Ref miR Selection'!M9)</f>
        <v>No sample</v>
      </c>
      <c r="N9" s="111" t="str">
        <f>IFERROR('Ref miR Selection'!N9/'Ref miR Selection'!AC$13,'Ref miR Selection'!N9)</f>
        <v>No sample</v>
      </c>
      <c r="O9" s="111" t="str">
        <f>IFERROR('Ref miR Selection'!O9/'Ref miR Selection'!AD$13,'Ref miR Selection'!O9)</f>
        <v>No sample</v>
      </c>
    </row>
    <row r="10" spans="1:15" x14ac:dyDescent="0.25">
      <c r="A10" s="148"/>
      <c r="B10" s="13" t="s">
        <v>2290</v>
      </c>
      <c r="C10" s="6" t="str">
        <f>VLOOKUP($B10,'Thresholded Ct'!$B$3:$C$194,2,FALSE)</f>
        <v>hsa-miR-302a-3p</v>
      </c>
      <c r="D10" s="111" t="str">
        <f>IFERROR('Ref miR Selection'!D10/'Ref miR Selection'!S$13,'Ref miR Selection'!D10)</f>
        <v>Excluded</v>
      </c>
      <c r="E10" s="111" t="str">
        <f>IFERROR('Ref miR Selection'!E10/'Ref miR Selection'!T$13,'Ref miR Selection'!E10)</f>
        <v>No sample</v>
      </c>
      <c r="F10" s="111" t="str">
        <f>IFERROR('Ref miR Selection'!F10/'Ref miR Selection'!U$13,'Ref miR Selection'!F10)</f>
        <v>No sample</v>
      </c>
      <c r="G10" s="111" t="str">
        <f>IFERROR('Ref miR Selection'!G10/'Ref miR Selection'!V$13,'Ref miR Selection'!G10)</f>
        <v>No sample</v>
      </c>
      <c r="H10" s="111" t="str">
        <f>IFERROR('Ref miR Selection'!H10/'Ref miR Selection'!W$13,'Ref miR Selection'!H10)</f>
        <v>No sample</v>
      </c>
      <c r="I10" s="111" t="str">
        <f>IFERROR('Ref miR Selection'!I10/'Ref miR Selection'!X$13,'Ref miR Selection'!I10)</f>
        <v>No sample</v>
      </c>
      <c r="J10" s="111" t="str">
        <f>IFERROR('Ref miR Selection'!J10/'Ref miR Selection'!Y$13,'Ref miR Selection'!J10)</f>
        <v>Excluded</v>
      </c>
      <c r="K10" s="111" t="str">
        <f>IFERROR('Ref miR Selection'!K10/'Ref miR Selection'!Z$13,'Ref miR Selection'!K10)</f>
        <v>No sample</v>
      </c>
      <c r="L10" s="111" t="str">
        <f>IFERROR('Ref miR Selection'!L10/'Ref miR Selection'!AA$13,'Ref miR Selection'!L10)</f>
        <v>No sample</v>
      </c>
      <c r="M10" s="111" t="str">
        <f>IFERROR('Ref miR Selection'!M10/'Ref miR Selection'!AB$13,'Ref miR Selection'!M10)</f>
        <v>No sample</v>
      </c>
      <c r="N10" s="111" t="str">
        <f>IFERROR('Ref miR Selection'!N10/'Ref miR Selection'!AC$13,'Ref miR Selection'!N10)</f>
        <v>No sample</v>
      </c>
      <c r="O10" s="111" t="str">
        <f>IFERROR('Ref miR Selection'!O10/'Ref miR Selection'!AD$13,'Ref miR Selection'!O10)</f>
        <v>No sample</v>
      </c>
    </row>
    <row r="11" spans="1:15" x14ac:dyDescent="0.25">
      <c r="A11" s="148"/>
      <c r="B11" s="13" t="s">
        <v>2291</v>
      </c>
      <c r="C11" s="6" t="str">
        <f>VLOOKUP($B11,'Thresholded Ct'!$B$3:$C$194,2,FALSE)</f>
        <v>hsa-miR-376a-3p</v>
      </c>
      <c r="D11" s="111" t="str">
        <f>IFERROR('Ref miR Selection'!D11/'Ref miR Selection'!S$13,'Ref miR Selection'!D11)</f>
        <v>Excluded</v>
      </c>
      <c r="E11" s="111" t="str">
        <f>IFERROR('Ref miR Selection'!E11/'Ref miR Selection'!T$13,'Ref miR Selection'!E11)</f>
        <v>No sample</v>
      </c>
      <c r="F11" s="111" t="str">
        <f>IFERROR('Ref miR Selection'!F11/'Ref miR Selection'!U$13,'Ref miR Selection'!F11)</f>
        <v>No sample</v>
      </c>
      <c r="G11" s="111" t="str">
        <f>IFERROR('Ref miR Selection'!G11/'Ref miR Selection'!V$13,'Ref miR Selection'!G11)</f>
        <v>No sample</v>
      </c>
      <c r="H11" s="111" t="str">
        <f>IFERROR('Ref miR Selection'!H11/'Ref miR Selection'!W$13,'Ref miR Selection'!H11)</f>
        <v>No sample</v>
      </c>
      <c r="I11" s="111" t="str">
        <f>IFERROR('Ref miR Selection'!I11/'Ref miR Selection'!X$13,'Ref miR Selection'!I11)</f>
        <v>No sample</v>
      </c>
      <c r="J11" s="111" t="str">
        <f>IFERROR('Ref miR Selection'!J11/'Ref miR Selection'!Y$13,'Ref miR Selection'!J11)</f>
        <v>Excluded</v>
      </c>
      <c r="K11" s="111" t="str">
        <f>IFERROR('Ref miR Selection'!K11/'Ref miR Selection'!Z$13,'Ref miR Selection'!K11)</f>
        <v>No sample</v>
      </c>
      <c r="L11" s="111" t="str">
        <f>IFERROR('Ref miR Selection'!L11/'Ref miR Selection'!AA$13,'Ref miR Selection'!L11)</f>
        <v>No sample</v>
      </c>
      <c r="M11" s="111" t="str">
        <f>IFERROR('Ref miR Selection'!M11/'Ref miR Selection'!AB$13,'Ref miR Selection'!M11)</f>
        <v>No sample</v>
      </c>
      <c r="N11" s="111" t="str">
        <f>IFERROR('Ref miR Selection'!N11/'Ref miR Selection'!AC$13,'Ref miR Selection'!N11)</f>
        <v>No sample</v>
      </c>
      <c r="O11" s="111" t="str">
        <f>IFERROR('Ref miR Selection'!O11/'Ref miR Selection'!AD$13,'Ref miR Selection'!O11)</f>
        <v>No sample</v>
      </c>
    </row>
    <row r="12" spans="1:15" x14ac:dyDescent="0.25">
      <c r="A12" s="148"/>
      <c r="B12" s="13" t="s">
        <v>2292</v>
      </c>
      <c r="C12" s="6" t="str">
        <f>VLOOKUP($B12,'Thresholded Ct'!$B$3:$C$194,2,FALSE)</f>
        <v>hsa-miR-335-5p</v>
      </c>
      <c r="D12" s="111" t="str">
        <f>IFERROR('Ref miR Selection'!D12/'Ref miR Selection'!S$13,'Ref miR Selection'!D12)</f>
        <v>Excluded</v>
      </c>
      <c r="E12" s="111" t="str">
        <f>IFERROR('Ref miR Selection'!E12/'Ref miR Selection'!T$13,'Ref miR Selection'!E12)</f>
        <v>No sample</v>
      </c>
      <c r="F12" s="111" t="str">
        <f>IFERROR('Ref miR Selection'!F12/'Ref miR Selection'!U$13,'Ref miR Selection'!F12)</f>
        <v>No sample</v>
      </c>
      <c r="G12" s="111" t="str">
        <f>IFERROR('Ref miR Selection'!G12/'Ref miR Selection'!V$13,'Ref miR Selection'!G12)</f>
        <v>No sample</v>
      </c>
      <c r="H12" s="111" t="str">
        <f>IFERROR('Ref miR Selection'!H12/'Ref miR Selection'!W$13,'Ref miR Selection'!H12)</f>
        <v>No sample</v>
      </c>
      <c r="I12" s="111" t="str">
        <f>IFERROR('Ref miR Selection'!I12/'Ref miR Selection'!X$13,'Ref miR Selection'!I12)</f>
        <v>No sample</v>
      </c>
      <c r="J12" s="111" t="str">
        <f>IFERROR('Ref miR Selection'!J12/'Ref miR Selection'!Y$13,'Ref miR Selection'!J12)</f>
        <v>Excluded</v>
      </c>
      <c r="K12" s="111" t="str">
        <f>IFERROR('Ref miR Selection'!K12/'Ref miR Selection'!Z$13,'Ref miR Selection'!K12)</f>
        <v>No sample</v>
      </c>
      <c r="L12" s="111" t="str">
        <f>IFERROR('Ref miR Selection'!L12/'Ref miR Selection'!AA$13,'Ref miR Selection'!L12)</f>
        <v>No sample</v>
      </c>
      <c r="M12" s="111" t="str">
        <f>IFERROR('Ref miR Selection'!M12/'Ref miR Selection'!AB$13,'Ref miR Selection'!M12)</f>
        <v>No sample</v>
      </c>
      <c r="N12" s="111" t="str">
        <f>IFERROR('Ref miR Selection'!N12/'Ref miR Selection'!AC$13,'Ref miR Selection'!N12)</f>
        <v>No sample</v>
      </c>
      <c r="O12" s="111" t="str">
        <f>IFERROR('Ref miR Selection'!O12/'Ref miR Selection'!AD$13,'Ref miR Selection'!O12)</f>
        <v>No sample</v>
      </c>
    </row>
    <row r="13" spans="1:15" x14ac:dyDescent="0.25">
      <c r="A13" s="148"/>
      <c r="B13" s="13" t="s">
        <v>2293</v>
      </c>
      <c r="C13" s="6" t="str">
        <f>VLOOKUP($B13,'Thresholded Ct'!$B$3:$C$194,2,FALSE)</f>
        <v>hsa-miR-584-5p</v>
      </c>
      <c r="D13" s="111">
        <f>IFERROR('Ref miR Selection'!D13/'Ref miR Selection'!S$13,'Ref miR Selection'!D13)</f>
        <v>9.0022207895757136E-10</v>
      </c>
      <c r="E13" s="111" t="str">
        <f>IFERROR('Ref miR Selection'!E13/'Ref miR Selection'!T$13,'Ref miR Selection'!E13)</f>
        <v>No sample</v>
      </c>
      <c r="F13" s="111" t="str">
        <f>IFERROR('Ref miR Selection'!F13/'Ref miR Selection'!U$13,'Ref miR Selection'!F13)</f>
        <v>No sample</v>
      </c>
      <c r="G13" s="111" t="str">
        <f>IFERROR('Ref miR Selection'!G13/'Ref miR Selection'!V$13,'Ref miR Selection'!G13)</f>
        <v>No sample</v>
      </c>
      <c r="H13" s="111" t="str">
        <f>IFERROR('Ref miR Selection'!H13/'Ref miR Selection'!W$13,'Ref miR Selection'!H13)</f>
        <v>No sample</v>
      </c>
      <c r="I13" s="111" t="str">
        <f>IFERROR('Ref miR Selection'!I13/'Ref miR Selection'!X$13,'Ref miR Selection'!I13)</f>
        <v>No sample</v>
      </c>
      <c r="J13" s="111">
        <f>IFERROR('Ref miR Selection'!J13/'Ref miR Selection'!Y$13,'Ref miR Selection'!J13)</f>
        <v>1.8899562704952083E-9</v>
      </c>
      <c r="K13" s="111" t="str">
        <f>IFERROR('Ref miR Selection'!K13/'Ref miR Selection'!Z$13,'Ref miR Selection'!K13)</f>
        <v>No sample</v>
      </c>
      <c r="L13" s="111" t="str">
        <f>IFERROR('Ref miR Selection'!L13/'Ref miR Selection'!AA$13,'Ref miR Selection'!L13)</f>
        <v>No sample</v>
      </c>
      <c r="M13" s="111" t="str">
        <f>IFERROR('Ref miR Selection'!M13/'Ref miR Selection'!AB$13,'Ref miR Selection'!M13)</f>
        <v>No sample</v>
      </c>
      <c r="N13" s="111" t="str">
        <f>IFERROR('Ref miR Selection'!N13/'Ref miR Selection'!AC$13,'Ref miR Selection'!N13)</f>
        <v>No sample</v>
      </c>
      <c r="O13" s="111" t="str">
        <f>IFERROR('Ref miR Selection'!O13/'Ref miR Selection'!AD$13,'Ref miR Selection'!O13)</f>
        <v>No sample</v>
      </c>
    </row>
    <row r="14" spans="1:15" x14ac:dyDescent="0.25">
      <c r="A14" s="148"/>
      <c r="B14" s="13" t="s">
        <v>2295</v>
      </c>
      <c r="C14" s="6" t="str">
        <f>VLOOKUP($B14,'Thresholded Ct'!$B$3:$C$194,2,FALSE)</f>
        <v>hsa-let-7d-5p</v>
      </c>
      <c r="D14" s="111">
        <f>IFERROR('Ref miR Selection'!D14/'Ref miR Selection'!S$13,'Ref miR Selection'!D14)</f>
        <v>2.6106784196708365E-8</v>
      </c>
      <c r="E14" s="111" t="str">
        <f>IFERROR('Ref miR Selection'!E14/'Ref miR Selection'!T$13,'Ref miR Selection'!E14)</f>
        <v>No sample</v>
      </c>
      <c r="F14" s="111" t="str">
        <f>IFERROR('Ref miR Selection'!F14/'Ref miR Selection'!U$13,'Ref miR Selection'!F14)</f>
        <v>No sample</v>
      </c>
      <c r="G14" s="111" t="str">
        <f>IFERROR('Ref miR Selection'!G14/'Ref miR Selection'!V$13,'Ref miR Selection'!G14)</f>
        <v>No sample</v>
      </c>
      <c r="H14" s="111" t="str">
        <f>IFERROR('Ref miR Selection'!H14/'Ref miR Selection'!W$13,'Ref miR Selection'!H14)</f>
        <v>No sample</v>
      </c>
      <c r="I14" s="111" t="str">
        <f>IFERROR('Ref miR Selection'!I14/'Ref miR Selection'!X$13,'Ref miR Selection'!I14)</f>
        <v>No sample</v>
      </c>
      <c r="J14" s="111">
        <f>IFERROR('Ref miR Selection'!J14/'Ref miR Selection'!Y$13,'Ref miR Selection'!J14)</f>
        <v>3.4328926871697923E-8</v>
      </c>
      <c r="K14" s="111" t="str">
        <f>IFERROR('Ref miR Selection'!K14/'Ref miR Selection'!Z$13,'Ref miR Selection'!K14)</f>
        <v>No sample</v>
      </c>
      <c r="L14" s="111" t="str">
        <f>IFERROR('Ref miR Selection'!L14/'Ref miR Selection'!AA$13,'Ref miR Selection'!L14)</f>
        <v>No sample</v>
      </c>
      <c r="M14" s="111" t="str">
        <f>IFERROR('Ref miR Selection'!M14/'Ref miR Selection'!AB$13,'Ref miR Selection'!M14)</f>
        <v>No sample</v>
      </c>
      <c r="N14" s="111" t="str">
        <f>IFERROR('Ref miR Selection'!N14/'Ref miR Selection'!AC$13,'Ref miR Selection'!N14)</f>
        <v>No sample</v>
      </c>
      <c r="O14" s="111" t="str">
        <f>IFERROR('Ref miR Selection'!O14/'Ref miR Selection'!AD$13,'Ref miR Selection'!O14)</f>
        <v>No sample</v>
      </c>
    </row>
    <row r="15" spans="1:15" x14ac:dyDescent="0.25">
      <c r="A15" s="148"/>
      <c r="B15" s="13" t="s">
        <v>2296</v>
      </c>
      <c r="C15" s="6" t="str">
        <f>VLOOKUP($B15,'Thresholded Ct'!$B$3:$C$194,2,FALSE)</f>
        <v>hsa-miR-27a-3p</v>
      </c>
      <c r="D15" s="111">
        <f>IFERROR('Ref miR Selection'!D15/'Ref miR Selection'!S$13,'Ref miR Selection'!D15)</f>
        <v>2.6106784196708365E-8</v>
      </c>
      <c r="E15" s="111" t="str">
        <f>IFERROR('Ref miR Selection'!E15/'Ref miR Selection'!T$13,'Ref miR Selection'!E15)</f>
        <v>No sample</v>
      </c>
      <c r="F15" s="111" t="str">
        <f>IFERROR('Ref miR Selection'!F15/'Ref miR Selection'!U$13,'Ref miR Selection'!F15)</f>
        <v>No sample</v>
      </c>
      <c r="G15" s="111" t="str">
        <f>IFERROR('Ref miR Selection'!G15/'Ref miR Selection'!V$13,'Ref miR Selection'!G15)</f>
        <v>No sample</v>
      </c>
      <c r="H15" s="111" t="str">
        <f>IFERROR('Ref miR Selection'!H15/'Ref miR Selection'!W$13,'Ref miR Selection'!H15)</f>
        <v>No sample</v>
      </c>
      <c r="I15" s="111" t="str">
        <f>IFERROR('Ref miR Selection'!I15/'Ref miR Selection'!X$13,'Ref miR Selection'!I15)</f>
        <v>No sample</v>
      </c>
      <c r="J15" s="111">
        <f>IFERROR('Ref miR Selection'!J15/'Ref miR Selection'!Y$13,'Ref miR Selection'!J15)</f>
        <v>2.1205298024931488E-8</v>
      </c>
      <c r="K15" s="111" t="str">
        <f>IFERROR('Ref miR Selection'!K15/'Ref miR Selection'!Z$13,'Ref miR Selection'!K15)</f>
        <v>No sample</v>
      </c>
      <c r="L15" s="111" t="str">
        <f>IFERROR('Ref miR Selection'!L15/'Ref miR Selection'!AA$13,'Ref miR Selection'!L15)</f>
        <v>No sample</v>
      </c>
      <c r="M15" s="111" t="str">
        <f>IFERROR('Ref miR Selection'!M15/'Ref miR Selection'!AB$13,'Ref miR Selection'!M15)</f>
        <v>No sample</v>
      </c>
      <c r="N15" s="111" t="str">
        <f>IFERROR('Ref miR Selection'!N15/'Ref miR Selection'!AC$13,'Ref miR Selection'!N15)</f>
        <v>No sample</v>
      </c>
      <c r="O15" s="111" t="str">
        <f>IFERROR('Ref miR Selection'!O15/'Ref miR Selection'!AD$13,'Ref miR Selection'!O15)</f>
        <v>No sample</v>
      </c>
    </row>
    <row r="16" spans="1:15" x14ac:dyDescent="0.25">
      <c r="A16" s="148"/>
      <c r="B16" s="13" t="s">
        <v>2297</v>
      </c>
      <c r="C16" s="6" t="str">
        <f>VLOOKUP($B16,'Thresholded Ct'!$B$3:$C$194,2,FALSE)</f>
        <v>hsa-miR-99a-5p</v>
      </c>
      <c r="D16" s="111">
        <f>IFERROR('Ref miR Selection'!D16/'Ref miR Selection'!S$13,'Ref miR Selection'!D16)</f>
        <v>8.3653433682863586E-8</v>
      </c>
      <c r="E16" s="111" t="str">
        <f>IFERROR('Ref miR Selection'!E16/'Ref miR Selection'!T$13,'Ref miR Selection'!E16)</f>
        <v>No sample</v>
      </c>
      <c r="F16" s="111" t="str">
        <f>IFERROR('Ref miR Selection'!F16/'Ref miR Selection'!U$13,'Ref miR Selection'!F16)</f>
        <v>No sample</v>
      </c>
      <c r="G16" s="111" t="str">
        <f>IFERROR('Ref miR Selection'!G16/'Ref miR Selection'!V$13,'Ref miR Selection'!G16)</f>
        <v>No sample</v>
      </c>
      <c r="H16" s="111" t="str">
        <f>IFERROR('Ref miR Selection'!H16/'Ref miR Selection'!W$13,'Ref miR Selection'!H16)</f>
        <v>No sample</v>
      </c>
      <c r="I16" s="111" t="str">
        <f>IFERROR('Ref miR Selection'!I16/'Ref miR Selection'!X$13,'Ref miR Selection'!I16)</f>
        <v>No sample</v>
      </c>
      <c r="J16" s="111">
        <f>IFERROR('Ref miR Selection'!J16/'Ref miR Selection'!Y$13,'Ref miR Selection'!J16)</f>
        <v>1.3703046417649723E-7</v>
      </c>
      <c r="K16" s="111" t="str">
        <f>IFERROR('Ref miR Selection'!K16/'Ref miR Selection'!Z$13,'Ref miR Selection'!K16)</f>
        <v>No sample</v>
      </c>
      <c r="L16" s="111" t="str">
        <f>IFERROR('Ref miR Selection'!L16/'Ref miR Selection'!AA$13,'Ref miR Selection'!L16)</f>
        <v>No sample</v>
      </c>
      <c r="M16" s="111" t="str">
        <f>IFERROR('Ref miR Selection'!M16/'Ref miR Selection'!AB$13,'Ref miR Selection'!M16)</f>
        <v>No sample</v>
      </c>
      <c r="N16" s="111" t="str">
        <f>IFERROR('Ref miR Selection'!N16/'Ref miR Selection'!AC$13,'Ref miR Selection'!N16)</f>
        <v>No sample</v>
      </c>
      <c r="O16" s="111" t="str">
        <f>IFERROR('Ref miR Selection'!O16/'Ref miR Selection'!AD$13,'Ref miR Selection'!O16)</f>
        <v>No sample</v>
      </c>
    </row>
    <row r="17" spans="1:15" x14ac:dyDescent="0.25">
      <c r="A17" s="148"/>
      <c r="B17" s="13" t="s">
        <v>2298</v>
      </c>
      <c r="C17" s="6" t="str">
        <f>VLOOKUP($B17,'Thresholded Ct'!$B$3:$C$194,2,FALSE)</f>
        <v>hsa-miR-181b-5p</v>
      </c>
      <c r="D17" s="111">
        <f>IFERROR('Ref miR Selection'!D17/'Ref miR Selection'!S$13,'Ref miR Selection'!D17)</f>
        <v>7.7404892607324426E-8</v>
      </c>
      <c r="E17" s="111" t="str">
        <f>IFERROR('Ref miR Selection'!E17/'Ref miR Selection'!T$13,'Ref miR Selection'!E17)</f>
        <v>No sample</v>
      </c>
      <c r="F17" s="111" t="str">
        <f>IFERROR('Ref miR Selection'!F17/'Ref miR Selection'!U$13,'Ref miR Selection'!F17)</f>
        <v>No sample</v>
      </c>
      <c r="G17" s="111" t="str">
        <f>IFERROR('Ref miR Selection'!G17/'Ref miR Selection'!V$13,'Ref miR Selection'!G17)</f>
        <v>No sample</v>
      </c>
      <c r="H17" s="111" t="str">
        <f>IFERROR('Ref miR Selection'!H17/'Ref miR Selection'!W$13,'Ref miR Selection'!H17)</f>
        <v>No sample</v>
      </c>
      <c r="I17" s="111" t="str">
        <f>IFERROR('Ref miR Selection'!I17/'Ref miR Selection'!X$13,'Ref miR Selection'!I17)</f>
        <v>No sample</v>
      </c>
      <c r="J17" s="111">
        <f>IFERROR('Ref miR Selection'!J17/'Ref miR Selection'!Y$13,'Ref miR Selection'!J17)</f>
        <v>1.0478968154332486E-7</v>
      </c>
      <c r="K17" s="111" t="str">
        <f>IFERROR('Ref miR Selection'!K17/'Ref miR Selection'!Z$13,'Ref miR Selection'!K17)</f>
        <v>No sample</v>
      </c>
      <c r="L17" s="111" t="str">
        <f>IFERROR('Ref miR Selection'!L17/'Ref miR Selection'!AA$13,'Ref miR Selection'!L17)</f>
        <v>No sample</v>
      </c>
      <c r="M17" s="111" t="str">
        <f>IFERROR('Ref miR Selection'!M17/'Ref miR Selection'!AB$13,'Ref miR Selection'!M17)</f>
        <v>No sample</v>
      </c>
      <c r="N17" s="111" t="str">
        <f>IFERROR('Ref miR Selection'!N17/'Ref miR Selection'!AC$13,'Ref miR Selection'!N17)</f>
        <v>No sample</v>
      </c>
      <c r="O17" s="111" t="str">
        <f>IFERROR('Ref miR Selection'!O17/'Ref miR Selection'!AD$13,'Ref miR Selection'!O17)</f>
        <v>No sample</v>
      </c>
    </row>
    <row r="18" spans="1:15" x14ac:dyDescent="0.25">
      <c r="A18" s="148"/>
      <c r="B18" s="13" t="s">
        <v>2299</v>
      </c>
      <c r="C18" s="6" t="str">
        <f>VLOOKUP($B18,'Thresholded Ct'!$B$3:$C$194,2,FALSE)</f>
        <v>hsa-let-7i-5p</v>
      </c>
      <c r="D18" s="111">
        <f>IFERROR('Ref miR Selection'!D18/'Ref miR Selection'!S$13,'Ref miR Selection'!D18)</f>
        <v>3.9705885055212006E-9</v>
      </c>
      <c r="E18" s="111" t="str">
        <f>IFERROR('Ref miR Selection'!E18/'Ref miR Selection'!T$13,'Ref miR Selection'!E18)</f>
        <v>No sample</v>
      </c>
      <c r="F18" s="111" t="str">
        <f>IFERROR('Ref miR Selection'!F18/'Ref miR Selection'!U$13,'Ref miR Selection'!F18)</f>
        <v>No sample</v>
      </c>
      <c r="G18" s="111" t="str">
        <f>IFERROR('Ref miR Selection'!G18/'Ref miR Selection'!V$13,'Ref miR Selection'!G18)</f>
        <v>No sample</v>
      </c>
      <c r="H18" s="111" t="str">
        <f>IFERROR('Ref miR Selection'!H18/'Ref miR Selection'!W$13,'Ref miR Selection'!H18)</f>
        <v>No sample</v>
      </c>
      <c r="I18" s="111" t="str">
        <f>IFERROR('Ref miR Selection'!I18/'Ref miR Selection'!X$13,'Ref miR Selection'!I18)</f>
        <v>No sample</v>
      </c>
      <c r="J18" s="111">
        <f>IFERROR('Ref miR Selection'!J18/'Ref miR Selection'!Y$13,'Ref miR Selection'!J18)</f>
        <v>9.1152419373154391E-10</v>
      </c>
      <c r="K18" s="111" t="str">
        <f>IFERROR('Ref miR Selection'!K18/'Ref miR Selection'!Z$13,'Ref miR Selection'!K18)</f>
        <v>No sample</v>
      </c>
      <c r="L18" s="111" t="str">
        <f>IFERROR('Ref miR Selection'!L18/'Ref miR Selection'!AA$13,'Ref miR Selection'!L18)</f>
        <v>No sample</v>
      </c>
      <c r="M18" s="111" t="str">
        <f>IFERROR('Ref miR Selection'!M18/'Ref miR Selection'!AB$13,'Ref miR Selection'!M18)</f>
        <v>No sample</v>
      </c>
      <c r="N18" s="111" t="str">
        <f>IFERROR('Ref miR Selection'!N18/'Ref miR Selection'!AC$13,'Ref miR Selection'!N18)</f>
        <v>No sample</v>
      </c>
      <c r="O18" s="111" t="str">
        <f>IFERROR('Ref miR Selection'!O18/'Ref miR Selection'!AD$13,'Ref miR Selection'!O18)</f>
        <v>No sample</v>
      </c>
    </row>
    <row r="19" spans="1:15" x14ac:dyDescent="0.25">
      <c r="A19" s="148"/>
      <c r="B19" s="13" t="s">
        <v>2300</v>
      </c>
      <c r="C19" s="6" t="str">
        <f>VLOOKUP($B19,'Thresholded Ct'!$B$3:$C$194,2,FALSE)</f>
        <v>hsa-miR-138-5p</v>
      </c>
      <c r="D19" s="111">
        <f>IFERROR('Ref miR Selection'!D19/'Ref miR Selection'!S$13,'Ref miR Selection'!D19)</f>
        <v>4.2790215624452128E-10</v>
      </c>
      <c r="E19" s="111" t="str">
        <f>IFERROR('Ref miR Selection'!E19/'Ref miR Selection'!T$13,'Ref miR Selection'!E19)</f>
        <v>No sample</v>
      </c>
      <c r="F19" s="111" t="str">
        <f>IFERROR('Ref miR Selection'!F19/'Ref miR Selection'!U$13,'Ref miR Selection'!F19)</f>
        <v>No sample</v>
      </c>
      <c r="G19" s="111" t="str">
        <f>IFERROR('Ref miR Selection'!G19/'Ref miR Selection'!V$13,'Ref miR Selection'!G19)</f>
        <v>No sample</v>
      </c>
      <c r="H19" s="111" t="str">
        <f>IFERROR('Ref miR Selection'!H19/'Ref miR Selection'!W$13,'Ref miR Selection'!H19)</f>
        <v>No sample</v>
      </c>
      <c r="I19" s="111" t="str">
        <f>IFERROR('Ref miR Selection'!I19/'Ref miR Selection'!X$13,'Ref miR Selection'!I19)</f>
        <v>No sample</v>
      </c>
      <c r="J19" s="111">
        <f>IFERROR('Ref miR Selection'!J19/'Ref miR Selection'!Y$13,'Ref miR Selection'!J19)</f>
        <v>9.1152419373154391E-10</v>
      </c>
      <c r="K19" s="111" t="str">
        <f>IFERROR('Ref miR Selection'!K19/'Ref miR Selection'!Z$13,'Ref miR Selection'!K19)</f>
        <v>No sample</v>
      </c>
      <c r="L19" s="111" t="str">
        <f>IFERROR('Ref miR Selection'!L19/'Ref miR Selection'!AA$13,'Ref miR Selection'!L19)</f>
        <v>No sample</v>
      </c>
      <c r="M19" s="111" t="str">
        <f>IFERROR('Ref miR Selection'!M19/'Ref miR Selection'!AB$13,'Ref miR Selection'!M19)</f>
        <v>No sample</v>
      </c>
      <c r="N19" s="111" t="str">
        <f>IFERROR('Ref miR Selection'!N19/'Ref miR Selection'!AC$13,'Ref miR Selection'!N19)</f>
        <v>No sample</v>
      </c>
      <c r="O19" s="111" t="str">
        <f>IFERROR('Ref miR Selection'!O19/'Ref miR Selection'!AD$13,'Ref miR Selection'!O19)</f>
        <v>No sample</v>
      </c>
    </row>
    <row r="20" spans="1:15" x14ac:dyDescent="0.25">
      <c r="A20" s="148"/>
      <c r="B20" s="13" t="s">
        <v>2301</v>
      </c>
      <c r="C20" s="6" t="str">
        <f>VLOOKUP($B20,'Thresholded Ct'!$B$3:$C$194,2,FALSE)</f>
        <v>hsa-miR-184</v>
      </c>
      <c r="D20" s="111">
        <f>IFERROR('Ref miR Selection'!D20/'Ref miR Selection'!S$13,'Ref miR Selection'!D20)</f>
        <v>4.150694798005123E-9</v>
      </c>
      <c r="E20" s="111" t="str">
        <f>IFERROR('Ref miR Selection'!E20/'Ref miR Selection'!T$13,'Ref miR Selection'!E20)</f>
        <v>No sample</v>
      </c>
      <c r="F20" s="111" t="str">
        <f>IFERROR('Ref miR Selection'!F20/'Ref miR Selection'!U$13,'Ref miR Selection'!F20)</f>
        <v>No sample</v>
      </c>
      <c r="G20" s="111" t="str">
        <f>IFERROR('Ref miR Selection'!G20/'Ref miR Selection'!V$13,'Ref miR Selection'!G20)</f>
        <v>No sample</v>
      </c>
      <c r="H20" s="111" t="str">
        <f>IFERROR('Ref miR Selection'!H20/'Ref miR Selection'!W$13,'Ref miR Selection'!H20)</f>
        <v>No sample</v>
      </c>
      <c r="I20" s="111" t="str">
        <f>IFERROR('Ref miR Selection'!I20/'Ref miR Selection'!X$13,'Ref miR Selection'!I20)</f>
        <v>No sample</v>
      </c>
      <c r="J20" s="111">
        <f>IFERROR('Ref miR Selection'!J20/'Ref miR Selection'!Y$13,'Ref miR Selection'!J20)</f>
        <v>7.4347330849305898E-10</v>
      </c>
      <c r="K20" s="111" t="str">
        <f>IFERROR('Ref miR Selection'!K20/'Ref miR Selection'!Z$13,'Ref miR Selection'!K20)</f>
        <v>No sample</v>
      </c>
      <c r="L20" s="111" t="str">
        <f>IFERROR('Ref miR Selection'!L20/'Ref miR Selection'!AA$13,'Ref miR Selection'!L20)</f>
        <v>No sample</v>
      </c>
      <c r="M20" s="111" t="str">
        <f>IFERROR('Ref miR Selection'!M20/'Ref miR Selection'!AB$13,'Ref miR Selection'!M20)</f>
        <v>No sample</v>
      </c>
      <c r="N20" s="111" t="str">
        <f>IFERROR('Ref miR Selection'!N20/'Ref miR Selection'!AC$13,'Ref miR Selection'!N20)</f>
        <v>No sample</v>
      </c>
      <c r="O20" s="111" t="str">
        <f>IFERROR('Ref miR Selection'!O20/'Ref miR Selection'!AD$13,'Ref miR Selection'!O20)</f>
        <v>No sample</v>
      </c>
    </row>
    <row r="21" spans="1:15" x14ac:dyDescent="0.25">
      <c r="A21" s="148"/>
      <c r="B21" s="13" t="s">
        <v>2302</v>
      </c>
      <c r="C21" s="6" t="str">
        <f>VLOOKUP($B21,'Thresholded Ct'!$B$3:$C$194,2,FALSE)</f>
        <v>hsa-miR-34c-5p</v>
      </c>
      <c r="D21" s="111">
        <f>IFERROR('Ref miR Selection'!D21/'Ref miR Selection'!S$13,'Ref miR Selection'!D21)</f>
        <v>4.150694798005123E-9</v>
      </c>
      <c r="E21" s="111" t="str">
        <f>IFERROR('Ref miR Selection'!E21/'Ref miR Selection'!T$13,'Ref miR Selection'!E21)</f>
        <v>No sample</v>
      </c>
      <c r="F21" s="111" t="str">
        <f>IFERROR('Ref miR Selection'!F21/'Ref miR Selection'!U$13,'Ref miR Selection'!F21)</f>
        <v>No sample</v>
      </c>
      <c r="G21" s="111" t="str">
        <f>IFERROR('Ref miR Selection'!G21/'Ref miR Selection'!V$13,'Ref miR Selection'!G21)</f>
        <v>No sample</v>
      </c>
      <c r="H21" s="111" t="str">
        <f>IFERROR('Ref miR Selection'!H21/'Ref miR Selection'!W$13,'Ref miR Selection'!H21)</f>
        <v>No sample</v>
      </c>
      <c r="I21" s="111" t="str">
        <f>IFERROR('Ref miR Selection'!I21/'Ref miR Selection'!X$13,'Ref miR Selection'!I21)</f>
        <v>No sample</v>
      </c>
      <c r="J21" s="111">
        <f>IFERROR('Ref miR Selection'!J21/'Ref miR Selection'!Y$13,'Ref miR Selection'!J21)</f>
        <v>7.4347330849305898E-10</v>
      </c>
      <c r="K21" s="111" t="str">
        <f>IFERROR('Ref miR Selection'!K21/'Ref miR Selection'!Z$13,'Ref miR Selection'!K21)</f>
        <v>No sample</v>
      </c>
      <c r="L21" s="111" t="str">
        <f>IFERROR('Ref miR Selection'!L21/'Ref miR Selection'!AA$13,'Ref miR Selection'!L21)</f>
        <v>No sample</v>
      </c>
      <c r="M21" s="111" t="str">
        <f>IFERROR('Ref miR Selection'!M21/'Ref miR Selection'!AB$13,'Ref miR Selection'!M21)</f>
        <v>No sample</v>
      </c>
      <c r="N21" s="111" t="str">
        <f>IFERROR('Ref miR Selection'!N21/'Ref miR Selection'!AC$13,'Ref miR Selection'!N21)</f>
        <v>No sample</v>
      </c>
      <c r="O21" s="111" t="str">
        <f>IFERROR('Ref miR Selection'!O21/'Ref miR Selection'!AD$13,'Ref miR Selection'!O21)</f>
        <v>No sample</v>
      </c>
    </row>
    <row r="22" spans="1:15" x14ac:dyDescent="0.25">
      <c r="A22" s="148"/>
      <c r="B22" s="13" t="s">
        <v>2303</v>
      </c>
      <c r="C22" s="6" t="str">
        <f>VLOOKUP($B22,'Thresholded Ct'!$B$3:$C$194,2,FALSE)</f>
        <v>hsa-miR-377-3p</v>
      </c>
      <c r="D22" s="111" t="str">
        <f>IFERROR('Ref miR Selection'!D22/'Ref miR Selection'!S$13,'Ref miR Selection'!D22)</f>
        <v>Excluded</v>
      </c>
      <c r="E22" s="111" t="str">
        <f>IFERROR('Ref miR Selection'!E22/'Ref miR Selection'!T$13,'Ref miR Selection'!E22)</f>
        <v>No sample</v>
      </c>
      <c r="F22" s="111" t="str">
        <f>IFERROR('Ref miR Selection'!F22/'Ref miR Selection'!U$13,'Ref miR Selection'!F22)</f>
        <v>No sample</v>
      </c>
      <c r="G22" s="111" t="str">
        <f>IFERROR('Ref miR Selection'!G22/'Ref miR Selection'!V$13,'Ref miR Selection'!G22)</f>
        <v>No sample</v>
      </c>
      <c r="H22" s="111" t="str">
        <f>IFERROR('Ref miR Selection'!H22/'Ref miR Selection'!W$13,'Ref miR Selection'!H22)</f>
        <v>No sample</v>
      </c>
      <c r="I22" s="111" t="str">
        <f>IFERROR('Ref miR Selection'!I22/'Ref miR Selection'!X$13,'Ref miR Selection'!I22)</f>
        <v>No sample</v>
      </c>
      <c r="J22" s="111" t="str">
        <f>IFERROR('Ref miR Selection'!J22/'Ref miR Selection'!Y$13,'Ref miR Selection'!J22)</f>
        <v>Excluded</v>
      </c>
      <c r="K22" s="111" t="str">
        <f>IFERROR('Ref miR Selection'!K22/'Ref miR Selection'!Z$13,'Ref miR Selection'!K22)</f>
        <v>No sample</v>
      </c>
      <c r="L22" s="111" t="str">
        <f>IFERROR('Ref miR Selection'!L22/'Ref miR Selection'!AA$13,'Ref miR Selection'!L22)</f>
        <v>No sample</v>
      </c>
      <c r="M22" s="111" t="str">
        <f>IFERROR('Ref miR Selection'!M22/'Ref miR Selection'!AB$13,'Ref miR Selection'!M22)</f>
        <v>No sample</v>
      </c>
      <c r="N22" s="111" t="str">
        <f>IFERROR('Ref miR Selection'!N22/'Ref miR Selection'!AC$13,'Ref miR Selection'!N22)</f>
        <v>No sample</v>
      </c>
      <c r="O22" s="111" t="str">
        <f>IFERROR('Ref miR Selection'!O22/'Ref miR Selection'!AD$13,'Ref miR Selection'!O22)</f>
        <v>No sample</v>
      </c>
    </row>
    <row r="23" spans="1:15" x14ac:dyDescent="0.25">
      <c r="A23" s="148"/>
      <c r="B23" s="13" t="s">
        <v>2304</v>
      </c>
      <c r="C23" s="6" t="str">
        <f>VLOOKUP($B23,'Thresholded Ct'!$B$3:$C$194,2,FALSE)</f>
        <v>hsa-miR-450a-5p</v>
      </c>
      <c r="D23" s="111">
        <f>IFERROR('Ref miR Selection'!D23/'Ref miR Selection'!S$13,'Ref miR Selection'!D23)</f>
        <v>5.1133931325145544E-10</v>
      </c>
      <c r="E23" s="111" t="str">
        <f>IFERROR('Ref miR Selection'!E23/'Ref miR Selection'!T$13,'Ref miR Selection'!E23)</f>
        <v>No sample</v>
      </c>
      <c r="F23" s="111" t="str">
        <f>IFERROR('Ref miR Selection'!F23/'Ref miR Selection'!U$13,'Ref miR Selection'!F23)</f>
        <v>No sample</v>
      </c>
      <c r="G23" s="111" t="str">
        <f>IFERROR('Ref miR Selection'!G23/'Ref miR Selection'!V$13,'Ref miR Selection'!G23)</f>
        <v>No sample</v>
      </c>
      <c r="H23" s="111" t="str">
        <f>IFERROR('Ref miR Selection'!H23/'Ref miR Selection'!W$13,'Ref miR Selection'!H23)</f>
        <v>No sample</v>
      </c>
      <c r="I23" s="111" t="str">
        <f>IFERROR('Ref miR Selection'!I23/'Ref miR Selection'!X$13,'Ref miR Selection'!I23)</f>
        <v>No sample</v>
      </c>
      <c r="J23" s="111">
        <f>IFERROR('Ref miR Selection'!J23/'Ref miR Selection'!Y$13,'Ref miR Selection'!J23)</f>
        <v>5.0992354321925613E-10</v>
      </c>
      <c r="K23" s="111" t="str">
        <f>IFERROR('Ref miR Selection'!K23/'Ref miR Selection'!Z$13,'Ref miR Selection'!K23)</f>
        <v>No sample</v>
      </c>
      <c r="L23" s="111" t="str">
        <f>IFERROR('Ref miR Selection'!L23/'Ref miR Selection'!AA$13,'Ref miR Selection'!L23)</f>
        <v>No sample</v>
      </c>
      <c r="M23" s="111" t="str">
        <f>IFERROR('Ref miR Selection'!M23/'Ref miR Selection'!AB$13,'Ref miR Selection'!M23)</f>
        <v>No sample</v>
      </c>
      <c r="N23" s="111" t="str">
        <f>IFERROR('Ref miR Selection'!N23/'Ref miR Selection'!AC$13,'Ref miR Selection'!N23)</f>
        <v>No sample</v>
      </c>
      <c r="O23" s="111" t="str">
        <f>IFERROR('Ref miR Selection'!O23/'Ref miR Selection'!AD$13,'Ref miR Selection'!O23)</f>
        <v>No sample</v>
      </c>
    </row>
    <row r="24" spans="1:15" x14ac:dyDescent="0.25">
      <c r="A24" s="148"/>
      <c r="B24" s="13" t="s">
        <v>2305</v>
      </c>
      <c r="C24" s="6" t="str">
        <f>VLOOKUP($B24,'Thresholded Ct'!$B$3:$C$194,2,FALSE)</f>
        <v>hsa-miR-608</v>
      </c>
      <c r="D24" s="111">
        <f>IFERROR('Ref miR Selection'!D24/'Ref miR Selection'!S$13,'Ref miR Selection'!D24)</f>
        <v>5.1133931325145544E-10</v>
      </c>
      <c r="E24" s="111" t="str">
        <f>IFERROR('Ref miR Selection'!E24/'Ref miR Selection'!T$13,'Ref miR Selection'!E24)</f>
        <v>No sample</v>
      </c>
      <c r="F24" s="111" t="str">
        <f>IFERROR('Ref miR Selection'!F24/'Ref miR Selection'!U$13,'Ref miR Selection'!F24)</f>
        <v>No sample</v>
      </c>
      <c r="G24" s="111" t="str">
        <f>IFERROR('Ref miR Selection'!G24/'Ref miR Selection'!V$13,'Ref miR Selection'!G24)</f>
        <v>No sample</v>
      </c>
      <c r="H24" s="111" t="str">
        <f>IFERROR('Ref miR Selection'!H24/'Ref miR Selection'!W$13,'Ref miR Selection'!H24)</f>
        <v>No sample</v>
      </c>
      <c r="I24" s="111" t="str">
        <f>IFERROR('Ref miR Selection'!I24/'Ref miR Selection'!X$13,'Ref miR Selection'!I24)</f>
        <v>No sample</v>
      </c>
      <c r="J24" s="111">
        <f>IFERROR('Ref miR Selection'!J24/'Ref miR Selection'!Y$13,'Ref miR Selection'!J24)</f>
        <v>4.8712125969702959E-10</v>
      </c>
      <c r="K24" s="111" t="str">
        <f>IFERROR('Ref miR Selection'!K24/'Ref miR Selection'!Z$13,'Ref miR Selection'!K24)</f>
        <v>No sample</v>
      </c>
      <c r="L24" s="111" t="str">
        <f>IFERROR('Ref miR Selection'!L24/'Ref miR Selection'!AA$13,'Ref miR Selection'!L24)</f>
        <v>No sample</v>
      </c>
      <c r="M24" s="111" t="str">
        <f>IFERROR('Ref miR Selection'!M24/'Ref miR Selection'!AB$13,'Ref miR Selection'!M24)</f>
        <v>No sample</v>
      </c>
      <c r="N24" s="111" t="str">
        <f>IFERROR('Ref miR Selection'!N24/'Ref miR Selection'!AC$13,'Ref miR Selection'!N24)</f>
        <v>No sample</v>
      </c>
      <c r="O24" s="111" t="str">
        <f>IFERROR('Ref miR Selection'!O24/'Ref miR Selection'!AD$13,'Ref miR Selection'!O24)</f>
        <v>No sample</v>
      </c>
    </row>
    <row r="25" spans="1:15" x14ac:dyDescent="0.25">
      <c r="A25" s="148"/>
      <c r="B25" s="13" t="s">
        <v>2307</v>
      </c>
      <c r="C25" s="6" t="str">
        <f>VLOOKUP($B25,'Thresholded Ct'!$B$3:$C$194,2,FALSE)</f>
        <v>hsa-miR-16-5p</v>
      </c>
      <c r="D25" s="111">
        <f>IFERROR('Ref miR Selection'!D25/'Ref miR Selection'!S$13,'Ref miR Selection'!D25)</f>
        <v>6.4237901272992612E-8</v>
      </c>
      <c r="E25" s="111" t="str">
        <f>IFERROR('Ref miR Selection'!E25/'Ref miR Selection'!T$13,'Ref miR Selection'!E25)</f>
        <v>No sample</v>
      </c>
      <c r="F25" s="111" t="str">
        <f>IFERROR('Ref miR Selection'!F25/'Ref miR Selection'!U$13,'Ref miR Selection'!F25)</f>
        <v>No sample</v>
      </c>
      <c r="G25" s="111" t="str">
        <f>IFERROR('Ref miR Selection'!G25/'Ref miR Selection'!V$13,'Ref miR Selection'!G25)</f>
        <v>No sample</v>
      </c>
      <c r="H25" s="111" t="str">
        <f>IFERROR('Ref miR Selection'!H25/'Ref miR Selection'!W$13,'Ref miR Selection'!H25)</f>
        <v>No sample</v>
      </c>
      <c r="I25" s="111" t="str">
        <f>IFERROR('Ref miR Selection'!I25/'Ref miR Selection'!X$13,'Ref miR Selection'!I25)</f>
        <v>No sample</v>
      </c>
      <c r="J25" s="111">
        <f>IFERROR('Ref miR Selection'!J25/'Ref miR Selection'!Y$13,'Ref miR Selection'!J25)</f>
        <v>1.0588488529234011E-7</v>
      </c>
      <c r="K25" s="111" t="str">
        <f>IFERROR('Ref miR Selection'!K25/'Ref miR Selection'!Z$13,'Ref miR Selection'!K25)</f>
        <v>No sample</v>
      </c>
      <c r="L25" s="111" t="str">
        <f>IFERROR('Ref miR Selection'!L25/'Ref miR Selection'!AA$13,'Ref miR Selection'!L25)</f>
        <v>No sample</v>
      </c>
      <c r="M25" s="111" t="str">
        <f>IFERROR('Ref miR Selection'!M25/'Ref miR Selection'!AB$13,'Ref miR Selection'!M25)</f>
        <v>No sample</v>
      </c>
      <c r="N25" s="111" t="str">
        <f>IFERROR('Ref miR Selection'!N25/'Ref miR Selection'!AC$13,'Ref miR Selection'!N25)</f>
        <v>No sample</v>
      </c>
      <c r="O25" s="111" t="str">
        <f>IFERROR('Ref miR Selection'!O25/'Ref miR Selection'!AD$13,'Ref miR Selection'!O25)</f>
        <v>No sample</v>
      </c>
    </row>
    <row r="26" spans="1:15" x14ac:dyDescent="0.25">
      <c r="A26" s="148"/>
      <c r="B26" s="13" t="s">
        <v>2308</v>
      </c>
      <c r="C26" s="6" t="str">
        <f>VLOOKUP($B26,'Thresholded Ct'!$B$3:$C$194,2,FALSE)</f>
        <v>hsa-miR-28-5p</v>
      </c>
      <c r="D26" s="111">
        <f>IFERROR('Ref miR Selection'!D26/'Ref miR Selection'!S$13,'Ref miR Selection'!D26)</f>
        <v>2.0413119424497051E-7</v>
      </c>
      <c r="E26" s="111" t="str">
        <f>IFERROR('Ref miR Selection'!E26/'Ref miR Selection'!T$13,'Ref miR Selection'!E26)</f>
        <v>No sample</v>
      </c>
      <c r="F26" s="111" t="str">
        <f>IFERROR('Ref miR Selection'!F26/'Ref miR Selection'!U$13,'Ref miR Selection'!F26)</f>
        <v>No sample</v>
      </c>
      <c r="G26" s="111" t="str">
        <f>IFERROR('Ref miR Selection'!G26/'Ref miR Selection'!V$13,'Ref miR Selection'!G26)</f>
        <v>No sample</v>
      </c>
      <c r="H26" s="111" t="str">
        <f>IFERROR('Ref miR Selection'!H26/'Ref miR Selection'!W$13,'Ref miR Selection'!H26)</f>
        <v>No sample</v>
      </c>
      <c r="I26" s="111" t="str">
        <f>IFERROR('Ref miR Selection'!I26/'Ref miR Selection'!X$13,'Ref miR Selection'!I26)</f>
        <v>No sample</v>
      </c>
      <c r="J26" s="111">
        <f>IFERROR('Ref miR Selection'!J26/'Ref miR Selection'!Y$13,'Ref miR Selection'!J26)</f>
        <v>2.9389095309006873E-10</v>
      </c>
      <c r="K26" s="111" t="str">
        <f>IFERROR('Ref miR Selection'!K26/'Ref miR Selection'!Z$13,'Ref miR Selection'!K26)</f>
        <v>No sample</v>
      </c>
      <c r="L26" s="111" t="str">
        <f>IFERROR('Ref miR Selection'!L26/'Ref miR Selection'!AA$13,'Ref miR Selection'!L26)</f>
        <v>No sample</v>
      </c>
      <c r="M26" s="111" t="str">
        <f>IFERROR('Ref miR Selection'!M26/'Ref miR Selection'!AB$13,'Ref miR Selection'!M26)</f>
        <v>No sample</v>
      </c>
      <c r="N26" s="111" t="str">
        <f>IFERROR('Ref miR Selection'!N26/'Ref miR Selection'!AC$13,'Ref miR Selection'!N26)</f>
        <v>No sample</v>
      </c>
      <c r="O26" s="111" t="str">
        <f>IFERROR('Ref miR Selection'!O26/'Ref miR Selection'!AD$13,'Ref miR Selection'!O26)</f>
        <v>No sample</v>
      </c>
    </row>
    <row r="27" spans="1:15" x14ac:dyDescent="0.25">
      <c r="A27" s="148"/>
      <c r="B27" s="13" t="s">
        <v>2309</v>
      </c>
      <c r="C27" s="6" t="str">
        <f>VLOOKUP($B27,'Thresholded Ct'!$B$3:$C$194,2,FALSE)</f>
        <v>hsa-miR-29b-3p</v>
      </c>
      <c r="D27" s="111">
        <f>IFERROR('Ref miR Selection'!D27/'Ref miR Selection'!S$13,'Ref miR Selection'!D27)</f>
        <v>7.1227026275204652E-8</v>
      </c>
      <c r="E27" s="111" t="str">
        <f>IFERROR('Ref miR Selection'!E27/'Ref miR Selection'!T$13,'Ref miR Selection'!E27)</f>
        <v>No sample</v>
      </c>
      <c r="F27" s="111" t="str">
        <f>IFERROR('Ref miR Selection'!F27/'Ref miR Selection'!U$13,'Ref miR Selection'!F27)</f>
        <v>No sample</v>
      </c>
      <c r="G27" s="111" t="str">
        <f>IFERROR('Ref miR Selection'!G27/'Ref miR Selection'!V$13,'Ref miR Selection'!G27)</f>
        <v>No sample</v>
      </c>
      <c r="H27" s="111" t="str">
        <f>IFERROR('Ref miR Selection'!H27/'Ref miR Selection'!W$13,'Ref miR Selection'!H27)</f>
        <v>No sample</v>
      </c>
      <c r="I27" s="111" t="str">
        <f>IFERROR('Ref miR Selection'!I27/'Ref miR Selection'!X$13,'Ref miR Selection'!I27)</f>
        <v>No sample</v>
      </c>
      <c r="J27" s="111">
        <f>IFERROR('Ref miR Selection'!J27/'Ref miR Selection'!Y$13,'Ref miR Selection'!J27)</f>
        <v>1.3846263073989429E-7</v>
      </c>
      <c r="K27" s="111" t="str">
        <f>IFERROR('Ref miR Selection'!K27/'Ref miR Selection'!Z$13,'Ref miR Selection'!K27)</f>
        <v>No sample</v>
      </c>
      <c r="L27" s="111" t="str">
        <f>IFERROR('Ref miR Selection'!L27/'Ref miR Selection'!AA$13,'Ref miR Selection'!L27)</f>
        <v>No sample</v>
      </c>
      <c r="M27" s="111" t="str">
        <f>IFERROR('Ref miR Selection'!M27/'Ref miR Selection'!AB$13,'Ref miR Selection'!M27)</f>
        <v>No sample</v>
      </c>
      <c r="N27" s="111" t="str">
        <f>IFERROR('Ref miR Selection'!N27/'Ref miR Selection'!AC$13,'Ref miR Selection'!N27)</f>
        <v>No sample</v>
      </c>
      <c r="O27" s="111" t="str">
        <f>IFERROR('Ref miR Selection'!O27/'Ref miR Selection'!AD$13,'Ref miR Selection'!O27)</f>
        <v>No sample</v>
      </c>
    </row>
    <row r="28" spans="1:15" x14ac:dyDescent="0.25">
      <c r="A28" s="148"/>
      <c r="B28" s="13" t="s">
        <v>2310</v>
      </c>
      <c r="C28" s="6" t="str">
        <f>VLOOKUP($B28,'Thresholded Ct'!$B$3:$C$194,2,FALSE)</f>
        <v>hsa-miR-181c-5p</v>
      </c>
      <c r="D28" s="111">
        <f>IFERROR('Ref miR Selection'!D28/'Ref miR Selection'!S$13,'Ref miR Selection'!D28)</f>
        <v>1.558943421341484E-6</v>
      </c>
      <c r="E28" s="111" t="str">
        <f>IFERROR('Ref miR Selection'!E28/'Ref miR Selection'!T$13,'Ref miR Selection'!E28)</f>
        <v>No sample</v>
      </c>
      <c r="F28" s="111" t="str">
        <f>IFERROR('Ref miR Selection'!F28/'Ref miR Selection'!U$13,'Ref miR Selection'!F28)</f>
        <v>No sample</v>
      </c>
      <c r="G28" s="111" t="str">
        <f>IFERROR('Ref miR Selection'!G28/'Ref miR Selection'!V$13,'Ref miR Selection'!G28)</f>
        <v>No sample</v>
      </c>
      <c r="H28" s="111" t="str">
        <f>IFERROR('Ref miR Selection'!H28/'Ref miR Selection'!W$13,'Ref miR Selection'!H28)</f>
        <v>No sample</v>
      </c>
      <c r="I28" s="111" t="str">
        <f>IFERROR('Ref miR Selection'!I28/'Ref miR Selection'!X$13,'Ref miR Selection'!I28)</f>
        <v>No sample</v>
      </c>
      <c r="J28" s="111">
        <f>IFERROR('Ref miR Selection'!J28/'Ref miR Selection'!Y$13,'Ref miR Selection'!J28)</f>
        <v>9.1229263123691097E-7</v>
      </c>
      <c r="K28" s="111" t="str">
        <f>IFERROR('Ref miR Selection'!K28/'Ref miR Selection'!Z$13,'Ref miR Selection'!K28)</f>
        <v>No sample</v>
      </c>
      <c r="L28" s="111" t="str">
        <f>IFERROR('Ref miR Selection'!L28/'Ref miR Selection'!AA$13,'Ref miR Selection'!L28)</f>
        <v>No sample</v>
      </c>
      <c r="M28" s="111" t="str">
        <f>IFERROR('Ref miR Selection'!M28/'Ref miR Selection'!AB$13,'Ref miR Selection'!M28)</f>
        <v>No sample</v>
      </c>
      <c r="N28" s="111" t="str">
        <f>IFERROR('Ref miR Selection'!N28/'Ref miR Selection'!AC$13,'Ref miR Selection'!N28)</f>
        <v>No sample</v>
      </c>
      <c r="O28" s="111" t="str">
        <f>IFERROR('Ref miR Selection'!O28/'Ref miR Selection'!AD$13,'Ref miR Selection'!O28)</f>
        <v>No sample</v>
      </c>
    </row>
    <row r="29" spans="1:15" x14ac:dyDescent="0.25">
      <c r="A29" s="148"/>
      <c r="B29" s="13" t="s">
        <v>2311</v>
      </c>
      <c r="C29" s="6" t="str">
        <f>VLOOKUP($B29,'Thresholded Ct'!$B$3:$C$194,2,FALSE)</f>
        <v>hsa-miR-1-3p</v>
      </c>
      <c r="D29" s="111">
        <f>IFERROR('Ref miR Selection'!D29/'Ref miR Selection'!S$13,'Ref miR Selection'!D29)</f>
        <v>7.1227026275204652E-8</v>
      </c>
      <c r="E29" s="111" t="str">
        <f>IFERROR('Ref miR Selection'!E29/'Ref miR Selection'!T$13,'Ref miR Selection'!E29)</f>
        <v>No sample</v>
      </c>
      <c r="F29" s="111" t="str">
        <f>IFERROR('Ref miR Selection'!F29/'Ref miR Selection'!U$13,'Ref miR Selection'!F29)</f>
        <v>No sample</v>
      </c>
      <c r="G29" s="111" t="str">
        <f>IFERROR('Ref miR Selection'!G29/'Ref miR Selection'!V$13,'Ref miR Selection'!G29)</f>
        <v>No sample</v>
      </c>
      <c r="H29" s="111" t="str">
        <f>IFERROR('Ref miR Selection'!H29/'Ref miR Selection'!W$13,'Ref miR Selection'!H29)</f>
        <v>No sample</v>
      </c>
      <c r="I29" s="111" t="str">
        <f>IFERROR('Ref miR Selection'!I29/'Ref miR Selection'!X$13,'Ref miR Selection'!I29)</f>
        <v>No sample</v>
      </c>
      <c r="J29" s="111">
        <f>IFERROR('Ref miR Selection'!J29/'Ref miR Selection'!Y$13,'Ref miR Selection'!J29)</f>
        <v>1.3846263073989429E-7</v>
      </c>
      <c r="K29" s="111" t="str">
        <f>IFERROR('Ref miR Selection'!K29/'Ref miR Selection'!Z$13,'Ref miR Selection'!K29)</f>
        <v>No sample</v>
      </c>
      <c r="L29" s="111" t="str">
        <f>IFERROR('Ref miR Selection'!L29/'Ref miR Selection'!AA$13,'Ref miR Selection'!L29)</f>
        <v>No sample</v>
      </c>
      <c r="M29" s="111" t="str">
        <f>IFERROR('Ref miR Selection'!M29/'Ref miR Selection'!AB$13,'Ref miR Selection'!M29)</f>
        <v>No sample</v>
      </c>
      <c r="N29" s="111" t="str">
        <f>IFERROR('Ref miR Selection'!N29/'Ref miR Selection'!AC$13,'Ref miR Selection'!N29)</f>
        <v>No sample</v>
      </c>
      <c r="O29" s="111" t="str">
        <f>IFERROR('Ref miR Selection'!O29/'Ref miR Selection'!AD$13,'Ref miR Selection'!O29)</f>
        <v>No sample</v>
      </c>
    </row>
    <row r="30" spans="1:15" x14ac:dyDescent="0.25">
      <c r="A30" s="148"/>
      <c r="B30" s="13" t="s">
        <v>2312</v>
      </c>
      <c r="C30" s="6" t="str">
        <f>VLOOKUP($B30,'Thresholded Ct'!$B$3:$C$194,2,FALSE)</f>
        <v>hsa-miR-142-5p</v>
      </c>
      <c r="D30" s="111">
        <f>IFERROR('Ref miR Selection'!D30/'Ref miR Selection'!S$13,'Ref miR Selection'!D30)</f>
        <v>3.2883249085048448E-9</v>
      </c>
      <c r="E30" s="111" t="str">
        <f>IFERROR('Ref miR Selection'!E30/'Ref miR Selection'!T$13,'Ref miR Selection'!E30)</f>
        <v>No sample</v>
      </c>
      <c r="F30" s="111" t="str">
        <f>IFERROR('Ref miR Selection'!F30/'Ref miR Selection'!U$13,'Ref miR Selection'!F30)</f>
        <v>No sample</v>
      </c>
      <c r="G30" s="111" t="str">
        <f>IFERROR('Ref miR Selection'!G30/'Ref miR Selection'!V$13,'Ref miR Selection'!G30)</f>
        <v>No sample</v>
      </c>
      <c r="H30" s="111" t="str">
        <f>IFERROR('Ref miR Selection'!H30/'Ref miR Selection'!W$13,'Ref miR Selection'!H30)</f>
        <v>No sample</v>
      </c>
      <c r="I30" s="111" t="str">
        <f>IFERROR('Ref miR Selection'!I30/'Ref miR Selection'!X$13,'Ref miR Selection'!I30)</f>
        <v>No sample</v>
      </c>
      <c r="J30" s="111">
        <f>IFERROR('Ref miR Selection'!J30/'Ref miR Selection'!Y$13,'Ref miR Selection'!J30)</f>
        <v>1.7116939350918448E-8</v>
      </c>
      <c r="K30" s="111" t="str">
        <f>IFERROR('Ref miR Selection'!K30/'Ref miR Selection'!Z$13,'Ref miR Selection'!K30)</f>
        <v>No sample</v>
      </c>
      <c r="L30" s="111" t="str">
        <f>IFERROR('Ref miR Selection'!L30/'Ref miR Selection'!AA$13,'Ref miR Selection'!L30)</f>
        <v>No sample</v>
      </c>
      <c r="M30" s="111" t="str">
        <f>IFERROR('Ref miR Selection'!M30/'Ref miR Selection'!AB$13,'Ref miR Selection'!M30)</f>
        <v>No sample</v>
      </c>
      <c r="N30" s="111" t="str">
        <f>IFERROR('Ref miR Selection'!N30/'Ref miR Selection'!AC$13,'Ref miR Selection'!N30)</f>
        <v>No sample</v>
      </c>
      <c r="O30" s="111" t="str">
        <f>IFERROR('Ref miR Selection'!O30/'Ref miR Selection'!AD$13,'Ref miR Selection'!O30)</f>
        <v>No sample</v>
      </c>
    </row>
    <row r="31" spans="1:15" x14ac:dyDescent="0.25">
      <c r="A31" s="148"/>
      <c r="B31" s="13" t="s">
        <v>2313</v>
      </c>
      <c r="C31" s="6" t="str">
        <f>VLOOKUP($B31,'Thresholded Ct'!$B$3:$C$194,2,FALSE)</f>
        <v>hsa-miR-193a-3p</v>
      </c>
      <c r="D31" s="111">
        <f>IFERROR('Ref miR Selection'!D31/'Ref miR Selection'!S$13,'Ref miR Selection'!D31)</f>
        <v>1.7235997079391603E-8</v>
      </c>
      <c r="E31" s="111" t="str">
        <f>IFERROR('Ref miR Selection'!E31/'Ref miR Selection'!T$13,'Ref miR Selection'!E31)</f>
        <v>No sample</v>
      </c>
      <c r="F31" s="111" t="str">
        <f>IFERROR('Ref miR Selection'!F31/'Ref miR Selection'!U$13,'Ref miR Selection'!F31)</f>
        <v>No sample</v>
      </c>
      <c r="G31" s="111" t="str">
        <f>IFERROR('Ref miR Selection'!G31/'Ref miR Selection'!V$13,'Ref miR Selection'!G31)</f>
        <v>No sample</v>
      </c>
      <c r="H31" s="111" t="str">
        <f>IFERROR('Ref miR Selection'!H31/'Ref miR Selection'!W$13,'Ref miR Selection'!H31)</f>
        <v>No sample</v>
      </c>
      <c r="I31" s="111" t="str">
        <f>IFERROR('Ref miR Selection'!I31/'Ref miR Selection'!X$13,'Ref miR Selection'!I31)</f>
        <v>No sample</v>
      </c>
      <c r="J31" s="111">
        <f>IFERROR('Ref miR Selection'!J31/'Ref miR Selection'!Y$13,'Ref miR Selection'!J31)</f>
        <v>9.2109684714746026E-9</v>
      </c>
      <c r="K31" s="111" t="str">
        <f>IFERROR('Ref miR Selection'!K31/'Ref miR Selection'!Z$13,'Ref miR Selection'!K31)</f>
        <v>No sample</v>
      </c>
      <c r="L31" s="111" t="str">
        <f>IFERROR('Ref miR Selection'!L31/'Ref miR Selection'!AA$13,'Ref miR Selection'!L31)</f>
        <v>No sample</v>
      </c>
      <c r="M31" s="111" t="str">
        <f>IFERROR('Ref miR Selection'!M31/'Ref miR Selection'!AB$13,'Ref miR Selection'!M31)</f>
        <v>No sample</v>
      </c>
      <c r="N31" s="111" t="str">
        <f>IFERROR('Ref miR Selection'!N31/'Ref miR Selection'!AC$13,'Ref miR Selection'!N31)</f>
        <v>No sample</v>
      </c>
      <c r="O31" s="111" t="str">
        <f>IFERROR('Ref miR Selection'!O31/'Ref miR Selection'!AD$13,'Ref miR Selection'!O31)</f>
        <v>No sample</v>
      </c>
    </row>
    <row r="32" spans="1:15" x14ac:dyDescent="0.25">
      <c r="A32" s="148"/>
      <c r="B32" s="13" t="s">
        <v>2314</v>
      </c>
      <c r="C32" s="6" t="str">
        <f>VLOOKUP($B32,'Thresholded Ct'!$B$3:$C$194,2,FALSE)</f>
        <v>hsa-miR-30e-3p</v>
      </c>
      <c r="D32" s="111">
        <f>IFERROR('Ref miR Selection'!D32/'Ref miR Selection'!S$13,'Ref miR Selection'!D32)</f>
        <v>3.2883249085048448E-9</v>
      </c>
      <c r="E32" s="111" t="str">
        <f>IFERROR('Ref miR Selection'!E32/'Ref miR Selection'!T$13,'Ref miR Selection'!E32)</f>
        <v>No sample</v>
      </c>
      <c r="F32" s="111" t="str">
        <f>IFERROR('Ref miR Selection'!F32/'Ref miR Selection'!U$13,'Ref miR Selection'!F32)</f>
        <v>No sample</v>
      </c>
      <c r="G32" s="111" t="str">
        <f>IFERROR('Ref miR Selection'!G32/'Ref miR Selection'!V$13,'Ref miR Selection'!G32)</f>
        <v>No sample</v>
      </c>
      <c r="H32" s="111" t="str">
        <f>IFERROR('Ref miR Selection'!H32/'Ref miR Selection'!W$13,'Ref miR Selection'!H32)</f>
        <v>No sample</v>
      </c>
      <c r="I32" s="111" t="str">
        <f>IFERROR('Ref miR Selection'!I32/'Ref miR Selection'!X$13,'Ref miR Selection'!I32)</f>
        <v>No sample</v>
      </c>
      <c r="J32" s="111">
        <f>IFERROR('Ref miR Selection'!J32/'Ref miR Selection'!Y$13,'Ref miR Selection'!J32)</f>
        <v>1.7116939350918448E-8</v>
      </c>
      <c r="K32" s="111" t="str">
        <f>IFERROR('Ref miR Selection'!K32/'Ref miR Selection'!Z$13,'Ref miR Selection'!K32)</f>
        <v>No sample</v>
      </c>
      <c r="L32" s="111" t="str">
        <f>IFERROR('Ref miR Selection'!L32/'Ref miR Selection'!AA$13,'Ref miR Selection'!L32)</f>
        <v>No sample</v>
      </c>
      <c r="M32" s="111" t="str">
        <f>IFERROR('Ref miR Selection'!M32/'Ref miR Selection'!AB$13,'Ref miR Selection'!M32)</f>
        <v>No sample</v>
      </c>
      <c r="N32" s="111" t="str">
        <f>IFERROR('Ref miR Selection'!N32/'Ref miR Selection'!AC$13,'Ref miR Selection'!N32)</f>
        <v>No sample</v>
      </c>
      <c r="O32" s="111" t="str">
        <f>IFERROR('Ref miR Selection'!O32/'Ref miR Selection'!AD$13,'Ref miR Selection'!O32)</f>
        <v>No sample</v>
      </c>
    </row>
    <row r="33" spans="1:15" x14ac:dyDescent="0.25">
      <c r="A33" s="148"/>
      <c r="B33" s="13" t="s">
        <v>2315</v>
      </c>
      <c r="C33" s="6" t="str">
        <f>VLOOKUP($B33,'Thresholded Ct'!$B$3:$C$194,2,FALSE)</f>
        <v>hsa-miR-378a-3p</v>
      </c>
      <c r="D33" s="111">
        <f>IFERROR('Ref miR Selection'!D33/'Ref miR Selection'!S$13,'Ref miR Selection'!D33)</f>
        <v>1.7235997079391603E-8</v>
      </c>
      <c r="E33" s="111" t="str">
        <f>IFERROR('Ref miR Selection'!E33/'Ref miR Selection'!T$13,'Ref miR Selection'!E33)</f>
        <v>No sample</v>
      </c>
      <c r="F33" s="111" t="str">
        <f>IFERROR('Ref miR Selection'!F33/'Ref miR Selection'!U$13,'Ref miR Selection'!F33)</f>
        <v>No sample</v>
      </c>
      <c r="G33" s="111" t="str">
        <f>IFERROR('Ref miR Selection'!G33/'Ref miR Selection'!V$13,'Ref miR Selection'!G33)</f>
        <v>No sample</v>
      </c>
      <c r="H33" s="111" t="str">
        <f>IFERROR('Ref miR Selection'!H33/'Ref miR Selection'!W$13,'Ref miR Selection'!H33)</f>
        <v>No sample</v>
      </c>
      <c r="I33" s="111" t="str">
        <f>IFERROR('Ref miR Selection'!I33/'Ref miR Selection'!X$13,'Ref miR Selection'!I33)</f>
        <v>No sample</v>
      </c>
      <c r="J33" s="111">
        <f>IFERROR('Ref miR Selection'!J33/'Ref miR Selection'!Y$13,'Ref miR Selection'!J33)</f>
        <v>9.2109684714746026E-9</v>
      </c>
      <c r="K33" s="111" t="str">
        <f>IFERROR('Ref miR Selection'!K33/'Ref miR Selection'!Z$13,'Ref miR Selection'!K33)</f>
        <v>No sample</v>
      </c>
      <c r="L33" s="111" t="str">
        <f>IFERROR('Ref miR Selection'!L33/'Ref miR Selection'!AA$13,'Ref miR Selection'!L33)</f>
        <v>No sample</v>
      </c>
      <c r="M33" s="111" t="str">
        <f>IFERROR('Ref miR Selection'!M33/'Ref miR Selection'!AB$13,'Ref miR Selection'!M33)</f>
        <v>No sample</v>
      </c>
      <c r="N33" s="111" t="str">
        <f>IFERROR('Ref miR Selection'!N33/'Ref miR Selection'!AC$13,'Ref miR Selection'!N33)</f>
        <v>No sample</v>
      </c>
      <c r="O33" s="111" t="str">
        <f>IFERROR('Ref miR Selection'!O33/'Ref miR Selection'!AD$13,'Ref miR Selection'!O33)</f>
        <v>No sample</v>
      </c>
    </row>
    <row r="34" spans="1:15" x14ac:dyDescent="0.25">
      <c r="A34" s="148"/>
      <c r="B34" s="13" t="s">
        <v>2316</v>
      </c>
      <c r="C34" s="6" t="str">
        <f>VLOOKUP($B34,'Thresholded Ct'!$B$3:$C$194,2,FALSE)</f>
        <v>hsa-miR-409-3p</v>
      </c>
      <c r="D34" s="111">
        <f>IFERROR('Ref miR Selection'!D34/'Ref miR Selection'!S$13,'Ref miR Selection'!D34)</f>
        <v>4.5481535092099985E-10</v>
      </c>
      <c r="E34" s="111" t="str">
        <f>IFERROR('Ref miR Selection'!E34/'Ref miR Selection'!T$13,'Ref miR Selection'!E34)</f>
        <v>No sample</v>
      </c>
      <c r="F34" s="111" t="str">
        <f>IFERROR('Ref miR Selection'!F34/'Ref miR Selection'!U$13,'Ref miR Selection'!F34)</f>
        <v>No sample</v>
      </c>
      <c r="G34" s="111" t="str">
        <f>IFERROR('Ref miR Selection'!G34/'Ref miR Selection'!V$13,'Ref miR Selection'!G34)</f>
        <v>No sample</v>
      </c>
      <c r="H34" s="111" t="str">
        <f>IFERROR('Ref miR Selection'!H34/'Ref miR Selection'!W$13,'Ref miR Selection'!H34)</f>
        <v>No sample</v>
      </c>
      <c r="I34" s="111" t="str">
        <f>IFERROR('Ref miR Selection'!I34/'Ref miR Selection'!X$13,'Ref miR Selection'!I34)</f>
        <v>No sample</v>
      </c>
      <c r="J34" s="111" t="str">
        <f>IFERROR('Ref miR Selection'!J34/'Ref miR Selection'!Y$13,'Ref miR Selection'!J34)</f>
        <v>Excluded</v>
      </c>
      <c r="K34" s="111" t="str">
        <f>IFERROR('Ref miR Selection'!K34/'Ref miR Selection'!Z$13,'Ref miR Selection'!K34)</f>
        <v>No sample</v>
      </c>
      <c r="L34" s="111" t="str">
        <f>IFERROR('Ref miR Selection'!L34/'Ref miR Selection'!AA$13,'Ref miR Selection'!L34)</f>
        <v>No sample</v>
      </c>
      <c r="M34" s="111" t="str">
        <f>IFERROR('Ref miR Selection'!M34/'Ref miR Selection'!AB$13,'Ref miR Selection'!M34)</f>
        <v>No sample</v>
      </c>
      <c r="N34" s="111" t="str">
        <f>IFERROR('Ref miR Selection'!N34/'Ref miR Selection'!AC$13,'Ref miR Selection'!N34)</f>
        <v>No sample</v>
      </c>
      <c r="O34" s="111" t="str">
        <f>IFERROR('Ref miR Selection'!O34/'Ref miR Selection'!AD$13,'Ref miR Selection'!O34)</f>
        <v>No sample</v>
      </c>
    </row>
    <row r="35" spans="1:15" x14ac:dyDescent="0.25">
      <c r="A35" s="148"/>
      <c r="B35" s="13" t="s">
        <v>2317</v>
      </c>
      <c r="C35" s="6" t="str">
        <f>VLOOKUP($B35,'Thresholded Ct'!$B$3:$C$194,2,FALSE)</f>
        <v>hsa-miR-630</v>
      </c>
      <c r="D35" s="111">
        <f>IFERROR('Ref miR Selection'!D35/'Ref miR Selection'!S$13,'Ref miR Selection'!D35)</f>
        <v>3.1172653124165731E-10</v>
      </c>
      <c r="E35" s="111" t="str">
        <f>IFERROR('Ref miR Selection'!E35/'Ref miR Selection'!T$13,'Ref miR Selection'!E35)</f>
        <v>No sample</v>
      </c>
      <c r="F35" s="111" t="str">
        <f>IFERROR('Ref miR Selection'!F35/'Ref miR Selection'!U$13,'Ref miR Selection'!F35)</f>
        <v>No sample</v>
      </c>
      <c r="G35" s="111" t="str">
        <f>IFERROR('Ref miR Selection'!G35/'Ref miR Selection'!V$13,'Ref miR Selection'!G35)</f>
        <v>No sample</v>
      </c>
      <c r="H35" s="111" t="str">
        <f>IFERROR('Ref miR Selection'!H35/'Ref miR Selection'!W$13,'Ref miR Selection'!H35)</f>
        <v>No sample</v>
      </c>
      <c r="I35" s="111" t="str">
        <f>IFERROR('Ref miR Selection'!I35/'Ref miR Selection'!X$13,'Ref miR Selection'!I35)</f>
        <v>No sample</v>
      </c>
      <c r="J35" s="111">
        <f>IFERROR('Ref miR Selection'!J35/'Ref miR Selection'!Y$13,'Ref miR Selection'!J35)</f>
        <v>4.6501619094099343E-10</v>
      </c>
      <c r="K35" s="111" t="str">
        <f>IFERROR('Ref miR Selection'!K35/'Ref miR Selection'!Z$13,'Ref miR Selection'!K35)</f>
        <v>No sample</v>
      </c>
      <c r="L35" s="111" t="str">
        <f>IFERROR('Ref miR Selection'!L35/'Ref miR Selection'!AA$13,'Ref miR Selection'!L35)</f>
        <v>No sample</v>
      </c>
      <c r="M35" s="111" t="str">
        <f>IFERROR('Ref miR Selection'!M35/'Ref miR Selection'!AB$13,'Ref miR Selection'!M35)</f>
        <v>No sample</v>
      </c>
      <c r="N35" s="111" t="str">
        <f>IFERROR('Ref miR Selection'!N35/'Ref miR Selection'!AC$13,'Ref miR Selection'!N35)</f>
        <v>No sample</v>
      </c>
      <c r="O35" s="111" t="str">
        <f>IFERROR('Ref miR Selection'!O35/'Ref miR Selection'!AD$13,'Ref miR Selection'!O35)</f>
        <v>No sample</v>
      </c>
    </row>
    <row r="36" spans="1:15" x14ac:dyDescent="0.25">
      <c r="A36" s="148"/>
      <c r="B36" s="13" t="s">
        <v>2319</v>
      </c>
      <c r="C36" s="6" t="str">
        <f>VLOOKUP($B36,'Thresholded Ct'!$B$3:$C$194,2,FALSE)</f>
        <v>hsa-miR-181a-5p</v>
      </c>
      <c r="D36" s="111">
        <f>IFERROR('Ref miR Selection'!D36/'Ref miR Selection'!S$13,'Ref miR Selection'!D36)</f>
        <v>6.2524636243280491E-8</v>
      </c>
      <c r="E36" s="111" t="str">
        <f>IFERROR('Ref miR Selection'!E36/'Ref miR Selection'!T$13,'Ref miR Selection'!E36)</f>
        <v>No sample</v>
      </c>
      <c r="F36" s="111" t="str">
        <f>IFERROR('Ref miR Selection'!F36/'Ref miR Selection'!U$13,'Ref miR Selection'!F36)</f>
        <v>No sample</v>
      </c>
      <c r="G36" s="111" t="str">
        <f>IFERROR('Ref miR Selection'!G36/'Ref miR Selection'!V$13,'Ref miR Selection'!G36)</f>
        <v>No sample</v>
      </c>
      <c r="H36" s="111" t="str">
        <f>IFERROR('Ref miR Selection'!H36/'Ref miR Selection'!W$13,'Ref miR Selection'!H36)</f>
        <v>No sample</v>
      </c>
      <c r="I36" s="111" t="str">
        <f>IFERROR('Ref miR Selection'!I36/'Ref miR Selection'!X$13,'Ref miR Selection'!I36)</f>
        <v>No sample</v>
      </c>
      <c r="J36" s="111">
        <f>IFERROR('Ref miR Selection'!J36/'Ref miR Selection'!Y$13,'Ref miR Selection'!J36)</f>
        <v>3.5416576416997095E-8</v>
      </c>
      <c r="K36" s="111" t="str">
        <f>IFERROR('Ref miR Selection'!K36/'Ref miR Selection'!Z$13,'Ref miR Selection'!K36)</f>
        <v>No sample</v>
      </c>
      <c r="L36" s="111" t="str">
        <f>IFERROR('Ref miR Selection'!L36/'Ref miR Selection'!AA$13,'Ref miR Selection'!L36)</f>
        <v>No sample</v>
      </c>
      <c r="M36" s="111" t="str">
        <f>IFERROR('Ref miR Selection'!M36/'Ref miR Selection'!AB$13,'Ref miR Selection'!M36)</f>
        <v>No sample</v>
      </c>
      <c r="N36" s="111" t="str">
        <f>IFERROR('Ref miR Selection'!N36/'Ref miR Selection'!AC$13,'Ref miR Selection'!N36)</f>
        <v>No sample</v>
      </c>
      <c r="O36" s="111" t="str">
        <f>IFERROR('Ref miR Selection'!O36/'Ref miR Selection'!AD$13,'Ref miR Selection'!O36)</f>
        <v>No sample</v>
      </c>
    </row>
    <row r="37" spans="1:15" x14ac:dyDescent="0.25">
      <c r="A37" s="148"/>
      <c r="B37" s="13" t="s">
        <v>2320</v>
      </c>
      <c r="C37" s="6" t="str">
        <f>VLOOKUP($B37,'Thresholded Ct'!$B$3:$C$194,2,FALSE)</f>
        <v>hsa-miR-29a-3p</v>
      </c>
      <c r="D37" s="111">
        <f>IFERROR('Ref miR Selection'!D37/'Ref miR Selection'!S$13,'Ref miR Selection'!D37)</f>
        <v>8.3252677071930164E-7</v>
      </c>
      <c r="E37" s="111" t="str">
        <f>IFERROR('Ref miR Selection'!E37/'Ref miR Selection'!T$13,'Ref miR Selection'!E37)</f>
        <v>No sample</v>
      </c>
      <c r="F37" s="111" t="str">
        <f>IFERROR('Ref miR Selection'!F37/'Ref miR Selection'!U$13,'Ref miR Selection'!F37)</f>
        <v>No sample</v>
      </c>
      <c r="G37" s="111" t="str">
        <f>IFERROR('Ref miR Selection'!G37/'Ref miR Selection'!V$13,'Ref miR Selection'!G37)</f>
        <v>No sample</v>
      </c>
      <c r="H37" s="111" t="str">
        <f>IFERROR('Ref miR Selection'!H37/'Ref miR Selection'!W$13,'Ref miR Selection'!H37)</f>
        <v>No sample</v>
      </c>
      <c r="I37" s="111" t="str">
        <f>IFERROR('Ref miR Selection'!I37/'Ref miR Selection'!X$13,'Ref miR Selection'!I37)</f>
        <v>No sample</v>
      </c>
      <c r="J37" s="111">
        <f>IFERROR('Ref miR Selection'!J37/'Ref miR Selection'!Y$13,'Ref miR Selection'!J37)</f>
        <v>2.7459035447361355E-10</v>
      </c>
      <c r="K37" s="111" t="str">
        <f>IFERROR('Ref miR Selection'!K37/'Ref miR Selection'!Z$13,'Ref miR Selection'!K37)</f>
        <v>No sample</v>
      </c>
      <c r="L37" s="111" t="str">
        <f>IFERROR('Ref miR Selection'!L37/'Ref miR Selection'!AA$13,'Ref miR Selection'!L37)</f>
        <v>No sample</v>
      </c>
      <c r="M37" s="111" t="str">
        <f>IFERROR('Ref miR Selection'!M37/'Ref miR Selection'!AB$13,'Ref miR Selection'!M37)</f>
        <v>No sample</v>
      </c>
      <c r="N37" s="111" t="str">
        <f>IFERROR('Ref miR Selection'!N37/'Ref miR Selection'!AC$13,'Ref miR Selection'!N37)</f>
        <v>No sample</v>
      </c>
      <c r="O37" s="111" t="str">
        <f>IFERROR('Ref miR Selection'!O37/'Ref miR Selection'!AD$13,'Ref miR Selection'!O37)</f>
        <v>No sample</v>
      </c>
    </row>
    <row r="38" spans="1:15" x14ac:dyDescent="0.25">
      <c r="A38" s="148"/>
      <c r="B38" s="13" t="s">
        <v>2321</v>
      </c>
      <c r="C38" s="6" t="str">
        <f>VLOOKUP($B38,'Thresholded Ct'!$B$3:$C$194,2,FALSE)</f>
        <v>hsa-miR-192-5p</v>
      </c>
      <c r="D38" s="111">
        <f>IFERROR('Ref miR Selection'!D38/'Ref miR Selection'!S$13,'Ref miR Selection'!D38)</f>
        <v>1.6318366683624251E-7</v>
      </c>
      <c r="E38" s="111" t="str">
        <f>IFERROR('Ref miR Selection'!E38/'Ref miR Selection'!T$13,'Ref miR Selection'!E38)</f>
        <v>No sample</v>
      </c>
      <c r="F38" s="111" t="str">
        <f>IFERROR('Ref miR Selection'!F38/'Ref miR Selection'!U$13,'Ref miR Selection'!F38)</f>
        <v>No sample</v>
      </c>
      <c r="G38" s="111" t="str">
        <f>IFERROR('Ref miR Selection'!G38/'Ref miR Selection'!V$13,'Ref miR Selection'!G38)</f>
        <v>No sample</v>
      </c>
      <c r="H38" s="111" t="str">
        <f>IFERROR('Ref miR Selection'!H38/'Ref miR Selection'!W$13,'Ref miR Selection'!H38)</f>
        <v>No sample</v>
      </c>
      <c r="I38" s="111" t="str">
        <f>IFERROR('Ref miR Selection'!I38/'Ref miR Selection'!X$13,'Ref miR Selection'!I38)</f>
        <v>No sample</v>
      </c>
      <c r="J38" s="111">
        <f>IFERROR('Ref miR Selection'!J38/'Ref miR Selection'!Y$13,'Ref miR Selection'!J38)</f>
        <v>2.7885142899798103E-7</v>
      </c>
      <c r="K38" s="111" t="str">
        <f>IFERROR('Ref miR Selection'!K38/'Ref miR Selection'!Z$13,'Ref miR Selection'!K38)</f>
        <v>No sample</v>
      </c>
      <c r="L38" s="111" t="str">
        <f>IFERROR('Ref miR Selection'!L38/'Ref miR Selection'!AA$13,'Ref miR Selection'!L38)</f>
        <v>No sample</v>
      </c>
      <c r="M38" s="111" t="str">
        <f>IFERROR('Ref miR Selection'!M38/'Ref miR Selection'!AB$13,'Ref miR Selection'!M38)</f>
        <v>No sample</v>
      </c>
      <c r="N38" s="111" t="str">
        <f>IFERROR('Ref miR Selection'!N38/'Ref miR Selection'!AC$13,'Ref miR Selection'!N38)</f>
        <v>No sample</v>
      </c>
      <c r="O38" s="111" t="str">
        <f>IFERROR('Ref miR Selection'!O38/'Ref miR Selection'!AD$13,'Ref miR Selection'!O38)</f>
        <v>No sample</v>
      </c>
    </row>
    <row r="39" spans="1:15" x14ac:dyDescent="0.25">
      <c r="A39" s="148"/>
      <c r="B39" s="13" t="s">
        <v>2322</v>
      </c>
      <c r="C39" s="6" t="str">
        <f>VLOOKUP($B39,'Thresholded Ct'!$B$3:$C$194,2,FALSE)</f>
        <v>hsa-miR-182-5p</v>
      </c>
      <c r="D39" s="111">
        <f>IFERROR('Ref miR Selection'!D39/'Ref miR Selection'!S$13,'Ref miR Selection'!D39)</f>
        <v>1.6810386021853088E-9</v>
      </c>
      <c r="E39" s="111" t="str">
        <f>IFERROR('Ref miR Selection'!E39/'Ref miR Selection'!T$13,'Ref miR Selection'!E39)</f>
        <v>No sample</v>
      </c>
      <c r="F39" s="111" t="str">
        <f>IFERROR('Ref miR Selection'!F39/'Ref miR Selection'!U$13,'Ref miR Selection'!F39)</f>
        <v>No sample</v>
      </c>
      <c r="G39" s="111" t="str">
        <f>IFERROR('Ref miR Selection'!G39/'Ref miR Selection'!V$13,'Ref miR Selection'!G39)</f>
        <v>No sample</v>
      </c>
      <c r="H39" s="111" t="str">
        <f>IFERROR('Ref miR Selection'!H39/'Ref miR Selection'!W$13,'Ref miR Selection'!H39)</f>
        <v>No sample</v>
      </c>
      <c r="I39" s="111" t="str">
        <f>IFERROR('Ref miR Selection'!I39/'Ref miR Selection'!X$13,'Ref miR Selection'!I39)</f>
        <v>No sample</v>
      </c>
      <c r="J39" s="111">
        <f>IFERROR('Ref miR Selection'!J39/'Ref miR Selection'!Y$13,'Ref miR Selection'!J39)</f>
        <v>1.0427207580341393E-9</v>
      </c>
      <c r="K39" s="111" t="str">
        <f>IFERROR('Ref miR Selection'!K39/'Ref miR Selection'!Z$13,'Ref miR Selection'!K39)</f>
        <v>No sample</v>
      </c>
      <c r="L39" s="111" t="str">
        <f>IFERROR('Ref miR Selection'!L39/'Ref miR Selection'!AA$13,'Ref miR Selection'!L39)</f>
        <v>No sample</v>
      </c>
      <c r="M39" s="111" t="str">
        <f>IFERROR('Ref miR Selection'!M39/'Ref miR Selection'!AB$13,'Ref miR Selection'!M39)</f>
        <v>No sample</v>
      </c>
      <c r="N39" s="111" t="str">
        <f>IFERROR('Ref miR Selection'!N39/'Ref miR Selection'!AC$13,'Ref miR Selection'!N39)</f>
        <v>No sample</v>
      </c>
      <c r="O39" s="111" t="str">
        <f>IFERROR('Ref miR Selection'!O39/'Ref miR Selection'!AD$13,'Ref miR Selection'!O39)</f>
        <v>No sample</v>
      </c>
    </row>
    <row r="40" spans="1:15" x14ac:dyDescent="0.25">
      <c r="A40" s="148"/>
      <c r="B40" s="13" t="s">
        <v>2323</v>
      </c>
      <c r="C40" s="6" t="str">
        <f>VLOOKUP($B40,'Thresholded Ct'!$B$3:$C$194,2,FALSE)</f>
        <v>hsa-miR-15b-5p</v>
      </c>
      <c r="D40" s="111">
        <f>IFERROR('Ref miR Selection'!D40/'Ref miR Selection'!S$13,'Ref miR Selection'!D40)</f>
        <v>2.5127740495475622E-10</v>
      </c>
      <c r="E40" s="111" t="str">
        <f>IFERROR('Ref miR Selection'!E40/'Ref miR Selection'!T$13,'Ref miR Selection'!E40)</f>
        <v>No sample</v>
      </c>
      <c r="F40" s="111" t="str">
        <f>IFERROR('Ref miR Selection'!F40/'Ref miR Selection'!U$13,'Ref miR Selection'!F40)</f>
        <v>No sample</v>
      </c>
      <c r="G40" s="111" t="str">
        <f>IFERROR('Ref miR Selection'!G40/'Ref miR Selection'!V$13,'Ref miR Selection'!G40)</f>
        <v>No sample</v>
      </c>
      <c r="H40" s="111" t="str">
        <f>IFERROR('Ref miR Selection'!H40/'Ref miR Selection'!W$13,'Ref miR Selection'!H40)</f>
        <v>No sample</v>
      </c>
      <c r="I40" s="111" t="str">
        <f>IFERROR('Ref miR Selection'!I40/'Ref miR Selection'!X$13,'Ref miR Selection'!I40)</f>
        <v>No sample</v>
      </c>
      <c r="J40" s="111">
        <f>IFERROR('Ref miR Selection'!J40/'Ref miR Selection'!Y$13,'Ref miR Selection'!J40)</f>
        <v>2.7459035447361355E-10</v>
      </c>
      <c r="K40" s="111" t="str">
        <f>IFERROR('Ref miR Selection'!K40/'Ref miR Selection'!Z$13,'Ref miR Selection'!K40)</f>
        <v>No sample</v>
      </c>
      <c r="L40" s="111" t="str">
        <f>IFERROR('Ref miR Selection'!L40/'Ref miR Selection'!AA$13,'Ref miR Selection'!L40)</f>
        <v>No sample</v>
      </c>
      <c r="M40" s="111" t="str">
        <f>IFERROR('Ref miR Selection'!M40/'Ref miR Selection'!AB$13,'Ref miR Selection'!M40)</f>
        <v>No sample</v>
      </c>
      <c r="N40" s="111" t="str">
        <f>IFERROR('Ref miR Selection'!N40/'Ref miR Selection'!AC$13,'Ref miR Selection'!N40)</f>
        <v>No sample</v>
      </c>
      <c r="O40" s="111" t="str">
        <f>IFERROR('Ref miR Selection'!O40/'Ref miR Selection'!AD$13,'Ref miR Selection'!O40)</f>
        <v>No sample</v>
      </c>
    </row>
    <row r="41" spans="1:15" x14ac:dyDescent="0.25">
      <c r="A41" s="148"/>
      <c r="B41" s="13" t="s">
        <v>2324</v>
      </c>
      <c r="C41" s="6" t="str">
        <f>VLOOKUP($B41,'Thresholded Ct'!$B$3:$C$194,2,FALSE)</f>
        <v>hsa-miR-143-3p</v>
      </c>
      <c r="D41" s="111">
        <f>IFERROR('Ref miR Selection'!D41/'Ref miR Selection'!S$13,'Ref miR Selection'!D41)</f>
        <v>2.9368731398863023E-10</v>
      </c>
      <c r="E41" s="111" t="str">
        <f>IFERROR('Ref miR Selection'!E41/'Ref miR Selection'!T$13,'Ref miR Selection'!E41)</f>
        <v>No sample</v>
      </c>
      <c r="F41" s="111" t="str">
        <f>IFERROR('Ref miR Selection'!F41/'Ref miR Selection'!U$13,'Ref miR Selection'!F41)</f>
        <v>No sample</v>
      </c>
      <c r="G41" s="111" t="str">
        <f>IFERROR('Ref miR Selection'!G41/'Ref miR Selection'!V$13,'Ref miR Selection'!G41)</f>
        <v>No sample</v>
      </c>
      <c r="H41" s="111" t="str">
        <f>IFERROR('Ref miR Selection'!H41/'Ref miR Selection'!W$13,'Ref miR Selection'!H41)</f>
        <v>No sample</v>
      </c>
      <c r="I41" s="111" t="str">
        <f>IFERROR('Ref miR Selection'!I41/'Ref miR Selection'!X$13,'Ref miR Selection'!I41)</f>
        <v>No sample</v>
      </c>
      <c r="J41" s="111">
        <f>IFERROR('Ref miR Selection'!J41/'Ref miR Selection'!Y$13,'Ref miR Selection'!J41)</f>
        <v>9.8237983609369289E-10</v>
      </c>
      <c r="K41" s="111" t="str">
        <f>IFERROR('Ref miR Selection'!K41/'Ref miR Selection'!Z$13,'Ref miR Selection'!K41)</f>
        <v>No sample</v>
      </c>
      <c r="L41" s="111" t="str">
        <f>IFERROR('Ref miR Selection'!L41/'Ref miR Selection'!AA$13,'Ref miR Selection'!L41)</f>
        <v>No sample</v>
      </c>
      <c r="M41" s="111" t="str">
        <f>IFERROR('Ref miR Selection'!M41/'Ref miR Selection'!AB$13,'Ref miR Selection'!M41)</f>
        <v>No sample</v>
      </c>
      <c r="N41" s="111" t="str">
        <f>IFERROR('Ref miR Selection'!N41/'Ref miR Selection'!AC$13,'Ref miR Selection'!N41)</f>
        <v>No sample</v>
      </c>
      <c r="O41" s="111" t="str">
        <f>IFERROR('Ref miR Selection'!O41/'Ref miR Selection'!AD$13,'Ref miR Selection'!O41)</f>
        <v>No sample</v>
      </c>
    </row>
    <row r="42" spans="1:15" x14ac:dyDescent="0.25">
      <c r="A42" s="148"/>
      <c r="B42" s="13" t="s">
        <v>2325</v>
      </c>
      <c r="C42" s="6" t="str">
        <f>VLOOKUP($B42,'Thresholded Ct'!$B$3:$C$194,2,FALSE)</f>
        <v>hsa-miR-194-5p</v>
      </c>
      <c r="D42" s="111">
        <f>IFERROR('Ref miR Selection'!D42/'Ref miR Selection'!S$13,'Ref miR Selection'!D42)</f>
        <v>2.1861990454306116E-8</v>
      </c>
      <c r="E42" s="111" t="str">
        <f>IFERROR('Ref miR Selection'!E42/'Ref miR Selection'!T$13,'Ref miR Selection'!E42)</f>
        <v>No sample</v>
      </c>
      <c r="F42" s="111" t="str">
        <f>IFERROR('Ref miR Selection'!F42/'Ref miR Selection'!U$13,'Ref miR Selection'!F42)</f>
        <v>No sample</v>
      </c>
      <c r="G42" s="111" t="str">
        <f>IFERROR('Ref miR Selection'!G42/'Ref miR Selection'!V$13,'Ref miR Selection'!G42)</f>
        <v>No sample</v>
      </c>
      <c r="H42" s="111" t="str">
        <f>IFERROR('Ref miR Selection'!H42/'Ref miR Selection'!W$13,'Ref miR Selection'!H42)</f>
        <v>No sample</v>
      </c>
      <c r="I42" s="111" t="str">
        <f>IFERROR('Ref miR Selection'!I42/'Ref miR Selection'!X$13,'Ref miR Selection'!I42)</f>
        <v>No sample</v>
      </c>
      <c r="J42" s="111">
        <f>IFERROR('Ref miR Selection'!J42/'Ref miR Selection'!Y$13,'Ref miR Selection'!J42)</f>
        <v>9.7294135919877831E-9</v>
      </c>
      <c r="K42" s="111" t="str">
        <f>IFERROR('Ref miR Selection'!K42/'Ref miR Selection'!Z$13,'Ref miR Selection'!K42)</f>
        <v>No sample</v>
      </c>
      <c r="L42" s="111" t="str">
        <f>IFERROR('Ref miR Selection'!L42/'Ref miR Selection'!AA$13,'Ref miR Selection'!L42)</f>
        <v>No sample</v>
      </c>
      <c r="M42" s="111" t="str">
        <f>IFERROR('Ref miR Selection'!M42/'Ref miR Selection'!AB$13,'Ref miR Selection'!M42)</f>
        <v>No sample</v>
      </c>
      <c r="N42" s="111" t="str">
        <f>IFERROR('Ref miR Selection'!N42/'Ref miR Selection'!AC$13,'Ref miR Selection'!N42)</f>
        <v>No sample</v>
      </c>
      <c r="O42" s="111" t="str">
        <f>IFERROR('Ref miR Selection'!O42/'Ref miR Selection'!AD$13,'Ref miR Selection'!O42)</f>
        <v>No sample</v>
      </c>
    </row>
    <row r="43" spans="1:15" x14ac:dyDescent="0.25">
      <c r="A43" s="148"/>
      <c r="B43" s="13" t="s">
        <v>2326</v>
      </c>
      <c r="C43" s="6" t="str">
        <f>VLOOKUP($B43,'Thresholded Ct'!$B$3:$C$194,2,FALSE)</f>
        <v>hsa-miR-363-3p</v>
      </c>
      <c r="D43" s="111">
        <f>IFERROR('Ref miR Selection'!D43/'Ref miR Selection'!S$13,'Ref miR Selection'!D43)</f>
        <v>2.5127740495475622E-10</v>
      </c>
      <c r="E43" s="111" t="str">
        <f>IFERROR('Ref miR Selection'!E43/'Ref miR Selection'!T$13,'Ref miR Selection'!E43)</f>
        <v>No sample</v>
      </c>
      <c r="F43" s="111" t="str">
        <f>IFERROR('Ref miR Selection'!F43/'Ref miR Selection'!U$13,'Ref miR Selection'!F43)</f>
        <v>No sample</v>
      </c>
      <c r="G43" s="111" t="str">
        <f>IFERROR('Ref miR Selection'!G43/'Ref miR Selection'!V$13,'Ref miR Selection'!G43)</f>
        <v>No sample</v>
      </c>
      <c r="H43" s="111" t="str">
        <f>IFERROR('Ref miR Selection'!H43/'Ref miR Selection'!W$13,'Ref miR Selection'!H43)</f>
        <v>No sample</v>
      </c>
      <c r="I43" s="111" t="str">
        <f>IFERROR('Ref miR Selection'!I43/'Ref miR Selection'!X$13,'Ref miR Selection'!I43)</f>
        <v>No sample</v>
      </c>
      <c r="J43" s="111" t="str">
        <f>IFERROR('Ref miR Selection'!J43/'Ref miR Selection'!Y$13,'Ref miR Selection'!J43)</f>
        <v>Excluded</v>
      </c>
      <c r="K43" s="111" t="str">
        <f>IFERROR('Ref miR Selection'!K43/'Ref miR Selection'!Z$13,'Ref miR Selection'!K43)</f>
        <v>No sample</v>
      </c>
      <c r="L43" s="111" t="str">
        <f>IFERROR('Ref miR Selection'!L43/'Ref miR Selection'!AA$13,'Ref miR Selection'!L43)</f>
        <v>No sample</v>
      </c>
      <c r="M43" s="111" t="str">
        <f>IFERROR('Ref miR Selection'!M43/'Ref miR Selection'!AB$13,'Ref miR Selection'!M43)</f>
        <v>No sample</v>
      </c>
      <c r="N43" s="111" t="str">
        <f>IFERROR('Ref miR Selection'!N43/'Ref miR Selection'!AC$13,'Ref miR Selection'!N43)</f>
        <v>No sample</v>
      </c>
      <c r="O43" s="111" t="str">
        <f>IFERROR('Ref miR Selection'!O43/'Ref miR Selection'!AD$13,'Ref miR Selection'!O43)</f>
        <v>No sample</v>
      </c>
    </row>
    <row r="44" spans="1:15" x14ac:dyDescent="0.25">
      <c r="A44" s="148"/>
      <c r="B44" s="13" t="s">
        <v>2327</v>
      </c>
      <c r="C44" s="6" t="str">
        <f>VLOOKUP($B44,'Thresholded Ct'!$B$3:$C$194,2,FALSE)</f>
        <v>hsa-miR-379-5p</v>
      </c>
      <c r="D44" s="111">
        <f>IFERROR('Ref miR Selection'!D44/'Ref miR Selection'!S$13,'Ref miR Selection'!D44)</f>
        <v>5.5684698595485016E-10</v>
      </c>
      <c r="E44" s="111" t="str">
        <f>IFERROR('Ref miR Selection'!E44/'Ref miR Selection'!T$13,'Ref miR Selection'!E44)</f>
        <v>No sample</v>
      </c>
      <c r="F44" s="111" t="str">
        <f>IFERROR('Ref miR Selection'!F44/'Ref miR Selection'!U$13,'Ref miR Selection'!F44)</f>
        <v>No sample</v>
      </c>
      <c r="G44" s="111" t="str">
        <f>IFERROR('Ref miR Selection'!G44/'Ref miR Selection'!V$13,'Ref miR Selection'!G44)</f>
        <v>No sample</v>
      </c>
      <c r="H44" s="111" t="str">
        <f>IFERROR('Ref miR Selection'!H44/'Ref miR Selection'!W$13,'Ref miR Selection'!H44)</f>
        <v>No sample</v>
      </c>
      <c r="I44" s="111" t="str">
        <f>IFERROR('Ref miR Selection'!I44/'Ref miR Selection'!X$13,'Ref miR Selection'!I44)</f>
        <v>No sample</v>
      </c>
      <c r="J44" s="111">
        <f>IFERROR('Ref miR Selection'!J44/'Ref miR Selection'!Y$13,'Ref miR Selection'!J44)</f>
        <v>5.2863829869128056E-10</v>
      </c>
      <c r="K44" s="111" t="str">
        <f>IFERROR('Ref miR Selection'!K44/'Ref miR Selection'!Z$13,'Ref miR Selection'!K44)</f>
        <v>No sample</v>
      </c>
      <c r="L44" s="111" t="str">
        <f>IFERROR('Ref miR Selection'!L44/'Ref miR Selection'!AA$13,'Ref miR Selection'!L44)</f>
        <v>No sample</v>
      </c>
      <c r="M44" s="111" t="str">
        <f>IFERROR('Ref miR Selection'!M44/'Ref miR Selection'!AB$13,'Ref miR Selection'!M44)</f>
        <v>No sample</v>
      </c>
      <c r="N44" s="111" t="str">
        <f>IFERROR('Ref miR Selection'!N44/'Ref miR Selection'!AC$13,'Ref miR Selection'!N44)</f>
        <v>No sample</v>
      </c>
      <c r="O44" s="111" t="str">
        <f>IFERROR('Ref miR Selection'!O44/'Ref miR Selection'!AD$13,'Ref miR Selection'!O44)</f>
        <v>No sample</v>
      </c>
    </row>
    <row r="45" spans="1:15" x14ac:dyDescent="0.25">
      <c r="A45" s="148"/>
      <c r="B45" s="13" t="s">
        <v>2328</v>
      </c>
      <c r="C45" s="6" t="str">
        <f>VLOOKUP($B45,'Thresholded Ct'!$B$3:$C$194,2,FALSE)</f>
        <v>hsa-miR-483-3p</v>
      </c>
      <c r="D45" s="111">
        <f>IFERROR('Ref miR Selection'!D45/'Ref miR Selection'!S$13,'Ref miR Selection'!D45)</f>
        <v>2.1861990454306116E-8</v>
      </c>
      <c r="E45" s="111" t="str">
        <f>IFERROR('Ref miR Selection'!E45/'Ref miR Selection'!T$13,'Ref miR Selection'!E45)</f>
        <v>No sample</v>
      </c>
      <c r="F45" s="111" t="str">
        <f>IFERROR('Ref miR Selection'!F45/'Ref miR Selection'!U$13,'Ref miR Selection'!F45)</f>
        <v>No sample</v>
      </c>
      <c r="G45" s="111" t="str">
        <f>IFERROR('Ref miR Selection'!G45/'Ref miR Selection'!V$13,'Ref miR Selection'!G45)</f>
        <v>No sample</v>
      </c>
      <c r="H45" s="111" t="str">
        <f>IFERROR('Ref miR Selection'!H45/'Ref miR Selection'!W$13,'Ref miR Selection'!H45)</f>
        <v>No sample</v>
      </c>
      <c r="I45" s="111" t="str">
        <f>IFERROR('Ref miR Selection'!I45/'Ref miR Selection'!X$13,'Ref miR Selection'!I45)</f>
        <v>No sample</v>
      </c>
      <c r="J45" s="111">
        <f>IFERROR('Ref miR Selection'!J45/'Ref miR Selection'!Y$13,'Ref miR Selection'!J45)</f>
        <v>9.7294135919877831E-9</v>
      </c>
      <c r="K45" s="111" t="str">
        <f>IFERROR('Ref miR Selection'!K45/'Ref miR Selection'!Z$13,'Ref miR Selection'!K45)</f>
        <v>No sample</v>
      </c>
      <c r="L45" s="111" t="str">
        <f>IFERROR('Ref miR Selection'!L45/'Ref miR Selection'!AA$13,'Ref miR Selection'!L45)</f>
        <v>No sample</v>
      </c>
      <c r="M45" s="111" t="str">
        <f>IFERROR('Ref miR Selection'!M45/'Ref miR Selection'!AB$13,'Ref miR Selection'!M45)</f>
        <v>No sample</v>
      </c>
      <c r="N45" s="111" t="str">
        <f>IFERROR('Ref miR Selection'!N45/'Ref miR Selection'!AC$13,'Ref miR Selection'!N45)</f>
        <v>No sample</v>
      </c>
      <c r="O45" s="111" t="str">
        <f>IFERROR('Ref miR Selection'!O45/'Ref miR Selection'!AD$13,'Ref miR Selection'!O45)</f>
        <v>No sample</v>
      </c>
    </row>
    <row r="46" spans="1:15" x14ac:dyDescent="0.25">
      <c r="A46" s="148"/>
      <c r="B46" s="13" t="s">
        <v>2329</v>
      </c>
      <c r="C46" s="6" t="str">
        <f>VLOOKUP($B46,'Thresholded Ct'!$B$3:$C$194,2,FALSE)</f>
        <v>hsa-miR-7-1-3p</v>
      </c>
      <c r="D46" s="111" t="str">
        <f>IFERROR('Ref miR Selection'!D46/'Ref miR Selection'!S$13,'Ref miR Selection'!D46)</f>
        <v>Excluded</v>
      </c>
      <c r="E46" s="111" t="str">
        <f>IFERROR('Ref miR Selection'!E46/'Ref miR Selection'!T$13,'Ref miR Selection'!E46)</f>
        <v>No sample</v>
      </c>
      <c r="F46" s="111" t="str">
        <f>IFERROR('Ref miR Selection'!F46/'Ref miR Selection'!U$13,'Ref miR Selection'!F46)</f>
        <v>No sample</v>
      </c>
      <c r="G46" s="111" t="str">
        <f>IFERROR('Ref miR Selection'!G46/'Ref miR Selection'!V$13,'Ref miR Selection'!G46)</f>
        <v>No sample</v>
      </c>
      <c r="H46" s="111" t="str">
        <f>IFERROR('Ref miR Selection'!H46/'Ref miR Selection'!W$13,'Ref miR Selection'!H46)</f>
        <v>No sample</v>
      </c>
      <c r="I46" s="111" t="str">
        <f>IFERROR('Ref miR Selection'!I46/'Ref miR Selection'!X$13,'Ref miR Selection'!I46)</f>
        <v>No sample</v>
      </c>
      <c r="J46" s="111" t="str">
        <f>IFERROR('Ref miR Selection'!J46/'Ref miR Selection'!Y$13,'Ref miR Selection'!J46)</f>
        <v>Excluded</v>
      </c>
      <c r="K46" s="111" t="str">
        <f>IFERROR('Ref miR Selection'!K46/'Ref miR Selection'!Z$13,'Ref miR Selection'!K46)</f>
        <v>No sample</v>
      </c>
      <c r="L46" s="111" t="str">
        <f>IFERROR('Ref miR Selection'!L46/'Ref miR Selection'!AA$13,'Ref miR Selection'!L46)</f>
        <v>No sample</v>
      </c>
      <c r="M46" s="111" t="str">
        <f>IFERROR('Ref miR Selection'!M46/'Ref miR Selection'!AB$13,'Ref miR Selection'!M46)</f>
        <v>No sample</v>
      </c>
      <c r="N46" s="111" t="str">
        <f>IFERROR('Ref miR Selection'!N46/'Ref miR Selection'!AC$13,'Ref miR Selection'!N46)</f>
        <v>No sample</v>
      </c>
      <c r="O46" s="111" t="str">
        <f>IFERROR('Ref miR Selection'!O46/'Ref miR Selection'!AD$13,'Ref miR Selection'!O46)</f>
        <v>No sample</v>
      </c>
    </row>
    <row r="47" spans="1:15" x14ac:dyDescent="0.25">
      <c r="A47" s="148"/>
      <c r="B47" s="13" t="s">
        <v>2331</v>
      </c>
      <c r="C47" s="6" t="str">
        <f>VLOOKUP($B47,'Thresholded Ct'!$B$3:$C$194,2,FALSE)</f>
        <v>hsa-miR-19a-3p</v>
      </c>
      <c r="D47" s="111">
        <f>IFERROR('Ref miR Selection'!D47/'Ref miR Selection'!S$13,'Ref miR Selection'!D47)</f>
        <v>1.0551855141872721E-7</v>
      </c>
      <c r="E47" s="111" t="str">
        <f>IFERROR('Ref miR Selection'!E47/'Ref miR Selection'!T$13,'Ref miR Selection'!E47)</f>
        <v>No sample</v>
      </c>
      <c r="F47" s="111" t="str">
        <f>IFERROR('Ref miR Selection'!F47/'Ref miR Selection'!U$13,'Ref miR Selection'!F47)</f>
        <v>No sample</v>
      </c>
      <c r="G47" s="111" t="str">
        <f>IFERROR('Ref miR Selection'!G47/'Ref miR Selection'!V$13,'Ref miR Selection'!G47)</f>
        <v>No sample</v>
      </c>
      <c r="H47" s="111" t="str">
        <f>IFERROR('Ref miR Selection'!H47/'Ref miR Selection'!W$13,'Ref miR Selection'!H47)</f>
        <v>No sample</v>
      </c>
      <c r="I47" s="111" t="str">
        <f>IFERROR('Ref miR Selection'!I47/'Ref miR Selection'!X$13,'Ref miR Selection'!I47)</f>
        <v>No sample</v>
      </c>
      <c r="J47" s="111">
        <f>IFERROR('Ref miR Selection'!J47/'Ref miR Selection'!Y$13,'Ref miR Selection'!J47)</f>
        <v>2.9067857907046128E-8</v>
      </c>
      <c r="K47" s="111" t="str">
        <f>IFERROR('Ref miR Selection'!K47/'Ref miR Selection'!Z$13,'Ref miR Selection'!K47)</f>
        <v>No sample</v>
      </c>
      <c r="L47" s="111" t="str">
        <f>IFERROR('Ref miR Selection'!L47/'Ref miR Selection'!AA$13,'Ref miR Selection'!L47)</f>
        <v>No sample</v>
      </c>
      <c r="M47" s="111" t="str">
        <f>IFERROR('Ref miR Selection'!M47/'Ref miR Selection'!AB$13,'Ref miR Selection'!M47)</f>
        <v>No sample</v>
      </c>
      <c r="N47" s="111" t="str">
        <f>IFERROR('Ref miR Selection'!N47/'Ref miR Selection'!AC$13,'Ref miR Selection'!N47)</f>
        <v>No sample</v>
      </c>
      <c r="O47" s="111" t="str">
        <f>IFERROR('Ref miR Selection'!O47/'Ref miR Selection'!AD$13,'Ref miR Selection'!O47)</f>
        <v>No sample</v>
      </c>
    </row>
    <row r="48" spans="1:15" x14ac:dyDescent="0.25">
      <c r="A48" s="148"/>
      <c r="B48" s="13" t="s">
        <v>2332</v>
      </c>
      <c r="C48" s="6" t="str">
        <f>VLOOKUP($B48,'Thresholded Ct'!$B$3:$C$194,2,FALSE)</f>
        <v>hsa-miR-30a-5p</v>
      </c>
      <c r="D48" s="111" t="str">
        <f>IFERROR('Ref miR Selection'!D48/'Ref miR Selection'!S$13,'Ref miR Selection'!D48)</f>
        <v>Excluded</v>
      </c>
      <c r="E48" s="111" t="str">
        <f>IFERROR('Ref miR Selection'!E48/'Ref miR Selection'!T$13,'Ref miR Selection'!E48)</f>
        <v>No sample</v>
      </c>
      <c r="F48" s="111" t="str">
        <f>IFERROR('Ref miR Selection'!F48/'Ref miR Selection'!U$13,'Ref miR Selection'!F48)</f>
        <v>No sample</v>
      </c>
      <c r="G48" s="111" t="str">
        <f>IFERROR('Ref miR Selection'!G48/'Ref miR Selection'!V$13,'Ref miR Selection'!G48)</f>
        <v>No sample</v>
      </c>
      <c r="H48" s="111" t="str">
        <f>IFERROR('Ref miR Selection'!H48/'Ref miR Selection'!W$13,'Ref miR Selection'!H48)</f>
        <v>No sample</v>
      </c>
      <c r="I48" s="111" t="str">
        <f>IFERROR('Ref miR Selection'!I48/'Ref miR Selection'!X$13,'Ref miR Selection'!I48)</f>
        <v>No sample</v>
      </c>
      <c r="J48" s="111" t="str">
        <f>IFERROR('Ref miR Selection'!J48/'Ref miR Selection'!Y$13,'Ref miR Selection'!J48)</f>
        <v>Excluded</v>
      </c>
      <c r="K48" s="111" t="str">
        <f>IFERROR('Ref miR Selection'!K48/'Ref miR Selection'!Z$13,'Ref miR Selection'!K48)</f>
        <v>No sample</v>
      </c>
      <c r="L48" s="111" t="str">
        <f>IFERROR('Ref miR Selection'!L48/'Ref miR Selection'!AA$13,'Ref miR Selection'!L48)</f>
        <v>No sample</v>
      </c>
      <c r="M48" s="111" t="str">
        <f>IFERROR('Ref miR Selection'!M48/'Ref miR Selection'!AB$13,'Ref miR Selection'!M48)</f>
        <v>No sample</v>
      </c>
      <c r="N48" s="111" t="str">
        <f>IFERROR('Ref miR Selection'!N48/'Ref miR Selection'!AC$13,'Ref miR Selection'!N48)</f>
        <v>No sample</v>
      </c>
      <c r="O48" s="111" t="str">
        <f>IFERROR('Ref miR Selection'!O48/'Ref miR Selection'!AD$13,'Ref miR Selection'!O48)</f>
        <v>No sample</v>
      </c>
    </row>
    <row r="49" spans="1:15" x14ac:dyDescent="0.25">
      <c r="A49" s="148"/>
      <c r="B49" s="13" t="s">
        <v>2333</v>
      </c>
      <c r="C49" s="6" t="str">
        <f>VLOOKUP($B49,'Thresholded Ct'!$B$3:$C$194,2,FALSE)</f>
        <v>hsa-miR-196a-5p</v>
      </c>
      <c r="D49" s="111">
        <f>IFERROR('Ref miR Selection'!D49/'Ref miR Selection'!S$13,'Ref miR Selection'!D49)</f>
        <v>2.030125012308807E-6</v>
      </c>
      <c r="E49" s="111" t="str">
        <f>IFERROR('Ref miR Selection'!E49/'Ref miR Selection'!T$13,'Ref miR Selection'!E49)</f>
        <v>No sample</v>
      </c>
      <c r="F49" s="111" t="str">
        <f>IFERROR('Ref miR Selection'!F49/'Ref miR Selection'!U$13,'Ref miR Selection'!F49)</f>
        <v>No sample</v>
      </c>
      <c r="G49" s="111" t="str">
        <f>IFERROR('Ref miR Selection'!G49/'Ref miR Selection'!V$13,'Ref miR Selection'!G49)</f>
        <v>No sample</v>
      </c>
      <c r="H49" s="111" t="str">
        <f>IFERROR('Ref miR Selection'!H49/'Ref miR Selection'!W$13,'Ref miR Selection'!H49)</f>
        <v>No sample</v>
      </c>
      <c r="I49" s="111" t="str">
        <f>IFERROR('Ref miR Selection'!I49/'Ref miR Selection'!X$13,'Ref miR Selection'!I49)</f>
        <v>No sample</v>
      </c>
      <c r="J49" s="111">
        <f>IFERROR('Ref miR Selection'!J49/'Ref miR Selection'!Y$13,'Ref miR Selection'!J49)</f>
        <v>8.9786383108254103E-7</v>
      </c>
      <c r="K49" s="111" t="str">
        <f>IFERROR('Ref miR Selection'!K49/'Ref miR Selection'!Z$13,'Ref miR Selection'!K49)</f>
        <v>No sample</v>
      </c>
      <c r="L49" s="111" t="str">
        <f>IFERROR('Ref miR Selection'!L49/'Ref miR Selection'!AA$13,'Ref miR Selection'!L49)</f>
        <v>No sample</v>
      </c>
      <c r="M49" s="111" t="str">
        <f>IFERROR('Ref miR Selection'!M49/'Ref miR Selection'!AB$13,'Ref miR Selection'!M49)</f>
        <v>No sample</v>
      </c>
      <c r="N49" s="111" t="str">
        <f>IFERROR('Ref miR Selection'!N49/'Ref miR Selection'!AC$13,'Ref miR Selection'!N49)</f>
        <v>No sample</v>
      </c>
      <c r="O49" s="111" t="str">
        <f>IFERROR('Ref miR Selection'!O49/'Ref miR Selection'!AD$13,'Ref miR Selection'!O49)</f>
        <v>No sample</v>
      </c>
    </row>
    <row r="50" spans="1:15" x14ac:dyDescent="0.25">
      <c r="A50" s="148"/>
      <c r="B50" s="13" t="s">
        <v>2334</v>
      </c>
      <c r="C50" s="6" t="str">
        <f>VLOOKUP($B50,'Thresholded Ct'!$B$3:$C$194,2,FALSE)</f>
        <v>hsa-miR-187-3p</v>
      </c>
      <c r="D50" s="111">
        <f>IFERROR('Ref miR Selection'!D50/'Ref miR Selection'!S$13,'Ref miR Selection'!D50)</f>
        <v>3.2860464051260626E-9</v>
      </c>
      <c r="E50" s="111" t="str">
        <f>IFERROR('Ref miR Selection'!E50/'Ref miR Selection'!T$13,'Ref miR Selection'!E50)</f>
        <v>No sample</v>
      </c>
      <c r="F50" s="111" t="str">
        <f>IFERROR('Ref miR Selection'!F50/'Ref miR Selection'!U$13,'Ref miR Selection'!F50)</f>
        <v>No sample</v>
      </c>
      <c r="G50" s="111" t="str">
        <f>IFERROR('Ref miR Selection'!G50/'Ref miR Selection'!V$13,'Ref miR Selection'!G50)</f>
        <v>No sample</v>
      </c>
      <c r="H50" s="111" t="str">
        <f>IFERROR('Ref miR Selection'!H50/'Ref miR Selection'!W$13,'Ref miR Selection'!H50)</f>
        <v>No sample</v>
      </c>
      <c r="I50" s="111" t="str">
        <f>IFERROR('Ref miR Selection'!I50/'Ref miR Selection'!X$13,'Ref miR Selection'!I50)</f>
        <v>No sample</v>
      </c>
      <c r="J50" s="111">
        <f>IFERROR('Ref miR Selection'!J50/'Ref miR Selection'!Y$13,'Ref miR Selection'!J50)</f>
        <v>2.018596915239061E-9</v>
      </c>
      <c r="K50" s="111" t="str">
        <f>IFERROR('Ref miR Selection'!K50/'Ref miR Selection'!Z$13,'Ref miR Selection'!K50)</f>
        <v>No sample</v>
      </c>
      <c r="L50" s="111" t="str">
        <f>IFERROR('Ref miR Selection'!L50/'Ref miR Selection'!AA$13,'Ref miR Selection'!L50)</f>
        <v>No sample</v>
      </c>
      <c r="M50" s="111" t="str">
        <f>IFERROR('Ref miR Selection'!M50/'Ref miR Selection'!AB$13,'Ref miR Selection'!M50)</f>
        <v>No sample</v>
      </c>
      <c r="N50" s="111" t="str">
        <f>IFERROR('Ref miR Selection'!N50/'Ref miR Selection'!AC$13,'Ref miR Selection'!N50)</f>
        <v>No sample</v>
      </c>
      <c r="O50" s="111" t="str">
        <f>IFERROR('Ref miR Selection'!O50/'Ref miR Selection'!AD$13,'Ref miR Selection'!O50)</f>
        <v>No sample</v>
      </c>
    </row>
    <row r="51" spans="1:15" x14ac:dyDescent="0.25">
      <c r="A51" s="148"/>
      <c r="B51" s="13" t="s">
        <v>2335</v>
      </c>
      <c r="C51" s="6" t="str">
        <f>VLOOKUP($B51,'Thresholded Ct'!$B$3:$C$194,2,FALSE)</f>
        <v>hsa-miR-122-5p</v>
      </c>
      <c r="D51" s="111">
        <f>IFERROR('Ref miR Selection'!D51/'Ref miR Selection'!S$13,'Ref miR Selection'!D51)</f>
        <v>1.1238307332147522E-8</v>
      </c>
      <c r="E51" s="111" t="str">
        <f>IFERROR('Ref miR Selection'!E51/'Ref miR Selection'!T$13,'Ref miR Selection'!E51)</f>
        <v>No sample</v>
      </c>
      <c r="F51" s="111" t="str">
        <f>IFERROR('Ref miR Selection'!F51/'Ref miR Selection'!U$13,'Ref miR Selection'!F51)</f>
        <v>No sample</v>
      </c>
      <c r="G51" s="111" t="str">
        <f>IFERROR('Ref miR Selection'!G51/'Ref miR Selection'!V$13,'Ref miR Selection'!G51)</f>
        <v>No sample</v>
      </c>
      <c r="H51" s="111" t="str">
        <f>IFERROR('Ref miR Selection'!H51/'Ref miR Selection'!W$13,'Ref miR Selection'!H51)</f>
        <v>No sample</v>
      </c>
      <c r="I51" s="111" t="str">
        <f>IFERROR('Ref miR Selection'!I51/'Ref miR Selection'!X$13,'Ref miR Selection'!I51)</f>
        <v>No sample</v>
      </c>
      <c r="J51" s="111">
        <f>IFERROR('Ref miR Selection'!J51/'Ref miR Selection'!Y$13,'Ref miR Selection'!J51)</f>
        <v>6.5448170024034548E-9</v>
      </c>
      <c r="K51" s="111" t="str">
        <f>IFERROR('Ref miR Selection'!K51/'Ref miR Selection'!Z$13,'Ref miR Selection'!K51)</f>
        <v>No sample</v>
      </c>
      <c r="L51" s="111" t="str">
        <f>IFERROR('Ref miR Selection'!L51/'Ref miR Selection'!AA$13,'Ref miR Selection'!L51)</f>
        <v>No sample</v>
      </c>
      <c r="M51" s="111" t="str">
        <f>IFERROR('Ref miR Selection'!M51/'Ref miR Selection'!AB$13,'Ref miR Selection'!M51)</f>
        <v>No sample</v>
      </c>
      <c r="N51" s="111" t="str">
        <f>IFERROR('Ref miR Selection'!N51/'Ref miR Selection'!AC$13,'Ref miR Selection'!N51)</f>
        <v>No sample</v>
      </c>
      <c r="O51" s="111" t="str">
        <f>IFERROR('Ref miR Selection'!O51/'Ref miR Selection'!AD$13,'Ref miR Selection'!O51)</f>
        <v>No sample</v>
      </c>
    </row>
    <row r="52" spans="1:15" x14ac:dyDescent="0.25">
      <c r="A52" s="148"/>
      <c r="B52" s="13" t="s">
        <v>2336</v>
      </c>
      <c r="C52" s="6" t="str">
        <f>VLOOKUP($B52,'Thresholded Ct'!$B$3:$C$194,2,FALSE)</f>
        <v>hsa-miR-145-5p</v>
      </c>
      <c r="D52" s="111">
        <f>IFERROR('Ref miR Selection'!D52/'Ref miR Selection'!S$13,'Ref miR Selection'!D52)</f>
        <v>4.0286066503496395E-10</v>
      </c>
      <c r="E52" s="111" t="str">
        <f>IFERROR('Ref miR Selection'!E52/'Ref miR Selection'!T$13,'Ref miR Selection'!E52)</f>
        <v>No sample</v>
      </c>
      <c r="F52" s="111" t="str">
        <f>IFERROR('Ref miR Selection'!F52/'Ref miR Selection'!U$13,'Ref miR Selection'!F52)</f>
        <v>No sample</v>
      </c>
      <c r="G52" s="111" t="str">
        <f>IFERROR('Ref miR Selection'!G52/'Ref miR Selection'!V$13,'Ref miR Selection'!G52)</f>
        <v>No sample</v>
      </c>
      <c r="H52" s="111" t="str">
        <f>IFERROR('Ref miR Selection'!H52/'Ref miR Selection'!W$13,'Ref miR Selection'!H52)</f>
        <v>No sample</v>
      </c>
      <c r="I52" s="111" t="str">
        <f>IFERROR('Ref miR Selection'!I52/'Ref miR Selection'!X$13,'Ref miR Selection'!I52)</f>
        <v>No sample</v>
      </c>
      <c r="J52" s="111" t="str">
        <f>IFERROR('Ref miR Selection'!J52/'Ref miR Selection'!Y$13,'Ref miR Selection'!J52)</f>
        <v>Excluded</v>
      </c>
      <c r="K52" s="111" t="str">
        <f>IFERROR('Ref miR Selection'!K52/'Ref miR Selection'!Z$13,'Ref miR Selection'!K52)</f>
        <v>No sample</v>
      </c>
      <c r="L52" s="111" t="str">
        <f>IFERROR('Ref miR Selection'!L52/'Ref miR Selection'!AA$13,'Ref miR Selection'!L52)</f>
        <v>No sample</v>
      </c>
      <c r="M52" s="111" t="str">
        <f>IFERROR('Ref miR Selection'!M52/'Ref miR Selection'!AB$13,'Ref miR Selection'!M52)</f>
        <v>No sample</v>
      </c>
      <c r="N52" s="111" t="str">
        <f>IFERROR('Ref miR Selection'!N52/'Ref miR Selection'!AC$13,'Ref miR Selection'!N52)</f>
        <v>No sample</v>
      </c>
      <c r="O52" s="111" t="str">
        <f>IFERROR('Ref miR Selection'!O52/'Ref miR Selection'!AD$13,'Ref miR Selection'!O52)</f>
        <v>No sample</v>
      </c>
    </row>
    <row r="53" spans="1:15" x14ac:dyDescent="0.25">
      <c r="A53" s="148"/>
      <c r="B53" s="13" t="s">
        <v>2337</v>
      </c>
      <c r="C53" s="6" t="str">
        <f>VLOOKUP($B53,'Thresholded Ct'!$B$3:$C$194,2,FALSE)</f>
        <v>hsa-miR-206</v>
      </c>
      <c r="D53" s="111">
        <f>IFERROR('Ref miR Selection'!D53/'Ref miR Selection'!S$13,'Ref miR Selection'!D53)</f>
        <v>2.6820810856571128E-9</v>
      </c>
      <c r="E53" s="111" t="str">
        <f>IFERROR('Ref miR Selection'!E53/'Ref miR Selection'!T$13,'Ref miR Selection'!E53)</f>
        <v>No sample</v>
      </c>
      <c r="F53" s="111" t="str">
        <f>IFERROR('Ref miR Selection'!F53/'Ref miR Selection'!U$13,'Ref miR Selection'!F53)</f>
        <v>No sample</v>
      </c>
      <c r="G53" s="111" t="str">
        <f>IFERROR('Ref miR Selection'!G53/'Ref miR Selection'!V$13,'Ref miR Selection'!G53)</f>
        <v>No sample</v>
      </c>
      <c r="H53" s="111" t="str">
        <f>IFERROR('Ref miR Selection'!H53/'Ref miR Selection'!W$13,'Ref miR Selection'!H53)</f>
        <v>No sample</v>
      </c>
      <c r="I53" s="111" t="str">
        <f>IFERROR('Ref miR Selection'!I53/'Ref miR Selection'!X$13,'Ref miR Selection'!I53)</f>
        <v>No sample</v>
      </c>
      <c r="J53" s="111">
        <f>IFERROR('Ref miR Selection'!J53/'Ref miR Selection'!Y$13,'Ref miR Selection'!J53)</f>
        <v>6.932044658654103E-10</v>
      </c>
      <c r="K53" s="111" t="str">
        <f>IFERROR('Ref miR Selection'!K53/'Ref miR Selection'!Z$13,'Ref miR Selection'!K53)</f>
        <v>No sample</v>
      </c>
      <c r="L53" s="111" t="str">
        <f>IFERROR('Ref miR Selection'!L53/'Ref miR Selection'!AA$13,'Ref miR Selection'!L53)</f>
        <v>No sample</v>
      </c>
      <c r="M53" s="111" t="str">
        <f>IFERROR('Ref miR Selection'!M53/'Ref miR Selection'!AB$13,'Ref miR Selection'!M53)</f>
        <v>No sample</v>
      </c>
      <c r="N53" s="111" t="str">
        <f>IFERROR('Ref miR Selection'!N53/'Ref miR Selection'!AC$13,'Ref miR Selection'!N53)</f>
        <v>No sample</v>
      </c>
      <c r="O53" s="111" t="str">
        <f>IFERROR('Ref miR Selection'!O53/'Ref miR Selection'!AD$13,'Ref miR Selection'!O53)</f>
        <v>No sample</v>
      </c>
    </row>
    <row r="54" spans="1:15" x14ac:dyDescent="0.25">
      <c r="A54" s="148"/>
      <c r="B54" s="13" t="s">
        <v>2338</v>
      </c>
      <c r="C54" s="6" t="str">
        <f>VLOOKUP($B54,'Thresholded Ct'!$B$3:$C$194,2,FALSE)</f>
        <v>hsa-miR-365a-3p</v>
      </c>
      <c r="D54" s="111">
        <f>IFERROR('Ref miR Selection'!D54/'Ref miR Selection'!S$13,'Ref miR Selection'!D54)</f>
        <v>1.0326510701357111E-9</v>
      </c>
      <c r="E54" s="111" t="str">
        <f>IFERROR('Ref miR Selection'!E54/'Ref miR Selection'!T$13,'Ref miR Selection'!E54)</f>
        <v>No sample</v>
      </c>
      <c r="F54" s="111" t="str">
        <f>IFERROR('Ref miR Selection'!F54/'Ref miR Selection'!U$13,'Ref miR Selection'!F54)</f>
        <v>No sample</v>
      </c>
      <c r="G54" s="111" t="str">
        <f>IFERROR('Ref miR Selection'!G54/'Ref miR Selection'!V$13,'Ref miR Selection'!G54)</f>
        <v>No sample</v>
      </c>
      <c r="H54" s="111" t="str">
        <f>IFERROR('Ref miR Selection'!H54/'Ref miR Selection'!W$13,'Ref miR Selection'!H54)</f>
        <v>No sample</v>
      </c>
      <c r="I54" s="111" t="str">
        <f>IFERROR('Ref miR Selection'!I54/'Ref miR Selection'!X$13,'Ref miR Selection'!I54)</f>
        <v>No sample</v>
      </c>
      <c r="J54" s="111">
        <f>IFERROR('Ref miR Selection'!J54/'Ref miR Selection'!Y$13,'Ref miR Selection'!J54)</f>
        <v>2.018596915239061E-9</v>
      </c>
      <c r="K54" s="111" t="str">
        <f>IFERROR('Ref miR Selection'!K54/'Ref miR Selection'!Z$13,'Ref miR Selection'!K54)</f>
        <v>No sample</v>
      </c>
      <c r="L54" s="111" t="str">
        <f>IFERROR('Ref miR Selection'!L54/'Ref miR Selection'!AA$13,'Ref miR Selection'!L54)</f>
        <v>No sample</v>
      </c>
      <c r="M54" s="111" t="str">
        <f>IFERROR('Ref miR Selection'!M54/'Ref miR Selection'!AB$13,'Ref miR Selection'!M54)</f>
        <v>No sample</v>
      </c>
      <c r="N54" s="111" t="str">
        <f>IFERROR('Ref miR Selection'!N54/'Ref miR Selection'!AC$13,'Ref miR Selection'!N54)</f>
        <v>No sample</v>
      </c>
      <c r="O54" s="111" t="str">
        <f>IFERROR('Ref miR Selection'!O54/'Ref miR Selection'!AD$13,'Ref miR Selection'!O54)</f>
        <v>No sample</v>
      </c>
    </row>
    <row r="55" spans="1:15" x14ac:dyDescent="0.25">
      <c r="A55" s="148"/>
      <c r="B55" s="13" t="s">
        <v>2339</v>
      </c>
      <c r="C55" s="6" t="str">
        <f>VLOOKUP($B55,'Thresholded Ct'!$B$3:$C$194,2,FALSE)</f>
        <v>hsa-miR-382-5p</v>
      </c>
      <c r="D55" s="111">
        <f>IFERROR('Ref miR Selection'!D55/'Ref miR Selection'!S$13,'Ref miR Selection'!D55)</f>
        <v>2.4475746362458359E-9</v>
      </c>
      <c r="E55" s="111" t="str">
        <f>IFERROR('Ref miR Selection'!E55/'Ref miR Selection'!T$13,'Ref miR Selection'!E55)</f>
        <v>No sample</v>
      </c>
      <c r="F55" s="111" t="str">
        <f>IFERROR('Ref miR Selection'!F55/'Ref miR Selection'!U$13,'Ref miR Selection'!F55)</f>
        <v>No sample</v>
      </c>
      <c r="G55" s="111" t="str">
        <f>IFERROR('Ref miR Selection'!G55/'Ref miR Selection'!V$13,'Ref miR Selection'!G55)</f>
        <v>No sample</v>
      </c>
      <c r="H55" s="111" t="str">
        <f>IFERROR('Ref miR Selection'!H55/'Ref miR Selection'!W$13,'Ref miR Selection'!H55)</f>
        <v>No sample</v>
      </c>
      <c r="I55" s="111" t="str">
        <f>IFERROR('Ref miR Selection'!I55/'Ref miR Selection'!X$13,'Ref miR Selection'!I55)</f>
        <v>No sample</v>
      </c>
      <c r="J55" s="111">
        <f>IFERROR('Ref miR Selection'!J55/'Ref miR Selection'!Y$13,'Ref miR Selection'!J55)</f>
        <v>7.5755616522726353E-9</v>
      </c>
      <c r="K55" s="111" t="str">
        <f>IFERROR('Ref miR Selection'!K55/'Ref miR Selection'!Z$13,'Ref miR Selection'!K55)</f>
        <v>No sample</v>
      </c>
      <c r="L55" s="111" t="str">
        <f>IFERROR('Ref miR Selection'!L55/'Ref miR Selection'!AA$13,'Ref miR Selection'!L55)</f>
        <v>No sample</v>
      </c>
      <c r="M55" s="111" t="str">
        <f>IFERROR('Ref miR Selection'!M55/'Ref miR Selection'!AB$13,'Ref miR Selection'!M55)</f>
        <v>No sample</v>
      </c>
      <c r="N55" s="111" t="str">
        <f>IFERROR('Ref miR Selection'!N55/'Ref miR Selection'!AC$13,'Ref miR Selection'!N55)</f>
        <v>No sample</v>
      </c>
      <c r="O55" s="111" t="str">
        <f>IFERROR('Ref miR Selection'!O55/'Ref miR Selection'!AD$13,'Ref miR Selection'!O55)</f>
        <v>No sample</v>
      </c>
    </row>
    <row r="56" spans="1:15" x14ac:dyDescent="0.25">
      <c r="A56" s="148"/>
      <c r="B56" s="13" t="s">
        <v>2340</v>
      </c>
      <c r="C56" s="6" t="str">
        <f>VLOOKUP($B56,'Thresholded Ct'!$B$3:$C$194,2,FALSE)</f>
        <v>hsa-miR-486-5p</v>
      </c>
      <c r="D56" s="111">
        <f>IFERROR('Ref miR Selection'!D56/'Ref miR Selection'!S$13,'Ref miR Selection'!D56)</f>
        <v>3.6661884587686733E-10</v>
      </c>
      <c r="E56" s="111" t="str">
        <f>IFERROR('Ref miR Selection'!E56/'Ref miR Selection'!T$13,'Ref miR Selection'!E56)</f>
        <v>No sample</v>
      </c>
      <c r="F56" s="111" t="str">
        <f>IFERROR('Ref miR Selection'!F56/'Ref miR Selection'!U$13,'Ref miR Selection'!F56)</f>
        <v>No sample</v>
      </c>
      <c r="G56" s="111" t="str">
        <f>IFERROR('Ref miR Selection'!G56/'Ref miR Selection'!V$13,'Ref miR Selection'!G56)</f>
        <v>No sample</v>
      </c>
      <c r="H56" s="111" t="str">
        <f>IFERROR('Ref miR Selection'!H56/'Ref miR Selection'!W$13,'Ref miR Selection'!H56)</f>
        <v>No sample</v>
      </c>
      <c r="I56" s="111" t="str">
        <f>IFERROR('Ref miR Selection'!I56/'Ref miR Selection'!X$13,'Ref miR Selection'!I56)</f>
        <v>No sample</v>
      </c>
      <c r="J56" s="111">
        <f>IFERROR('Ref miR Selection'!J56/'Ref miR Selection'!Y$13,'Ref miR Selection'!J56)</f>
        <v>1.6058674920678098E-9</v>
      </c>
      <c r="K56" s="111" t="str">
        <f>IFERROR('Ref miR Selection'!K56/'Ref miR Selection'!Z$13,'Ref miR Selection'!K56)</f>
        <v>No sample</v>
      </c>
      <c r="L56" s="111" t="str">
        <f>IFERROR('Ref miR Selection'!L56/'Ref miR Selection'!AA$13,'Ref miR Selection'!L56)</f>
        <v>No sample</v>
      </c>
      <c r="M56" s="111" t="str">
        <f>IFERROR('Ref miR Selection'!M56/'Ref miR Selection'!AB$13,'Ref miR Selection'!M56)</f>
        <v>No sample</v>
      </c>
      <c r="N56" s="111" t="str">
        <f>IFERROR('Ref miR Selection'!N56/'Ref miR Selection'!AC$13,'Ref miR Selection'!N56)</f>
        <v>No sample</v>
      </c>
      <c r="O56" s="111" t="str">
        <f>IFERROR('Ref miR Selection'!O56/'Ref miR Selection'!AD$13,'Ref miR Selection'!O56)</f>
        <v>No sample</v>
      </c>
    </row>
    <row r="57" spans="1:15" x14ac:dyDescent="0.25">
      <c r="A57" s="148"/>
      <c r="B57" s="13" t="s">
        <v>2341</v>
      </c>
      <c r="C57" s="6" t="str">
        <f>VLOOKUP($B57,'Thresholded Ct'!$B$3:$C$194,2,FALSE)</f>
        <v>hsa-miR-34a-3p</v>
      </c>
      <c r="D57" s="111">
        <f>IFERROR('Ref miR Selection'!D57/'Ref miR Selection'!S$13,'Ref miR Selection'!D57)</f>
        <v>2.6034501073261975E-8</v>
      </c>
      <c r="E57" s="111" t="str">
        <f>IFERROR('Ref miR Selection'!E57/'Ref miR Selection'!T$13,'Ref miR Selection'!E57)</f>
        <v>No sample</v>
      </c>
      <c r="F57" s="111" t="str">
        <f>IFERROR('Ref miR Selection'!F57/'Ref miR Selection'!U$13,'Ref miR Selection'!F57)</f>
        <v>No sample</v>
      </c>
      <c r="G57" s="111" t="str">
        <f>IFERROR('Ref miR Selection'!G57/'Ref miR Selection'!V$13,'Ref miR Selection'!G57)</f>
        <v>No sample</v>
      </c>
      <c r="H57" s="111" t="str">
        <f>IFERROR('Ref miR Selection'!H57/'Ref miR Selection'!W$13,'Ref miR Selection'!H57)</f>
        <v>No sample</v>
      </c>
      <c r="I57" s="111" t="str">
        <f>IFERROR('Ref miR Selection'!I57/'Ref miR Selection'!X$13,'Ref miR Selection'!I57)</f>
        <v>No sample</v>
      </c>
      <c r="J57" s="111">
        <f>IFERROR('Ref miR Selection'!J57/'Ref miR Selection'!Y$13,'Ref miR Selection'!J57)</f>
        <v>2.4956658110273658E-8</v>
      </c>
      <c r="K57" s="111" t="str">
        <f>IFERROR('Ref miR Selection'!K57/'Ref miR Selection'!Z$13,'Ref miR Selection'!K57)</f>
        <v>No sample</v>
      </c>
      <c r="L57" s="111" t="str">
        <f>IFERROR('Ref miR Selection'!L57/'Ref miR Selection'!AA$13,'Ref miR Selection'!L57)</f>
        <v>No sample</v>
      </c>
      <c r="M57" s="111" t="str">
        <f>IFERROR('Ref miR Selection'!M57/'Ref miR Selection'!AB$13,'Ref miR Selection'!M57)</f>
        <v>No sample</v>
      </c>
      <c r="N57" s="111" t="str">
        <f>IFERROR('Ref miR Selection'!N57/'Ref miR Selection'!AC$13,'Ref miR Selection'!N57)</f>
        <v>No sample</v>
      </c>
      <c r="O57" s="111" t="str">
        <f>IFERROR('Ref miR Selection'!O57/'Ref miR Selection'!AD$13,'Ref miR Selection'!O57)</f>
        <v>No sample</v>
      </c>
    </row>
    <row r="58" spans="1:15" x14ac:dyDescent="0.25">
      <c r="A58" s="148"/>
      <c r="B58" s="13" t="s">
        <v>2343</v>
      </c>
      <c r="C58" s="6" t="str">
        <f>VLOOKUP($B58,'Thresholded Ct'!$B$3:$C$194,2,FALSE)</f>
        <v>hsa-miR-221-3p</v>
      </c>
      <c r="D58" s="111">
        <f>IFERROR('Ref miR Selection'!D58/'Ref miR Selection'!S$13,'Ref miR Selection'!D58)</f>
        <v>7.4664618886955242E-8</v>
      </c>
      <c r="E58" s="111" t="str">
        <f>IFERROR('Ref miR Selection'!E58/'Ref miR Selection'!T$13,'Ref miR Selection'!E58)</f>
        <v>No sample</v>
      </c>
      <c r="F58" s="111" t="str">
        <f>IFERROR('Ref miR Selection'!F58/'Ref miR Selection'!U$13,'Ref miR Selection'!F58)</f>
        <v>No sample</v>
      </c>
      <c r="G58" s="111" t="str">
        <f>IFERROR('Ref miR Selection'!G58/'Ref miR Selection'!V$13,'Ref miR Selection'!G58)</f>
        <v>No sample</v>
      </c>
      <c r="H58" s="111" t="str">
        <f>IFERROR('Ref miR Selection'!H58/'Ref miR Selection'!W$13,'Ref miR Selection'!H58)</f>
        <v>No sample</v>
      </c>
      <c r="I58" s="111" t="str">
        <f>IFERROR('Ref miR Selection'!I58/'Ref miR Selection'!X$13,'Ref miR Selection'!I58)</f>
        <v>No sample</v>
      </c>
      <c r="J58" s="111">
        <f>IFERROR('Ref miR Selection'!J58/'Ref miR Selection'!Y$13,'Ref miR Selection'!J58)</f>
        <v>3.0386378854459262E-8</v>
      </c>
      <c r="K58" s="111" t="str">
        <f>IFERROR('Ref miR Selection'!K58/'Ref miR Selection'!Z$13,'Ref miR Selection'!K58)</f>
        <v>No sample</v>
      </c>
      <c r="L58" s="111" t="str">
        <f>IFERROR('Ref miR Selection'!L58/'Ref miR Selection'!AA$13,'Ref miR Selection'!L58)</f>
        <v>No sample</v>
      </c>
      <c r="M58" s="111" t="str">
        <f>IFERROR('Ref miR Selection'!M58/'Ref miR Selection'!AB$13,'Ref miR Selection'!M58)</f>
        <v>No sample</v>
      </c>
      <c r="N58" s="111" t="str">
        <f>IFERROR('Ref miR Selection'!N58/'Ref miR Selection'!AC$13,'Ref miR Selection'!N58)</f>
        <v>No sample</v>
      </c>
      <c r="O58" s="111" t="str">
        <f>IFERROR('Ref miR Selection'!O58/'Ref miR Selection'!AD$13,'Ref miR Selection'!O58)</f>
        <v>No sample</v>
      </c>
    </row>
    <row r="59" spans="1:15" x14ac:dyDescent="0.25">
      <c r="A59" s="148"/>
      <c r="B59" s="13" t="s">
        <v>2344</v>
      </c>
      <c r="C59" s="6" t="str">
        <f>VLOOKUP($B59,'Thresholded Ct'!$B$3:$C$194,2,FALSE)</f>
        <v>hsa-miR-31-5p</v>
      </c>
      <c r="D59" s="111">
        <f>IFERROR('Ref miR Selection'!D59/'Ref miR Selection'!S$13,'Ref miR Selection'!D59)</f>
        <v>4.6792618018751378E-10</v>
      </c>
      <c r="E59" s="111" t="str">
        <f>IFERROR('Ref miR Selection'!E59/'Ref miR Selection'!T$13,'Ref miR Selection'!E59)</f>
        <v>No sample</v>
      </c>
      <c r="F59" s="111" t="str">
        <f>IFERROR('Ref miR Selection'!F59/'Ref miR Selection'!U$13,'Ref miR Selection'!F59)</f>
        <v>No sample</v>
      </c>
      <c r="G59" s="111" t="str">
        <f>IFERROR('Ref miR Selection'!G59/'Ref miR Selection'!V$13,'Ref miR Selection'!G59)</f>
        <v>No sample</v>
      </c>
      <c r="H59" s="111" t="str">
        <f>IFERROR('Ref miR Selection'!H59/'Ref miR Selection'!W$13,'Ref miR Selection'!H59)</f>
        <v>No sample</v>
      </c>
      <c r="I59" s="111" t="str">
        <f>IFERROR('Ref miR Selection'!I59/'Ref miR Selection'!X$13,'Ref miR Selection'!I59)</f>
        <v>No sample</v>
      </c>
      <c r="J59" s="111">
        <f>IFERROR('Ref miR Selection'!J59/'Ref miR Selection'!Y$13,'Ref miR Selection'!J59)</f>
        <v>7.5755616522726353E-9</v>
      </c>
      <c r="K59" s="111" t="str">
        <f>IFERROR('Ref miR Selection'!K59/'Ref miR Selection'!Z$13,'Ref miR Selection'!K59)</f>
        <v>No sample</v>
      </c>
      <c r="L59" s="111" t="str">
        <f>IFERROR('Ref miR Selection'!L59/'Ref miR Selection'!AA$13,'Ref miR Selection'!L59)</f>
        <v>No sample</v>
      </c>
      <c r="M59" s="111" t="str">
        <f>IFERROR('Ref miR Selection'!M59/'Ref miR Selection'!AB$13,'Ref miR Selection'!M59)</f>
        <v>No sample</v>
      </c>
      <c r="N59" s="111" t="str">
        <f>IFERROR('Ref miR Selection'!N59/'Ref miR Selection'!AC$13,'Ref miR Selection'!N59)</f>
        <v>No sample</v>
      </c>
      <c r="O59" s="111" t="str">
        <f>IFERROR('Ref miR Selection'!O59/'Ref miR Selection'!AD$13,'Ref miR Selection'!O59)</f>
        <v>No sample</v>
      </c>
    </row>
    <row r="60" spans="1:15" x14ac:dyDescent="0.25">
      <c r="A60" s="148"/>
      <c r="B60" s="13" t="s">
        <v>2345</v>
      </c>
      <c r="C60" s="6" t="str">
        <f>VLOOKUP($B60,'Thresholded Ct'!$B$3:$C$194,2,FALSE)</f>
        <v>hsa-miR-199a-5p</v>
      </c>
      <c r="D60" s="111">
        <f>IFERROR('Ref miR Selection'!D60/'Ref miR Selection'!S$13,'Ref miR Selection'!D60)</f>
        <v>1.6328867769951997E-8</v>
      </c>
      <c r="E60" s="111" t="str">
        <f>IFERROR('Ref miR Selection'!E60/'Ref miR Selection'!T$13,'Ref miR Selection'!E60)</f>
        <v>No sample</v>
      </c>
      <c r="F60" s="111" t="str">
        <f>IFERROR('Ref miR Selection'!F60/'Ref miR Selection'!U$13,'Ref miR Selection'!F60)</f>
        <v>No sample</v>
      </c>
      <c r="G60" s="111" t="str">
        <f>IFERROR('Ref miR Selection'!G60/'Ref miR Selection'!V$13,'Ref miR Selection'!G60)</f>
        <v>No sample</v>
      </c>
      <c r="H60" s="111" t="str">
        <f>IFERROR('Ref miR Selection'!H60/'Ref miR Selection'!W$13,'Ref miR Selection'!H60)</f>
        <v>No sample</v>
      </c>
      <c r="I60" s="111" t="str">
        <f>IFERROR('Ref miR Selection'!I60/'Ref miR Selection'!X$13,'Ref miR Selection'!I60)</f>
        <v>No sample</v>
      </c>
      <c r="J60" s="111">
        <f>IFERROR('Ref miR Selection'!J60/'Ref miR Selection'!Y$13,'Ref miR Selection'!J60)</f>
        <v>1.8383669403336931E-8</v>
      </c>
      <c r="K60" s="111" t="str">
        <f>IFERROR('Ref miR Selection'!K60/'Ref miR Selection'!Z$13,'Ref miR Selection'!K60)</f>
        <v>No sample</v>
      </c>
      <c r="L60" s="111" t="str">
        <f>IFERROR('Ref miR Selection'!L60/'Ref miR Selection'!AA$13,'Ref miR Selection'!L60)</f>
        <v>No sample</v>
      </c>
      <c r="M60" s="111" t="str">
        <f>IFERROR('Ref miR Selection'!M60/'Ref miR Selection'!AB$13,'Ref miR Selection'!M60)</f>
        <v>No sample</v>
      </c>
      <c r="N60" s="111" t="str">
        <f>IFERROR('Ref miR Selection'!N60/'Ref miR Selection'!AC$13,'Ref miR Selection'!N60)</f>
        <v>No sample</v>
      </c>
      <c r="O60" s="111" t="str">
        <f>IFERROR('Ref miR Selection'!O60/'Ref miR Selection'!AD$13,'Ref miR Selection'!O60)</f>
        <v>No sample</v>
      </c>
    </row>
    <row r="61" spans="1:15" x14ac:dyDescent="0.25">
      <c r="A61" s="148"/>
      <c r="B61" s="13" t="s">
        <v>2346</v>
      </c>
      <c r="C61" s="6" t="str">
        <f>VLOOKUP($B61,'Thresholded Ct'!$B$3:$C$194,2,FALSE)</f>
        <v>hsa-miR-203a-3p</v>
      </c>
      <c r="D61" s="111">
        <f>IFERROR('Ref miR Selection'!D61/'Ref miR Selection'!S$13,'Ref miR Selection'!D61)</f>
        <v>2.2290434812939023E-8</v>
      </c>
      <c r="E61" s="111" t="str">
        <f>IFERROR('Ref miR Selection'!E61/'Ref miR Selection'!T$13,'Ref miR Selection'!E61)</f>
        <v>No sample</v>
      </c>
      <c r="F61" s="111" t="str">
        <f>IFERROR('Ref miR Selection'!F61/'Ref miR Selection'!U$13,'Ref miR Selection'!F61)</f>
        <v>No sample</v>
      </c>
      <c r="G61" s="111" t="str">
        <f>IFERROR('Ref miR Selection'!G61/'Ref miR Selection'!V$13,'Ref miR Selection'!G61)</f>
        <v>No sample</v>
      </c>
      <c r="H61" s="111" t="str">
        <f>IFERROR('Ref miR Selection'!H61/'Ref miR Selection'!W$13,'Ref miR Selection'!H61)</f>
        <v>No sample</v>
      </c>
      <c r="I61" s="111" t="str">
        <f>IFERROR('Ref miR Selection'!I61/'Ref miR Selection'!X$13,'Ref miR Selection'!I61)</f>
        <v>No sample</v>
      </c>
      <c r="J61" s="111">
        <f>IFERROR('Ref miR Selection'!J61/'Ref miR Selection'!Y$13,'Ref miR Selection'!J61)</f>
        <v>3.8194180946372262E-9</v>
      </c>
      <c r="K61" s="111" t="str">
        <f>IFERROR('Ref miR Selection'!K61/'Ref miR Selection'!Z$13,'Ref miR Selection'!K61)</f>
        <v>No sample</v>
      </c>
      <c r="L61" s="111" t="str">
        <f>IFERROR('Ref miR Selection'!L61/'Ref miR Selection'!AA$13,'Ref miR Selection'!L61)</f>
        <v>No sample</v>
      </c>
      <c r="M61" s="111" t="str">
        <f>IFERROR('Ref miR Selection'!M61/'Ref miR Selection'!AB$13,'Ref miR Selection'!M61)</f>
        <v>No sample</v>
      </c>
      <c r="N61" s="111" t="str">
        <f>IFERROR('Ref miR Selection'!N61/'Ref miR Selection'!AC$13,'Ref miR Selection'!N61)</f>
        <v>No sample</v>
      </c>
      <c r="O61" s="111" t="str">
        <f>IFERROR('Ref miR Selection'!O61/'Ref miR Selection'!AD$13,'Ref miR Selection'!O61)</f>
        <v>No sample</v>
      </c>
    </row>
    <row r="62" spans="1:15" x14ac:dyDescent="0.25">
      <c r="A62" s="148"/>
      <c r="B62" s="13" t="s">
        <v>2347</v>
      </c>
      <c r="C62" s="6" t="str">
        <f>VLOOKUP($B62,'Thresholded Ct'!$B$3:$C$194,2,FALSE)</f>
        <v>hsa-miR-125b-5p</v>
      </c>
      <c r="D62" s="111" t="str">
        <f>IFERROR('Ref miR Selection'!D62/'Ref miR Selection'!S$13,'Ref miR Selection'!D62)</f>
        <v>Excluded</v>
      </c>
      <c r="E62" s="111" t="str">
        <f>IFERROR('Ref miR Selection'!E62/'Ref miR Selection'!T$13,'Ref miR Selection'!E62)</f>
        <v>No sample</v>
      </c>
      <c r="F62" s="111" t="str">
        <f>IFERROR('Ref miR Selection'!F62/'Ref miR Selection'!U$13,'Ref miR Selection'!F62)</f>
        <v>No sample</v>
      </c>
      <c r="G62" s="111" t="str">
        <f>IFERROR('Ref miR Selection'!G62/'Ref miR Selection'!V$13,'Ref miR Selection'!G62)</f>
        <v>No sample</v>
      </c>
      <c r="H62" s="111" t="str">
        <f>IFERROR('Ref miR Selection'!H62/'Ref miR Selection'!W$13,'Ref miR Selection'!H62)</f>
        <v>No sample</v>
      </c>
      <c r="I62" s="111" t="str">
        <f>IFERROR('Ref miR Selection'!I62/'Ref miR Selection'!X$13,'Ref miR Selection'!I62)</f>
        <v>No sample</v>
      </c>
      <c r="J62" s="111" t="str">
        <f>IFERROR('Ref miR Selection'!J62/'Ref miR Selection'!Y$13,'Ref miR Selection'!J62)</f>
        <v>Excluded</v>
      </c>
      <c r="K62" s="111" t="str">
        <f>IFERROR('Ref miR Selection'!K62/'Ref miR Selection'!Z$13,'Ref miR Selection'!K62)</f>
        <v>No sample</v>
      </c>
      <c r="L62" s="111" t="str">
        <f>IFERROR('Ref miR Selection'!L62/'Ref miR Selection'!AA$13,'Ref miR Selection'!L62)</f>
        <v>No sample</v>
      </c>
      <c r="M62" s="111" t="str">
        <f>IFERROR('Ref miR Selection'!M62/'Ref miR Selection'!AB$13,'Ref miR Selection'!M62)</f>
        <v>No sample</v>
      </c>
      <c r="N62" s="111" t="str">
        <f>IFERROR('Ref miR Selection'!N62/'Ref miR Selection'!AC$13,'Ref miR Selection'!N62)</f>
        <v>No sample</v>
      </c>
      <c r="O62" s="111" t="str">
        <f>IFERROR('Ref miR Selection'!O62/'Ref miR Selection'!AD$13,'Ref miR Selection'!O62)</f>
        <v>No sample</v>
      </c>
    </row>
    <row r="63" spans="1:15" x14ac:dyDescent="0.25">
      <c r="A63" s="148"/>
      <c r="B63" s="13" t="s">
        <v>2348</v>
      </c>
      <c r="C63" s="6" t="str">
        <f>VLOOKUP($B63,'Thresholded Ct'!$B$3:$C$194,2,FALSE)</f>
        <v>hsa-miR-152-3p</v>
      </c>
      <c r="D63" s="111">
        <f>IFERROR('Ref miR Selection'!D63/'Ref miR Selection'!S$13,'Ref miR Selection'!D63)</f>
        <v>1.2828503236017534E-9</v>
      </c>
      <c r="E63" s="111" t="str">
        <f>IFERROR('Ref miR Selection'!E63/'Ref miR Selection'!T$13,'Ref miR Selection'!E63)</f>
        <v>No sample</v>
      </c>
      <c r="F63" s="111" t="str">
        <f>IFERROR('Ref miR Selection'!F63/'Ref miR Selection'!U$13,'Ref miR Selection'!F63)</f>
        <v>No sample</v>
      </c>
      <c r="G63" s="111" t="str">
        <f>IFERROR('Ref miR Selection'!G63/'Ref miR Selection'!V$13,'Ref miR Selection'!G63)</f>
        <v>No sample</v>
      </c>
      <c r="H63" s="111" t="str">
        <f>IFERROR('Ref miR Selection'!H63/'Ref miR Selection'!W$13,'Ref miR Selection'!H63)</f>
        <v>No sample</v>
      </c>
      <c r="I63" s="111" t="str">
        <f>IFERROR('Ref miR Selection'!I63/'Ref miR Selection'!X$13,'Ref miR Selection'!I63)</f>
        <v>No sample</v>
      </c>
      <c r="J63" s="111">
        <f>IFERROR('Ref miR Selection'!J63/'Ref miR Selection'!Y$13,'Ref miR Selection'!J63)</f>
        <v>1.4125998554513231E-9</v>
      </c>
      <c r="K63" s="111" t="str">
        <f>IFERROR('Ref miR Selection'!K63/'Ref miR Selection'!Z$13,'Ref miR Selection'!K63)</f>
        <v>No sample</v>
      </c>
      <c r="L63" s="111" t="str">
        <f>IFERROR('Ref miR Selection'!L63/'Ref miR Selection'!AA$13,'Ref miR Selection'!L63)</f>
        <v>No sample</v>
      </c>
      <c r="M63" s="111" t="str">
        <f>IFERROR('Ref miR Selection'!M63/'Ref miR Selection'!AB$13,'Ref miR Selection'!M63)</f>
        <v>No sample</v>
      </c>
      <c r="N63" s="111" t="str">
        <f>IFERROR('Ref miR Selection'!N63/'Ref miR Selection'!AC$13,'Ref miR Selection'!N63)</f>
        <v>No sample</v>
      </c>
      <c r="O63" s="111" t="str">
        <f>IFERROR('Ref miR Selection'!O63/'Ref miR Selection'!AD$13,'Ref miR Selection'!O63)</f>
        <v>No sample</v>
      </c>
    </row>
    <row r="64" spans="1:15" x14ac:dyDescent="0.25">
      <c r="A64" s="148"/>
      <c r="B64" s="13" t="s">
        <v>2349</v>
      </c>
      <c r="C64" s="6" t="str">
        <f>VLOOKUP($B64,'Thresholded Ct'!$B$3:$C$194,2,FALSE)</f>
        <v>hsa-miR-200c-3p</v>
      </c>
      <c r="D64" s="111">
        <f>IFERROR('Ref miR Selection'!D64/'Ref miR Selection'!S$13,'Ref miR Selection'!D64)</f>
        <v>4.6792618018751378E-10</v>
      </c>
      <c r="E64" s="111" t="str">
        <f>IFERROR('Ref miR Selection'!E64/'Ref miR Selection'!T$13,'Ref miR Selection'!E64)</f>
        <v>No sample</v>
      </c>
      <c r="F64" s="111" t="str">
        <f>IFERROR('Ref miR Selection'!F64/'Ref miR Selection'!U$13,'Ref miR Selection'!F64)</f>
        <v>No sample</v>
      </c>
      <c r="G64" s="111" t="str">
        <f>IFERROR('Ref miR Selection'!G64/'Ref miR Selection'!V$13,'Ref miR Selection'!G64)</f>
        <v>No sample</v>
      </c>
      <c r="H64" s="111" t="str">
        <f>IFERROR('Ref miR Selection'!H64/'Ref miR Selection'!W$13,'Ref miR Selection'!H64)</f>
        <v>No sample</v>
      </c>
      <c r="I64" s="111" t="str">
        <f>IFERROR('Ref miR Selection'!I64/'Ref miR Selection'!X$13,'Ref miR Selection'!I64)</f>
        <v>No sample</v>
      </c>
      <c r="J64" s="111" t="str">
        <f>IFERROR('Ref miR Selection'!J64/'Ref miR Selection'!Y$13,'Ref miR Selection'!J64)</f>
        <v>Excluded</v>
      </c>
      <c r="K64" s="111" t="str">
        <f>IFERROR('Ref miR Selection'!K64/'Ref miR Selection'!Z$13,'Ref miR Selection'!K64)</f>
        <v>No sample</v>
      </c>
      <c r="L64" s="111" t="str">
        <f>IFERROR('Ref miR Selection'!L64/'Ref miR Selection'!AA$13,'Ref miR Selection'!L64)</f>
        <v>No sample</v>
      </c>
      <c r="M64" s="111" t="str">
        <f>IFERROR('Ref miR Selection'!M64/'Ref miR Selection'!AB$13,'Ref miR Selection'!M64)</f>
        <v>No sample</v>
      </c>
      <c r="N64" s="111" t="str">
        <f>IFERROR('Ref miR Selection'!N64/'Ref miR Selection'!AC$13,'Ref miR Selection'!N64)</f>
        <v>No sample</v>
      </c>
      <c r="O64" s="111" t="str">
        <f>IFERROR('Ref miR Selection'!O64/'Ref miR Selection'!AD$13,'Ref miR Selection'!O64)</f>
        <v>No sample</v>
      </c>
    </row>
    <row r="65" spans="1:15" x14ac:dyDescent="0.25">
      <c r="A65" s="148"/>
      <c r="B65" s="13" t="s">
        <v>2350</v>
      </c>
      <c r="C65" s="6" t="str">
        <f>VLOOKUP($B65,'Thresholded Ct'!$B$3:$C$194,2,FALSE)</f>
        <v>hsa-miR-367-3p</v>
      </c>
      <c r="D65" s="111">
        <f>IFERROR('Ref miR Selection'!D65/'Ref miR Selection'!S$13,'Ref miR Selection'!D65)</f>
        <v>4.5770712783995261E-8</v>
      </c>
      <c r="E65" s="111" t="str">
        <f>IFERROR('Ref miR Selection'!E65/'Ref miR Selection'!T$13,'Ref miR Selection'!E65)</f>
        <v>No sample</v>
      </c>
      <c r="F65" s="111" t="str">
        <f>IFERROR('Ref miR Selection'!F65/'Ref miR Selection'!U$13,'Ref miR Selection'!F65)</f>
        <v>No sample</v>
      </c>
      <c r="G65" s="111" t="str">
        <f>IFERROR('Ref miR Selection'!G65/'Ref miR Selection'!V$13,'Ref miR Selection'!G65)</f>
        <v>No sample</v>
      </c>
      <c r="H65" s="111" t="str">
        <f>IFERROR('Ref miR Selection'!H65/'Ref miR Selection'!W$13,'Ref miR Selection'!H65)</f>
        <v>No sample</v>
      </c>
      <c r="I65" s="111" t="str">
        <f>IFERROR('Ref miR Selection'!I65/'Ref miR Selection'!X$13,'Ref miR Selection'!I65)</f>
        <v>No sample</v>
      </c>
      <c r="J65" s="111">
        <f>IFERROR('Ref miR Selection'!J65/'Ref miR Selection'!Y$13,'Ref miR Selection'!J65)</f>
        <v>3.5294044371057532E-8</v>
      </c>
      <c r="K65" s="111" t="str">
        <f>IFERROR('Ref miR Selection'!K65/'Ref miR Selection'!Z$13,'Ref miR Selection'!K65)</f>
        <v>No sample</v>
      </c>
      <c r="L65" s="111" t="str">
        <f>IFERROR('Ref miR Selection'!L65/'Ref miR Selection'!AA$13,'Ref miR Selection'!L65)</f>
        <v>No sample</v>
      </c>
      <c r="M65" s="111" t="str">
        <f>IFERROR('Ref miR Selection'!M65/'Ref miR Selection'!AB$13,'Ref miR Selection'!M65)</f>
        <v>No sample</v>
      </c>
      <c r="N65" s="111" t="str">
        <f>IFERROR('Ref miR Selection'!N65/'Ref miR Selection'!AC$13,'Ref miR Selection'!N65)</f>
        <v>No sample</v>
      </c>
      <c r="O65" s="111" t="str">
        <f>IFERROR('Ref miR Selection'!O65/'Ref miR Selection'!AD$13,'Ref miR Selection'!O65)</f>
        <v>No sample</v>
      </c>
    </row>
    <row r="66" spans="1:15" x14ac:dyDescent="0.25">
      <c r="A66" s="148"/>
      <c r="B66" s="13" t="s">
        <v>2351</v>
      </c>
      <c r="C66" s="6" t="str">
        <f>VLOOKUP($B66,'Thresholded Ct'!$B$3:$C$194,2,FALSE)</f>
        <v>hsa-miR-342-3p</v>
      </c>
      <c r="D66" s="111">
        <f>IFERROR('Ref miR Selection'!D66/'Ref miR Selection'!S$13,'Ref miR Selection'!D66)</f>
        <v>4.0369926184168431E-10</v>
      </c>
      <c r="E66" s="111" t="str">
        <f>IFERROR('Ref miR Selection'!E66/'Ref miR Selection'!T$13,'Ref miR Selection'!E66)</f>
        <v>No sample</v>
      </c>
      <c r="F66" s="111" t="str">
        <f>IFERROR('Ref miR Selection'!F66/'Ref miR Selection'!U$13,'Ref miR Selection'!F66)</f>
        <v>No sample</v>
      </c>
      <c r="G66" s="111" t="str">
        <f>IFERROR('Ref miR Selection'!G66/'Ref miR Selection'!V$13,'Ref miR Selection'!G66)</f>
        <v>No sample</v>
      </c>
      <c r="H66" s="111" t="str">
        <f>IFERROR('Ref miR Selection'!H66/'Ref miR Selection'!W$13,'Ref miR Selection'!H66)</f>
        <v>No sample</v>
      </c>
      <c r="I66" s="111" t="str">
        <f>IFERROR('Ref miR Selection'!I66/'Ref miR Selection'!X$13,'Ref miR Selection'!I66)</f>
        <v>No sample</v>
      </c>
      <c r="J66" s="111">
        <f>IFERROR('Ref miR Selection'!J66/'Ref miR Selection'!Y$13,'Ref miR Selection'!J66)</f>
        <v>5.9310229277540966E-10</v>
      </c>
      <c r="K66" s="111" t="str">
        <f>IFERROR('Ref miR Selection'!K66/'Ref miR Selection'!Z$13,'Ref miR Selection'!K66)</f>
        <v>No sample</v>
      </c>
      <c r="L66" s="111" t="str">
        <f>IFERROR('Ref miR Selection'!L66/'Ref miR Selection'!AA$13,'Ref miR Selection'!L66)</f>
        <v>No sample</v>
      </c>
      <c r="M66" s="111" t="str">
        <f>IFERROR('Ref miR Selection'!M66/'Ref miR Selection'!AB$13,'Ref miR Selection'!M66)</f>
        <v>No sample</v>
      </c>
      <c r="N66" s="111" t="str">
        <f>IFERROR('Ref miR Selection'!N66/'Ref miR Selection'!AC$13,'Ref miR Selection'!N66)</f>
        <v>No sample</v>
      </c>
      <c r="O66" s="111" t="str">
        <f>IFERROR('Ref miR Selection'!O66/'Ref miR Selection'!AD$13,'Ref miR Selection'!O66)</f>
        <v>No sample</v>
      </c>
    </row>
    <row r="67" spans="1:15" x14ac:dyDescent="0.25">
      <c r="A67" s="148"/>
      <c r="B67" s="13" t="s">
        <v>2352</v>
      </c>
      <c r="C67" s="6" t="str">
        <f>VLOOKUP($B67,'Thresholded Ct'!$B$3:$C$194,2,FALSE)</f>
        <v>hsa-miR-146b-5p</v>
      </c>
      <c r="D67" s="111">
        <f>IFERROR('Ref miR Selection'!D67/'Ref miR Selection'!S$13,'Ref miR Selection'!D67)</f>
        <v>2.1997702520890697E-9</v>
      </c>
      <c r="E67" s="111" t="str">
        <f>IFERROR('Ref miR Selection'!E67/'Ref miR Selection'!T$13,'Ref miR Selection'!E67)</f>
        <v>No sample</v>
      </c>
      <c r="F67" s="111" t="str">
        <f>IFERROR('Ref miR Selection'!F67/'Ref miR Selection'!U$13,'Ref miR Selection'!F67)</f>
        <v>No sample</v>
      </c>
      <c r="G67" s="111" t="str">
        <f>IFERROR('Ref miR Selection'!G67/'Ref miR Selection'!V$13,'Ref miR Selection'!G67)</f>
        <v>No sample</v>
      </c>
      <c r="H67" s="111" t="str">
        <f>IFERROR('Ref miR Selection'!H67/'Ref miR Selection'!W$13,'Ref miR Selection'!H67)</f>
        <v>No sample</v>
      </c>
      <c r="I67" s="111" t="str">
        <f>IFERROR('Ref miR Selection'!I67/'Ref miR Selection'!X$13,'Ref miR Selection'!I67)</f>
        <v>No sample</v>
      </c>
      <c r="J67" s="111">
        <f>IFERROR('Ref miR Selection'!J67/'Ref miR Selection'!Y$13,'Ref miR Selection'!J67)</f>
        <v>6.4409832889724829E-10</v>
      </c>
      <c r="K67" s="111" t="str">
        <f>IFERROR('Ref miR Selection'!K67/'Ref miR Selection'!Z$13,'Ref miR Selection'!K67)</f>
        <v>No sample</v>
      </c>
      <c r="L67" s="111" t="str">
        <f>IFERROR('Ref miR Selection'!L67/'Ref miR Selection'!AA$13,'Ref miR Selection'!L67)</f>
        <v>No sample</v>
      </c>
      <c r="M67" s="111" t="str">
        <f>IFERROR('Ref miR Selection'!M67/'Ref miR Selection'!AB$13,'Ref miR Selection'!M67)</f>
        <v>No sample</v>
      </c>
      <c r="N67" s="111" t="str">
        <f>IFERROR('Ref miR Selection'!N67/'Ref miR Selection'!AC$13,'Ref miR Selection'!N67)</f>
        <v>No sample</v>
      </c>
      <c r="O67" s="111" t="str">
        <f>IFERROR('Ref miR Selection'!O67/'Ref miR Selection'!AD$13,'Ref miR Selection'!O67)</f>
        <v>No sample</v>
      </c>
    </row>
    <row r="68" spans="1:15" x14ac:dyDescent="0.25">
      <c r="A68" s="148"/>
      <c r="B68" s="13" t="s">
        <v>2353</v>
      </c>
      <c r="C68" s="6" t="str">
        <f>VLOOKUP($B68,'Thresholded Ct'!$B$3:$C$194,2,FALSE)</f>
        <v>hsa-miR-34b-3p</v>
      </c>
      <c r="D68" s="111">
        <f>IFERROR('Ref miR Selection'!D68/'Ref miR Selection'!S$13,'Ref miR Selection'!D68)</f>
        <v>1.2928622501373299E-6</v>
      </c>
      <c r="E68" s="111" t="str">
        <f>IFERROR('Ref miR Selection'!E68/'Ref miR Selection'!T$13,'Ref miR Selection'!E68)</f>
        <v>No sample</v>
      </c>
      <c r="F68" s="111" t="str">
        <f>IFERROR('Ref miR Selection'!F68/'Ref miR Selection'!U$13,'Ref miR Selection'!F68)</f>
        <v>No sample</v>
      </c>
      <c r="G68" s="111" t="str">
        <f>IFERROR('Ref miR Selection'!G68/'Ref miR Selection'!V$13,'Ref miR Selection'!G68)</f>
        <v>No sample</v>
      </c>
      <c r="H68" s="111" t="str">
        <f>IFERROR('Ref miR Selection'!H68/'Ref miR Selection'!W$13,'Ref miR Selection'!H68)</f>
        <v>No sample</v>
      </c>
      <c r="I68" s="111" t="str">
        <f>IFERROR('Ref miR Selection'!I68/'Ref miR Selection'!X$13,'Ref miR Selection'!I68)</f>
        <v>No sample</v>
      </c>
      <c r="J68" s="111">
        <f>IFERROR('Ref miR Selection'!J68/'Ref miR Selection'!Y$13,'Ref miR Selection'!J68)</f>
        <v>2.9029036013197559E-7</v>
      </c>
      <c r="K68" s="111" t="str">
        <f>IFERROR('Ref miR Selection'!K68/'Ref miR Selection'!Z$13,'Ref miR Selection'!K68)</f>
        <v>No sample</v>
      </c>
      <c r="L68" s="111" t="str">
        <f>IFERROR('Ref miR Selection'!L68/'Ref miR Selection'!AA$13,'Ref miR Selection'!L68)</f>
        <v>No sample</v>
      </c>
      <c r="M68" s="111" t="str">
        <f>IFERROR('Ref miR Selection'!M68/'Ref miR Selection'!AB$13,'Ref miR Selection'!M68)</f>
        <v>No sample</v>
      </c>
      <c r="N68" s="111" t="str">
        <f>IFERROR('Ref miR Selection'!N68/'Ref miR Selection'!AC$13,'Ref miR Selection'!N68)</f>
        <v>No sample</v>
      </c>
      <c r="O68" s="111" t="str">
        <f>IFERROR('Ref miR Selection'!O68/'Ref miR Selection'!AD$13,'Ref miR Selection'!O68)</f>
        <v>No sample</v>
      </c>
    </row>
    <row r="69" spans="1:15" x14ac:dyDescent="0.25">
      <c r="A69" s="148"/>
      <c r="B69" s="13" t="s">
        <v>2355</v>
      </c>
      <c r="C69" s="6" t="str">
        <f>VLOOKUP($B69,'Thresholded Ct'!$B$3:$C$194,2,FALSE)</f>
        <v>hsa-miR-9-5p</v>
      </c>
      <c r="D69" s="111">
        <f>IFERROR('Ref miR Selection'!D69/'Ref miR Selection'!S$13,'Ref miR Selection'!D69)</f>
        <v>6.3312776488420376E-7</v>
      </c>
      <c r="E69" s="111" t="str">
        <f>IFERROR('Ref miR Selection'!E69/'Ref miR Selection'!T$13,'Ref miR Selection'!E69)</f>
        <v>No sample</v>
      </c>
      <c r="F69" s="111" t="str">
        <f>IFERROR('Ref miR Selection'!F69/'Ref miR Selection'!U$13,'Ref miR Selection'!F69)</f>
        <v>No sample</v>
      </c>
      <c r="G69" s="111" t="str">
        <f>IFERROR('Ref miR Selection'!G69/'Ref miR Selection'!V$13,'Ref miR Selection'!G69)</f>
        <v>No sample</v>
      </c>
      <c r="H69" s="111" t="str">
        <f>IFERROR('Ref miR Selection'!H69/'Ref miR Selection'!W$13,'Ref miR Selection'!H69)</f>
        <v>No sample</v>
      </c>
      <c r="I69" s="111" t="str">
        <f>IFERROR('Ref miR Selection'!I69/'Ref miR Selection'!X$13,'Ref miR Selection'!I69)</f>
        <v>No sample</v>
      </c>
      <c r="J69" s="111">
        <f>IFERROR('Ref miR Selection'!J69/'Ref miR Selection'!Y$13,'Ref miR Selection'!J69)</f>
        <v>5.4317789115735352E-8</v>
      </c>
      <c r="K69" s="111" t="str">
        <f>IFERROR('Ref miR Selection'!K69/'Ref miR Selection'!Z$13,'Ref miR Selection'!K69)</f>
        <v>No sample</v>
      </c>
      <c r="L69" s="111" t="str">
        <f>IFERROR('Ref miR Selection'!L69/'Ref miR Selection'!AA$13,'Ref miR Selection'!L69)</f>
        <v>No sample</v>
      </c>
      <c r="M69" s="111" t="str">
        <f>IFERROR('Ref miR Selection'!M69/'Ref miR Selection'!AB$13,'Ref miR Selection'!M69)</f>
        <v>No sample</v>
      </c>
      <c r="N69" s="111" t="str">
        <f>IFERROR('Ref miR Selection'!N69/'Ref miR Selection'!AC$13,'Ref miR Selection'!N69)</f>
        <v>No sample</v>
      </c>
      <c r="O69" s="111" t="str">
        <f>IFERROR('Ref miR Selection'!O69/'Ref miR Selection'!AD$13,'Ref miR Selection'!O69)</f>
        <v>No sample</v>
      </c>
    </row>
    <row r="70" spans="1:15" x14ac:dyDescent="0.25">
      <c r="A70" s="148"/>
      <c r="B70" s="13" t="s">
        <v>2356</v>
      </c>
      <c r="C70" s="6" t="str">
        <f>VLOOKUP($B70,'Thresholded Ct'!$B$3:$C$194,2,FALSE)</f>
        <v>hsa-miR-376c-3p</v>
      </c>
      <c r="D70" s="111">
        <f>IFERROR('Ref miR Selection'!D70/'Ref miR Selection'!S$13,'Ref miR Selection'!D70)</f>
        <v>4.5770712783995261E-8</v>
      </c>
      <c r="E70" s="111" t="str">
        <f>IFERROR('Ref miR Selection'!E70/'Ref miR Selection'!T$13,'Ref miR Selection'!E70)</f>
        <v>No sample</v>
      </c>
      <c r="F70" s="111" t="str">
        <f>IFERROR('Ref miR Selection'!F70/'Ref miR Selection'!U$13,'Ref miR Selection'!F70)</f>
        <v>No sample</v>
      </c>
      <c r="G70" s="111" t="str">
        <f>IFERROR('Ref miR Selection'!G70/'Ref miR Selection'!V$13,'Ref miR Selection'!G70)</f>
        <v>No sample</v>
      </c>
      <c r="H70" s="111" t="str">
        <f>IFERROR('Ref miR Selection'!H70/'Ref miR Selection'!W$13,'Ref miR Selection'!H70)</f>
        <v>No sample</v>
      </c>
      <c r="I70" s="111" t="str">
        <f>IFERROR('Ref miR Selection'!I70/'Ref miR Selection'!X$13,'Ref miR Selection'!I70)</f>
        <v>No sample</v>
      </c>
      <c r="J70" s="111">
        <f>IFERROR('Ref miR Selection'!J70/'Ref miR Selection'!Y$13,'Ref miR Selection'!J70)</f>
        <v>3.5294044371057532E-8</v>
      </c>
      <c r="K70" s="111" t="str">
        <f>IFERROR('Ref miR Selection'!K70/'Ref miR Selection'!Z$13,'Ref miR Selection'!K70)</f>
        <v>No sample</v>
      </c>
      <c r="L70" s="111" t="str">
        <f>IFERROR('Ref miR Selection'!L70/'Ref miR Selection'!AA$13,'Ref miR Selection'!L70)</f>
        <v>No sample</v>
      </c>
      <c r="M70" s="111" t="str">
        <f>IFERROR('Ref miR Selection'!M70/'Ref miR Selection'!AB$13,'Ref miR Selection'!M70)</f>
        <v>No sample</v>
      </c>
      <c r="N70" s="111" t="str">
        <f>IFERROR('Ref miR Selection'!N70/'Ref miR Selection'!AC$13,'Ref miR Selection'!N70)</f>
        <v>No sample</v>
      </c>
      <c r="O70" s="111" t="str">
        <f>IFERROR('Ref miR Selection'!O70/'Ref miR Selection'!AD$13,'Ref miR Selection'!O70)</f>
        <v>No sample</v>
      </c>
    </row>
    <row r="71" spans="1:15" x14ac:dyDescent="0.25">
      <c r="A71" s="148"/>
      <c r="B71" s="13" t="s">
        <v>2357</v>
      </c>
      <c r="C71" s="6" t="str">
        <f>VLOOKUP($B71,'Thresholded Ct'!$B$3:$C$194,2,FALSE)</f>
        <v>hsa-miR-199a-3p</v>
      </c>
      <c r="D71" s="111">
        <f>IFERROR('Ref miR Selection'!D71/'Ref miR Selection'!S$13,'Ref miR Selection'!D71)</f>
        <v>4.0369926184168431E-10</v>
      </c>
      <c r="E71" s="111" t="str">
        <f>IFERROR('Ref miR Selection'!E71/'Ref miR Selection'!T$13,'Ref miR Selection'!E71)</f>
        <v>No sample</v>
      </c>
      <c r="F71" s="111" t="str">
        <f>IFERROR('Ref miR Selection'!F71/'Ref miR Selection'!U$13,'Ref miR Selection'!F71)</f>
        <v>No sample</v>
      </c>
      <c r="G71" s="111" t="str">
        <f>IFERROR('Ref miR Selection'!G71/'Ref miR Selection'!V$13,'Ref miR Selection'!G71)</f>
        <v>No sample</v>
      </c>
      <c r="H71" s="111" t="str">
        <f>IFERROR('Ref miR Selection'!H71/'Ref miR Selection'!W$13,'Ref miR Selection'!H71)</f>
        <v>No sample</v>
      </c>
      <c r="I71" s="111" t="str">
        <f>IFERROR('Ref miR Selection'!I71/'Ref miR Selection'!X$13,'Ref miR Selection'!I71)</f>
        <v>No sample</v>
      </c>
      <c r="J71" s="111">
        <f>IFERROR('Ref miR Selection'!J71/'Ref miR Selection'!Y$13,'Ref miR Selection'!J71)</f>
        <v>4.5861417562493683E-10</v>
      </c>
      <c r="K71" s="111" t="str">
        <f>IFERROR('Ref miR Selection'!K71/'Ref miR Selection'!Z$13,'Ref miR Selection'!K71)</f>
        <v>No sample</v>
      </c>
      <c r="L71" s="111" t="str">
        <f>IFERROR('Ref miR Selection'!L71/'Ref miR Selection'!AA$13,'Ref miR Selection'!L71)</f>
        <v>No sample</v>
      </c>
      <c r="M71" s="111" t="str">
        <f>IFERROR('Ref miR Selection'!M71/'Ref miR Selection'!AB$13,'Ref miR Selection'!M71)</f>
        <v>No sample</v>
      </c>
      <c r="N71" s="111" t="str">
        <f>IFERROR('Ref miR Selection'!N71/'Ref miR Selection'!AC$13,'Ref miR Selection'!N71)</f>
        <v>No sample</v>
      </c>
      <c r="O71" s="111" t="str">
        <f>IFERROR('Ref miR Selection'!O71/'Ref miR Selection'!AD$13,'Ref miR Selection'!O71)</f>
        <v>No sample</v>
      </c>
    </row>
    <row r="72" spans="1:15" x14ac:dyDescent="0.25">
      <c r="A72" s="148"/>
      <c r="B72" s="13" t="s">
        <v>2358</v>
      </c>
      <c r="C72" s="6" t="str">
        <f>VLOOKUP($B72,'Thresholded Ct'!$B$3:$C$194,2,FALSE)</f>
        <v>hsa-miR-205-5p</v>
      </c>
      <c r="D72" s="111">
        <f>IFERROR('Ref miR Selection'!D72/'Ref miR Selection'!S$13,'Ref miR Selection'!D72)</f>
        <v>4.3480027534755593E-9</v>
      </c>
      <c r="E72" s="111" t="str">
        <f>IFERROR('Ref miR Selection'!E72/'Ref miR Selection'!T$13,'Ref miR Selection'!E72)</f>
        <v>No sample</v>
      </c>
      <c r="F72" s="111" t="str">
        <f>IFERROR('Ref miR Selection'!F72/'Ref miR Selection'!U$13,'Ref miR Selection'!F72)</f>
        <v>No sample</v>
      </c>
      <c r="G72" s="111" t="str">
        <f>IFERROR('Ref miR Selection'!G72/'Ref miR Selection'!V$13,'Ref miR Selection'!G72)</f>
        <v>No sample</v>
      </c>
      <c r="H72" s="111" t="str">
        <f>IFERROR('Ref miR Selection'!H72/'Ref miR Selection'!W$13,'Ref miR Selection'!H72)</f>
        <v>No sample</v>
      </c>
      <c r="I72" s="111" t="str">
        <f>IFERROR('Ref miR Selection'!I72/'Ref miR Selection'!X$13,'Ref miR Selection'!I72)</f>
        <v>No sample</v>
      </c>
      <c r="J72" s="111">
        <f>IFERROR('Ref miR Selection'!J72/'Ref miR Selection'!Y$13,'Ref miR Selection'!J72)</f>
        <v>1.8678166640942507E-9</v>
      </c>
      <c r="K72" s="111" t="str">
        <f>IFERROR('Ref miR Selection'!K72/'Ref miR Selection'!Z$13,'Ref miR Selection'!K72)</f>
        <v>No sample</v>
      </c>
      <c r="L72" s="111" t="str">
        <f>IFERROR('Ref miR Selection'!L72/'Ref miR Selection'!AA$13,'Ref miR Selection'!L72)</f>
        <v>No sample</v>
      </c>
      <c r="M72" s="111" t="str">
        <f>IFERROR('Ref miR Selection'!M72/'Ref miR Selection'!AB$13,'Ref miR Selection'!M72)</f>
        <v>No sample</v>
      </c>
      <c r="N72" s="111" t="str">
        <f>IFERROR('Ref miR Selection'!N72/'Ref miR Selection'!AC$13,'Ref miR Selection'!N72)</f>
        <v>No sample</v>
      </c>
      <c r="O72" s="111" t="str">
        <f>IFERROR('Ref miR Selection'!O72/'Ref miR Selection'!AD$13,'Ref miR Selection'!O72)</f>
        <v>No sample</v>
      </c>
    </row>
    <row r="73" spans="1:15" x14ac:dyDescent="0.25">
      <c r="A73" s="148"/>
      <c r="B73" s="13" t="s">
        <v>2359</v>
      </c>
      <c r="C73" s="6" t="str">
        <f>VLOOKUP($B73,'Thresholded Ct'!$B$3:$C$194,2,FALSE)</f>
        <v>hsa-miR-130a-3p</v>
      </c>
      <c r="D73" s="111">
        <f>IFERROR('Ref miR Selection'!D73/'Ref miR Selection'!S$13,'Ref miR Selection'!D73)</f>
        <v>3.2518956169192685E-10</v>
      </c>
      <c r="E73" s="111" t="str">
        <f>IFERROR('Ref miR Selection'!E73/'Ref miR Selection'!T$13,'Ref miR Selection'!E73)</f>
        <v>No sample</v>
      </c>
      <c r="F73" s="111" t="str">
        <f>IFERROR('Ref miR Selection'!F73/'Ref miR Selection'!U$13,'Ref miR Selection'!F73)</f>
        <v>No sample</v>
      </c>
      <c r="G73" s="111" t="str">
        <f>IFERROR('Ref miR Selection'!G73/'Ref miR Selection'!V$13,'Ref miR Selection'!G73)</f>
        <v>No sample</v>
      </c>
      <c r="H73" s="111" t="str">
        <f>IFERROR('Ref miR Selection'!H73/'Ref miR Selection'!W$13,'Ref miR Selection'!H73)</f>
        <v>No sample</v>
      </c>
      <c r="I73" s="111" t="str">
        <f>IFERROR('Ref miR Selection'!I73/'Ref miR Selection'!X$13,'Ref miR Selection'!I73)</f>
        <v>No sample</v>
      </c>
      <c r="J73" s="111">
        <f>IFERROR('Ref miR Selection'!J73/'Ref miR Selection'!Y$13,'Ref miR Selection'!J73)</f>
        <v>6.2691982336192471E-10</v>
      </c>
      <c r="K73" s="111" t="str">
        <f>IFERROR('Ref miR Selection'!K73/'Ref miR Selection'!Z$13,'Ref miR Selection'!K73)</f>
        <v>No sample</v>
      </c>
      <c r="L73" s="111" t="str">
        <f>IFERROR('Ref miR Selection'!L73/'Ref miR Selection'!AA$13,'Ref miR Selection'!L73)</f>
        <v>No sample</v>
      </c>
      <c r="M73" s="111" t="str">
        <f>IFERROR('Ref miR Selection'!M73/'Ref miR Selection'!AB$13,'Ref miR Selection'!M73)</f>
        <v>No sample</v>
      </c>
      <c r="N73" s="111" t="str">
        <f>IFERROR('Ref miR Selection'!N73/'Ref miR Selection'!AC$13,'Ref miR Selection'!N73)</f>
        <v>No sample</v>
      </c>
      <c r="O73" s="111" t="str">
        <f>IFERROR('Ref miR Selection'!O73/'Ref miR Selection'!AD$13,'Ref miR Selection'!O73)</f>
        <v>No sample</v>
      </c>
    </row>
    <row r="74" spans="1:15" x14ac:dyDescent="0.25">
      <c r="A74" s="148"/>
      <c r="B74" s="13" t="s">
        <v>2360</v>
      </c>
      <c r="C74" s="6" t="str">
        <f>VLOOKUP($B74,'Thresholded Ct'!$B$3:$C$194,2,FALSE)</f>
        <v>hsa-miR-126-5p</v>
      </c>
      <c r="D74" s="111" t="str">
        <f>IFERROR('Ref miR Selection'!D74/'Ref miR Selection'!S$13,'Ref miR Selection'!D74)</f>
        <v>Excluded</v>
      </c>
      <c r="E74" s="111" t="str">
        <f>IFERROR('Ref miR Selection'!E74/'Ref miR Selection'!T$13,'Ref miR Selection'!E74)</f>
        <v>No sample</v>
      </c>
      <c r="F74" s="111" t="str">
        <f>IFERROR('Ref miR Selection'!F74/'Ref miR Selection'!U$13,'Ref miR Selection'!F74)</f>
        <v>No sample</v>
      </c>
      <c r="G74" s="111" t="str">
        <f>IFERROR('Ref miR Selection'!G74/'Ref miR Selection'!V$13,'Ref miR Selection'!G74)</f>
        <v>No sample</v>
      </c>
      <c r="H74" s="111" t="str">
        <f>IFERROR('Ref miR Selection'!H74/'Ref miR Selection'!W$13,'Ref miR Selection'!H74)</f>
        <v>No sample</v>
      </c>
      <c r="I74" s="111" t="str">
        <f>IFERROR('Ref miR Selection'!I74/'Ref miR Selection'!X$13,'Ref miR Selection'!I74)</f>
        <v>No sample</v>
      </c>
      <c r="J74" s="111" t="str">
        <f>IFERROR('Ref miR Selection'!J74/'Ref miR Selection'!Y$13,'Ref miR Selection'!J74)</f>
        <v>Excluded</v>
      </c>
      <c r="K74" s="111" t="str">
        <f>IFERROR('Ref miR Selection'!K74/'Ref miR Selection'!Z$13,'Ref miR Selection'!K74)</f>
        <v>No sample</v>
      </c>
      <c r="L74" s="111" t="str">
        <f>IFERROR('Ref miR Selection'!L74/'Ref miR Selection'!AA$13,'Ref miR Selection'!L74)</f>
        <v>No sample</v>
      </c>
      <c r="M74" s="111" t="str">
        <f>IFERROR('Ref miR Selection'!M74/'Ref miR Selection'!AB$13,'Ref miR Selection'!M74)</f>
        <v>No sample</v>
      </c>
      <c r="N74" s="111" t="str">
        <f>IFERROR('Ref miR Selection'!N74/'Ref miR Selection'!AC$13,'Ref miR Selection'!N74)</f>
        <v>No sample</v>
      </c>
      <c r="O74" s="111" t="str">
        <f>IFERROR('Ref miR Selection'!O74/'Ref miR Selection'!AD$13,'Ref miR Selection'!O74)</f>
        <v>No sample</v>
      </c>
    </row>
    <row r="75" spans="1:15" x14ac:dyDescent="0.25">
      <c r="A75" s="148"/>
      <c r="B75" s="13" t="s">
        <v>2361</v>
      </c>
      <c r="C75" s="6" t="str">
        <f>VLOOKUP($B75,'Thresholded Ct'!$B$3:$C$194,2,FALSE)</f>
        <v>hsa-miR-106b-5p</v>
      </c>
      <c r="D75" s="111">
        <f>IFERROR('Ref miR Selection'!D75/'Ref miR Selection'!S$13,'Ref miR Selection'!D75)</f>
        <v>6.3312776488420376E-7</v>
      </c>
      <c r="E75" s="111" t="str">
        <f>IFERROR('Ref miR Selection'!E75/'Ref miR Selection'!T$13,'Ref miR Selection'!E75)</f>
        <v>No sample</v>
      </c>
      <c r="F75" s="111" t="str">
        <f>IFERROR('Ref miR Selection'!F75/'Ref miR Selection'!U$13,'Ref miR Selection'!F75)</f>
        <v>No sample</v>
      </c>
      <c r="G75" s="111" t="str">
        <f>IFERROR('Ref miR Selection'!G75/'Ref miR Selection'!V$13,'Ref miR Selection'!G75)</f>
        <v>No sample</v>
      </c>
      <c r="H75" s="111" t="str">
        <f>IFERROR('Ref miR Selection'!H75/'Ref miR Selection'!W$13,'Ref miR Selection'!H75)</f>
        <v>No sample</v>
      </c>
      <c r="I75" s="111" t="str">
        <f>IFERROR('Ref miR Selection'!I75/'Ref miR Selection'!X$13,'Ref miR Selection'!I75)</f>
        <v>No sample</v>
      </c>
      <c r="J75" s="111">
        <f>IFERROR('Ref miR Selection'!J75/'Ref miR Selection'!Y$13,'Ref miR Selection'!J75)</f>
        <v>5.4317789115735352E-8</v>
      </c>
      <c r="K75" s="111" t="str">
        <f>IFERROR('Ref miR Selection'!K75/'Ref miR Selection'!Z$13,'Ref miR Selection'!K75)</f>
        <v>No sample</v>
      </c>
      <c r="L75" s="111" t="str">
        <f>IFERROR('Ref miR Selection'!L75/'Ref miR Selection'!AA$13,'Ref miR Selection'!L75)</f>
        <v>No sample</v>
      </c>
      <c r="M75" s="111" t="str">
        <f>IFERROR('Ref miR Selection'!M75/'Ref miR Selection'!AB$13,'Ref miR Selection'!M75)</f>
        <v>No sample</v>
      </c>
      <c r="N75" s="111" t="str">
        <f>IFERROR('Ref miR Selection'!N75/'Ref miR Selection'!AC$13,'Ref miR Selection'!N75)</f>
        <v>No sample</v>
      </c>
      <c r="O75" s="111" t="str">
        <f>IFERROR('Ref miR Selection'!O75/'Ref miR Selection'!AD$13,'Ref miR Selection'!O75)</f>
        <v>No sample</v>
      </c>
    </row>
    <row r="76" spans="1:15" x14ac:dyDescent="0.25">
      <c r="A76" s="148"/>
      <c r="B76" s="13" t="s">
        <v>2362</v>
      </c>
      <c r="C76" s="6" t="str">
        <f>VLOOKUP($B76,'Thresholded Ct'!$B$3:$C$194,2,FALSE)</f>
        <v>hsa-miR-372-3p</v>
      </c>
      <c r="D76" s="111" t="str">
        <f>IFERROR('Ref miR Selection'!D76/'Ref miR Selection'!S$13,'Ref miR Selection'!D76)</f>
        <v>Excluded</v>
      </c>
      <c r="E76" s="111" t="str">
        <f>IFERROR('Ref miR Selection'!E76/'Ref miR Selection'!T$13,'Ref miR Selection'!E76)</f>
        <v>No sample</v>
      </c>
      <c r="F76" s="111" t="str">
        <f>IFERROR('Ref miR Selection'!F76/'Ref miR Selection'!U$13,'Ref miR Selection'!F76)</f>
        <v>No sample</v>
      </c>
      <c r="G76" s="111" t="str">
        <f>IFERROR('Ref miR Selection'!G76/'Ref miR Selection'!V$13,'Ref miR Selection'!G76)</f>
        <v>No sample</v>
      </c>
      <c r="H76" s="111" t="str">
        <f>IFERROR('Ref miR Selection'!H76/'Ref miR Selection'!W$13,'Ref miR Selection'!H76)</f>
        <v>No sample</v>
      </c>
      <c r="I76" s="111" t="str">
        <f>IFERROR('Ref miR Selection'!I76/'Ref miR Selection'!X$13,'Ref miR Selection'!I76)</f>
        <v>No sample</v>
      </c>
      <c r="J76" s="111" t="str">
        <f>IFERROR('Ref miR Selection'!J76/'Ref miR Selection'!Y$13,'Ref miR Selection'!J76)</f>
        <v>Excluded</v>
      </c>
      <c r="K76" s="111" t="str">
        <f>IFERROR('Ref miR Selection'!K76/'Ref miR Selection'!Z$13,'Ref miR Selection'!K76)</f>
        <v>No sample</v>
      </c>
      <c r="L76" s="111" t="str">
        <f>IFERROR('Ref miR Selection'!L76/'Ref miR Selection'!AA$13,'Ref miR Selection'!L76)</f>
        <v>No sample</v>
      </c>
      <c r="M76" s="111" t="str">
        <f>IFERROR('Ref miR Selection'!M76/'Ref miR Selection'!AB$13,'Ref miR Selection'!M76)</f>
        <v>No sample</v>
      </c>
      <c r="N76" s="111" t="str">
        <f>IFERROR('Ref miR Selection'!N76/'Ref miR Selection'!AC$13,'Ref miR Selection'!N76)</f>
        <v>No sample</v>
      </c>
      <c r="O76" s="111" t="str">
        <f>IFERROR('Ref miR Selection'!O76/'Ref miR Selection'!AD$13,'Ref miR Selection'!O76)</f>
        <v>No sample</v>
      </c>
    </row>
    <row r="77" spans="1:15" x14ac:dyDescent="0.25">
      <c r="A77" s="148"/>
      <c r="B77" s="13" t="s">
        <v>2363</v>
      </c>
      <c r="C77" s="6" t="str">
        <f>VLOOKUP($B77,'Thresholded Ct'!$B$3:$C$194,2,FALSE)</f>
        <v>hsa-miR-135b-5p</v>
      </c>
      <c r="D77" s="111">
        <f>IFERROR('Ref miR Selection'!D77/'Ref miR Selection'!S$13,'Ref miR Selection'!D77)</f>
        <v>6.8035180612731566E-10</v>
      </c>
      <c r="E77" s="111" t="str">
        <f>IFERROR('Ref miR Selection'!E77/'Ref miR Selection'!T$13,'Ref miR Selection'!E77)</f>
        <v>No sample</v>
      </c>
      <c r="F77" s="111" t="str">
        <f>IFERROR('Ref miR Selection'!F77/'Ref miR Selection'!U$13,'Ref miR Selection'!F77)</f>
        <v>No sample</v>
      </c>
      <c r="G77" s="111" t="str">
        <f>IFERROR('Ref miR Selection'!G77/'Ref miR Selection'!V$13,'Ref miR Selection'!G77)</f>
        <v>No sample</v>
      </c>
      <c r="H77" s="111" t="str">
        <f>IFERROR('Ref miR Selection'!H77/'Ref miR Selection'!W$13,'Ref miR Selection'!H77)</f>
        <v>No sample</v>
      </c>
      <c r="I77" s="111" t="str">
        <f>IFERROR('Ref miR Selection'!I77/'Ref miR Selection'!X$13,'Ref miR Selection'!I77)</f>
        <v>No sample</v>
      </c>
      <c r="J77" s="111">
        <f>IFERROR('Ref miR Selection'!J77/'Ref miR Selection'!Y$13,'Ref miR Selection'!J77)</f>
        <v>4.7251261745611826E-9</v>
      </c>
      <c r="K77" s="111" t="str">
        <f>IFERROR('Ref miR Selection'!K77/'Ref miR Selection'!Z$13,'Ref miR Selection'!K77)</f>
        <v>No sample</v>
      </c>
      <c r="L77" s="111" t="str">
        <f>IFERROR('Ref miR Selection'!L77/'Ref miR Selection'!AA$13,'Ref miR Selection'!L77)</f>
        <v>No sample</v>
      </c>
      <c r="M77" s="111" t="str">
        <f>IFERROR('Ref miR Selection'!M77/'Ref miR Selection'!AB$13,'Ref miR Selection'!M77)</f>
        <v>No sample</v>
      </c>
      <c r="N77" s="111" t="str">
        <f>IFERROR('Ref miR Selection'!N77/'Ref miR Selection'!AC$13,'Ref miR Selection'!N77)</f>
        <v>No sample</v>
      </c>
      <c r="O77" s="111" t="str">
        <f>IFERROR('Ref miR Selection'!O77/'Ref miR Selection'!AD$13,'Ref miR Selection'!O77)</f>
        <v>No sample</v>
      </c>
    </row>
    <row r="78" spans="1:15" x14ac:dyDescent="0.25">
      <c r="A78" s="148"/>
      <c r="B78" s="13" t="s">
        <v>2364</v>
      </c>
      <c r="C78" s="6" t="str">
        <f>VLOOKUP($B78,'Thresholded Ct'!$B$3:$C$194,2,FALSE)</f>
        <v>hsa-miR-202-3p</v>
      </c>
      <c r="D78" s="111">
        <f>IFERROR('Ref miR Selection'!D78/'Ref miR Selection'!S$13,'Ref miR Selection'!D78)</f>
        <v>6.8085748719379491E-9</v>
      </c>
      <c r="E78" s="111" t="str">
        <f>IFERROR('Ref miR Selection'!E78/'Ref miR Selection'!T$13,'Ref miR Selection'!E78)</f>
        <v>No sample</v>
      </c>
      <c r="F78" s="111" t="str">
        <f>IFERROR('Ref miR Selection'!F78/'Ref miR Selection'!U$13,'Ref miR Selection'!F78)</f>
        <v>No sample</v>
      </c>
      <c r="G78" s="111" t="str">
        <f>IFERROR('Ref miR Selection'!G78/'Ref miR Selection'!V$13,'Ref miR Selection'!G78)</f>
        <v>No sample</v>
      </c>
      <c r="H78" s="111" t="str">
        <f>IFERROR('Ref miR Selection'!H78/'Ref miR Selection'!W$13,'Ref miR Selection'!H78)</f>
        <v>No sample</v>
      </c>
      <c r="I78" s="111" t="str">
        <f>IFERROR('Ref miR Selection'!I78/'Ref miR Selection'!X$13,'Ref miR Selection'!I78)</f>
        <v>No sample</v>
      </c>
      <c r="J78" s="111">
        <f>IFERROR('Ref miR Selection'!J78/'Ref miR Selection'!Y$13,'Ref miR Selection'!J78)</f>
        <v>2.6839408070555396E-9</v>
      </c>
      <c r="K78" s="111" t="str">
        <f>IFERROR('Ref miR Selection'!K78/'Ref miR Selection'!Z$13,'Ref miR Selection'!K78)</f>
        <v>No sample</v>
      </c>
      <c r="L78" s="111" t="str">
        <f>IFERROR('Ref miR Selection'!L78/'Ref miR Selection'!AA$13,'Ref miR Selection'!L78)</f>
        <v>No sample</v>
      </c>
      <c r="M78" s="111" t="str">
        <f>IFERROR('Ref miR Selection'!M78/'Ref miR Selection'!AB$13,'Ref miR Selection'!M78)</f>
        <v>No sample</v>
      </c>
      <c r="N78" s="111" t="str">
        <f>IFERROR('Ref miR Selection'!N78/'Ref miR Selection'!AC$13,'Ref miR Selection'!N78)</f>
        <v>No sample</v>
      </c>
      <c r="O78" s="111" t="str">
        <f>IFERROR('Ref miR Selection'!O78/'Ref miR Selection'!AD$13,'Ref miR Selection'!O78)</f>
        <v>No sample</v>
      </c>
    </row>
    <row r="79" spans="1:15" x14ac:dyDescent="0.25">
      <c r="A79" s="148"/>
      <c r="B79" s="13" t="s">
        <v>2365</v>
      </c>
      <c r="C79" s="6" t="str">
        <f>VLOOKUP($B79,'Thresholded Ct'!$B$3:$C$194,2,FALSE)</f>
        <v>hsa-miR-190b</v>
      </c>
      <c r="D79" s="111">
        <f>IFERROR('Ref miR Selection'!D79/'Ref miR Selection'!S$13,'Ref miR Selection'!D79)</f>
        <v>1.512040375859579E-7</v>
      </c>
      <c r="E79" s="111" t="str">
        <f>IFERROR('Ref miR Selection'!E79/'Ref miR Selection'!T$13,'Ref miR Selection'!E79)</f>
        <v>No sample</v>
      </c>
      <c r="F79" s="111" t="str">
        <f>IFERROR('Ref miR Selection'!F79/'Ref miR Selection'!U$13,'Ref miR Selection'!F79)</f>
        <v>No sample</v>
      </c>
      <c r="G79" s="111" t="str">
        <f>IFERROR('Ref miR Selection'!G79/'Ref miR Selection'!V$13,'Ref miR Selection'!G79)</f>
        <v>No sample</v>
      </c>
      <c r="H79" s="111" t="str">
        <f>IFERROR('Ref miR Selection'!H79/'Ref miR Selection'!W$13,'Ref miR Selection'!H79)</f>
        <v>No sample</v>
      </c>
      <c r="I79" s="111" t="str">
        <f>IFERROR('Ref miR Selection'!I79/'Ref miR Selection'!X$13,'Ref miR Selection'!I79)</f>
        <v>No sample</v>
      </c>
      <c r="J79" s="111">
        <f>IFERROR('Ref miR Selection'!J79/'Ref miR Selection'!Y$13,'Ref miR Selection'!J79)</f>
        <v>1.3570714343486788E-7</v>
      </c>
      <c r="K79" s="111" t="str">
        <f>IFERROR('Ref miR Selection'!K79/'Ref miR Selection'!Z$13,'Ref miR Selection'!K79)</f>
        <v>No sample</v>
      </c>
      <c r="L79" s="111" t="str">
        <f>IFERROR('Ref miR Selection'!L79/'Ref miR Selection'!AA$13,'Ref miR Selection'!L79)</f>
        <v>No sample</v>
      </c>
      <c r="M79" s="111" t="str">
        <f>IFERROR('Ref miR Selection'!M79/'Ref miR Selection'!AB$13,'Ref miR Selection'!M79)</f>
        <v>No sample</v>
      </c>
      <c r="N79" s="111" t="str">
        <f>IFERROR('Ref miR Selection'!N79/'Ref miR Selection'!AC$13,'Ref miR Selection'!N79)</f>
        <v>No sample</v>
      </c>
      <c r="O79" s="111" t="str">
        <f>IFERROR('Ref miR Selection'!O79/'Ref miR Selection'!AD$13,'Ref miR Selection'!O79)</f>
        <v>No sample</v>
      </c>
    </row>
    <row r="80" spans="1:15" x14ac:dyDescent="0.25">
      <c r="A80" s="148"/>
      <c r="B80" s="13" t="s">
        <v>2367</v>
      </c>
      <c r="C80" s="6" t="str">
        <f>VLOOKUP($B80,'Thresholded Ct'!$B$3:$C$194,2,FALSE)</f>
        <v>hsa-miR-24-3p</v>
      </c>
      <c r="D80" s="111">
        <f>IFERROR('Ref miR Selection'!D80/'Ref miR Selection'!S$13,'Ref miR Selection'!D80)</f>
        <v>4.4030299698323993E-7</v>
      </c>
      <c r="E80" s="111" t="str">
        <f>IFERROR('Ref miR Selection'!E80/'Ref miR Selection'!T$13,'Ref miR Selection'!E80)</f>
        <v>No sample</v>
      </c>
      <c r="F80" s="111" t="str">
        <f>IFERROR('Ref miR Selection'!F80/'Ref miR Selection'!U$13,'Ref miR Selection'!F80)</f>
        <v>No sample</v>
      </c>
      <c r="G80" s="111" t="str">
        <f>IFERROR('Ref miR Selection'!G80/'Ref miR Selection'!V$13,'Ref miR Selection'!G80)</f>
        <v>No sample</v>
      </c>
      <c r="H80" s="111" t="str">
        <f>IFERROR('Ref miR Selection'!H80/'Ref miR Selection'!W$13,'Ref miR Selection'!H80)</f>
        <v>No sample</v>
      </c>
      <c r="I80" s="111" t="str">
        <f>IFERROR('Ref miR Selection'!I80/'Ref miR Selection'!X$13,'Ref miR Selection'!I80)</f>
        <v>No sample</v>
      </c>
      <c r="J80" s="111">
        <f>IFERROR('Ref miR Selection'!J80/'Ref miR Selection'!Y$13,'Ref miR Selection'!J80)</f>
        <v>1.9717773638803129E-7</v>
      </c>
      <c r="K80" s="111" t="str">
        <f>IFERROR('Ref miR Selection'!K80/'Ref miR Selection'!Z$13,'Ref miR Selection'!K80)</f>
        <v>No sample</v>
      </c>
      <c r="L80" s="111" t="str">
        <f>IFERROR('Ref miR Selection'!L80/'Ref miR Selection'!AA$13,'Ref miR Selection'!L80)</f>
        <v>No sample</v>
      </c>
      <c r="M80" s="111" t="str">
        <f>IFERROR('Ref miR Selection'!M80/'Ref miR Selection'!AB$13,'Ref miR Selection'!M80)</f>
        <v>No sample</v>
      </c>
      <c r="N80" s="111" t="str">
        <f>IFERROR('Ref miR Selection'!N80/'Ref miR Selection'!AC$13,'Ref miR Selection'!N80)</f>
        <v>No sample</v>
      </c>
      <c r="O80" s="111" t="str">
        <f>IFERROR('Ref miR Selection'!O80/'Ref miR Selection'!AD$13,'Ref miR Selection'!O80)</f>
        <v>No sample</v>
      </c>
    </row>
    <row r="81" spans="1:15" x14ac:dyDescent="0.25">
      <c r="A81" s="148"/>
      <c r="B81" s="13" t="s">
        <v>2368</v>
      </c>
      <c r="C81" s="6" t="str">
        <f>VLOOKUP($B81,'Thresholded Ct'!$B$3:$C$194,2,FALSE)</f>
        <v>hsa-miR-96-5p</v>
      </c>
      <c r="D81" s="111" t="str">
        <f>IFERROR('Ref miR Selection'!D81/'Ref miR Selection'!S$13,'Ref miR Selection'!D81)</f>
        <v>Excluded</v>
      </c>
      <c r="E81" s="111" t="str">
        <f>IFERROR('Ref miR Selection'!E81/'Ref miR Selection'!T$13,'Ref miR Selection'!E81)</f>
        <v>No sample</v>
      </c>
      <c r="F81" s="111" t="str">
        <f>IFERROR('Ref miR Selection'!F81/'Ref miR Selection'!U$13,'Ref miR Selection'!F81)</f>
        <v>No sample</v>
      </c>
      <c r="G81" s="111" t="str">
        <f>IFERROR('Ref miR Selection'!G81/'Ref miR Selection'!V$13,'Ref miR Selection'!G81)</f>
        <v>No sample</v>
      </c>
      <c r="H81" s="111" t="str">
        <f>IFERROR('Ref miR Selection'!H81/'Ref miR Selection'!W$13,'Ref miR Selection'!H81)</f>
        <v>No sample</v>
      </c>
      <c r="I81" s="111" t="str">
        <f>IFERROR('Ref miR Selection'!I81/'Ref miR Selection'!X$13,'Ref miR Selection'!I81)</f>
        <v>No sample</v>
      </c>
      <c r="J81" s="111">
        <f>IFERROR('Ref miR Selection'!J81/'Ref miR Selection'!Y$13,'Ref miR Selection'!J81)</f>
        <v>5.8941384496645948E-10</v>
      </c>
      <c r="K81" s="111" t="str">
        <f>IFERROR('Ref miR Selection'!K81/'Ref miR Selection'!Z$13,'Ref miR Selection'!K81)</f>
        <v>No sample</v>
      </c>
      <c r="L81" s="111" t="str">
        <f>IFERROR('Ref miR Selection'!L81/'Ref miR Selection'!AA$13,'Ref miR Selection'!L81)</f>
        <v>No sample</v>
      </c>
      <c r="M81" s="111" t="str">
        <f>IFERROR('Ref miR Selection'!M81/'Ref miR Selection'!AB$13,'Ref miR Selection'!M81)</f>
        <v>No sample</v>
      </c>
      <c r="N81" s="111" t="str">
        <f>IFERROR('Ref miR Selection'!N81/'Ref miR Selection'!AC$13,'Ref miR Selection'!N81)</f>
        <v>No sample</v>
      </c>
      <c r="O81" s="111" t="str">
        <f>IFERROR('Ref miR Selection'!O81/'Ref miR Selection'!AD$13,'Ref miR Selection'!O81)</f>
        <v>No sample</v>
      </c>
    </row>
    <row r="82" spans="1:15" x14ac:dyDescent="0.25">
      <c r="A82" s="148"/>
      <c r="B82" s="13" t="s">
        <v>2369</v>
      </c>
      <c r="C82" s="6" t="str">
        <f>VLOOKUP($B82,'Thresholded Ct'!$B$3:$C$194,2,FALSE)</f>
        <v>hsa-miR-129-5p</v>
      </c>
      <c r="D82" s="111">
        <f>IFERROR('Ref miR Selection'!D82/'Ref miR Selection'!S$13,'Ref miR Selection'!D82)</f>
        <v>2.9088013195282929E-8</v>
      </c>
      <c r="E82" s="111" t="str">
        <f>IFERROR('Ref miR Selection'!E82/'Ref miR Selection'!T$13,'Ref miR Selection'!E82)</f>
        <v>No sample</v>
      </c>
      <c r="F82" s="111" t="str">
        <f>IFERROR('Ref miR Selection'!F82/'Ref miR Selection'!U$13,'Ref miR Selection'!F82)</f>
        <v>No sample</v>
      </c>
      <c r="G82" s="111" t="str">
        <f>IFERROR('Ref miR Selection'!G82/'Ref miR Selection'!V$13,'Ref miR Selection'!G82)</f>
        <v>No sample</v>
      </c>
      <c r="H82" s="111" t="str">
        <f>IFERROR('Ref miR Selection'!H82/'Ref miR Selection'!W$13,'Ref miR Selection'!H82)</f>
        <v>No sample</v>
      </c>
      <c r="I82" s="111" t="str">
        <f>IFERROR('Ref miR Selection'!I82/'Ref miR Selection'!X$13,'Ref miR Selection'!I82)</f>
        <v>No sample</v>
      </c>
      <c r="J82" s="111">
        <f>IFERROR('Ref miR Selection'!J82/'Ref miR Selection'!Y$13,'Ref miR Selection'!J82)</f>
        <v>4.9772638022530855E-9</v>
      </c>
      <c r="K82" s="111" t="str">
        <f>IFERROR('Ref miR Selection'!K82/'Ref miR Selection'!Z$13,'Ref miR Selection'!K82)</f>
        <v>No sample</v>
      </c>
      <c r="L82" s="111" t="str">
        <f>IFERROR('Ref miR Selection'!L82/'Ref miR Selection'!AA$13,'Ref miR Selection'!L82)</f>
        <v>No sample</v>
      </c>
      <c r="M82" s="111" t="str">
        <f>IFERROR('Ref miR Selection'!M82/'Ref miR Selection'!AB$13,'Ref miR Selection'!M82)</f>
        <v>No sample</v>
      </c>
      <c r="N82" s="111" t="str">
        <f>IFERROR('Ref miR Selection'!N82/'Ref miR Selection'!AC$13,'Ref miR Selection'!N82)</f>
        <v>No sample</v>
      </c>
      <c r="O82" s="111" t="str">
        <f>IFERROR('Ref miR Selection'!O82/'Ref miR Selection'!AD$13,'Ref miR Selection'!O82)</f>
        <v>No sample</v>
      </c>
    </row>
    <row r="83" spans="1:15" x14ac:dyDescent="0.25">
      <c r="A83" s="148"/>
      <c r="B83" s="13" t="s">
        <v>2370</v>
      </c>
      <c r="C83" s="6" t="str">
        <f>VLOOKUP($B83,'Thresholded Ct'!$B$3:$C$194,2,FALSE)</f>
        <v>hsa-miR-214-3p</v>
      </c>
      <c r="D83" s="111">
        <f>IFERROR('Ref miR Selection'!D83/'Ref miR Selection'!S$13,'Ref miR Selection'!D83)</f>
        <v>6.8035180612731566E-10</v>
      </c>
      <c r="E83" s="111" t="str">
        <f>IFERROR('Ref miR Selection'!E83/'Ref miR Selection'!T$13,'Ref miR Selection'!E83)</f>
        <v>No sample</v>
      </c>
      <c r="F83" s="111" t="str">
        <f>IFERROR('Ref miR Selection'!F83/'Ref miR Selection'!U$13,'Ref miR Selection'!F83)</f>
        <v>No sample</v>
      </c>
      <c r="G83" s="111" t="str">
        <f>IFERROR('Ref miR Selection'!G83/'Ref miR Selection'!V$13,'Ref miR Selection'!G83)</f>
        <v>No sample</v>
      </c>
      <c r="H83" s="111" t="str">
        <f>IFERROR('Ref miR Selection'!H83/'Ref miR Selection'!W$13,'Ref miR Selection'!H83)</f>
        <v>No sample</v>
      </c>
      <c r="I83" s="111" t="str">
        <f>IFERROR('Ref miR Selection'!I83/'Ref miR Selection'!X$13,'Ref miR Selection'!I83)</f>
        <v>No sample</v>
      </c>
      <c r="J83" s="111">
        <f>IFERROR('Ref miR Selection'!J83/'Ref miR Selection'!Y$13,'Ref miR Selection'!J83)</f>
        <v>4.7251261745611826E-9</v>
      </c>
      <c r="K83" s="111" t="str">
        <f>IFERROR('Ref miR Selection'!K83/'Ref miR Selection'!Z$13,'Ref miR Selection'!K83)</f>
        <v>No sample</v>
      </c>
      <c r="L83" s="111" t="str">
        <f>IFERROR('Ref miR Selection'!L83/'Ref miR Selection'!AA$13,'Ref miR Selection'!L83)</f>
        <v>No sample</v>
      </c>
      <c r="M83" s="111" t="str">
        <f>IFERROR('Ref miR Selection'!M83/'Ref miR Selection'!AB$13,'Ref miR Selection'!M83)</f>
        <v>No sample</v>
      </c>
      <c r="N83" s="111" t="str">
        <f>IFERROR('Ref miR Selection'!N83/'Ref miR Selection'!AC$13,'Ref miR Selection'!N83)</f>
        <v>No sample</v>
      </c>
      <c r="O83" s="111" t="str">
        <f>IFERROR('Ref miR Selection'!O83/'Ref miR Selection'!AD$13,'Ref miR Selection'!O83)</f>
        <v>No sample</v>
      </c>
    </row>
    <row r="84" spans="1:15" x14ac:dyDescent="0.25">
      <c r="A84" s="148"/>
      <c r="B84" s="13" t="s">
        <v>2371</v>
      </c>
      <c r="C84" s="6" t="str">
        <f>VLOOKUP($B84,'Thresholded Ct'!$B$3:$C$194,2,FALSE)</f>
        <v>hsa-miR-132-3p</v>
      </c>
      <c r="D84" s="111">
        <f>IFERROR('Ref miR Selection'!D84/'Ref miR Selection'!S$13,'Ref miR Selection'!D84)</f>
        <v>2.6177963245785278E-9</v>
      </c>
      <c r="E84" s="111" t="str">
        <f>IFERROR('Ref miR Selection'!E84/'Ref miR Selection'!T$13,'Ref miR Selection'!E84)</f>
        <v>No sample</v>
      </c>
      <c r="F84" s="111" t="str">
        <f>IFERROR('Ref miR Selection'!F84/'Ref miR Selection'!U$13,'Ref miR Selection'!F84)</f>
        <v>No sample</v>
      </c>
      <c r="G84" s="111" t="str">
        <f>IFERROR('Ref miR Selection'!G84/'Ref miR Selection'!V$13,'Ref miR Selection'!G84)</f>
        <v>No sample</v>
      </c>
      <c r="H84" s="111" t="str">
        <f>IFERROR('Ref miR Selection'!H84/'Ref miR Selection'!W$13,'Ref miR Selection'!H84)</f>
        <v>No sample</v>
      </c>
      <c r="I84" s="111" t="str">
        <f>IFERROR('Ref miR Selection'!I84/'Ref miR Selection'!X$13,'Ref miR Selection'!I84)</f>
        <v>No sample</v>
      </c>
      <c r="J84" s="111">
        <f>IFERROR('Ref miR Selection'!J84/'Ref miR Selection'!Y$13,'Ref miR Selection'!J84)</f>
        <v>3.1961892933722283E-9</v>
      </c>
      <c r="K84" s="111" t="str">
        <f>IFERROR('Ref miR Selection'!K84/'Ref miR Selection'!Z$13,'Ref miR Selection'!K84)</f>
        <v>No sample</v>
      </c>
      <c r="L84" s="111" t="str">
        <f>IFERROR('Ref miR Selection'!L84/'Ref miR Selection'!AA$13,'Ref miR Selection'!L84)</f>
        <v>No sample</v>
      </c>
      <c r="M84" s="111" t="str">
        <f>IFERROR('Ref miR Selection'!M84/'Ref miR Selection'!AB$13,'Ref miR Selection'!M84)</f>
        <v>No sample</v>
      </c>
      <c r="N84" s="111" t="str">
        <f>IFERROR('Ref miR Selection'!N84/'Ref miR Selection'!AC$13,'Ref miR Selection'!N84)</f>
        <v>No sample</v>
      </c>
      <c r="O84" s="111" t="str">
        <f>IFERROR('Ref miR Selection'!O84/'Ref miR Selection'!AD$13,'Ref miR Selection'!O84)</f>
        <v>No sample</v>
      </c>
    </row>
    <row r="85" spans="1:15" x14ac:dyDescent="0.25">
      <c r="A85" s="148"/>
      <c r="B85" s="13" t="s">
        <v>2372</v>
      </c>
      <c r="C85" s="6" t="str">
        <f>VLOOKUP($B85,'Thresholded Ct'!$B$3:$C$194,2,FALSE)</f>
        <v>hsa-miR-127-3p</v>
      </c>
      <c r="D85" s="111">
        <f>IFERROR('Ref miR Selection'!D85/'Ref miR Selection'!S$13,'Ref miR Selection'!D85)</f>
        <v>1.640828845050877E-8</v>
      </c>
      <c r="E85" s="111" t="str">
        <f>IFERROR('Ref miR Selection'!E85/'Ref miR Selection'!T$13,'Ref miR Selection'!E85)</f>
        <v>No sample</v>
      </c>
      <c r="F85" s="111" t="str">
        <f>IFERROR('Ref miR Selection'!F85/'Ref miR Selection'!U$13,'Ref miR Selection'!F85)</f>
        <v>No sample</v>
      </c>
      <c r="G85" s="111" t="str">
        <f>IFERROR('Ref miR Selection'!G85/'Ref miR Selection'!V$13,'Ref miR Selection'!G85)</f>
        <v>No sample</v>
      </c>
      <c r="H85" s="111" t="str">
        <f>IFERROR('Ref miR Selection'!H85/'Ref miR Selection'!W$13,'Ref miR Selection'!H85)</f>
        <v>No sample</v>
      </c>
      <c r="I85" s="111" t="str">
        <f>IFERROR('Ref miR Selection'!I85/'Ref miR Selection'!X$13,'Ref miR Selection'!I85)</f>
        <v>No sample</v>
      </c>
      <c r="J85" s="111">
        <f>IFERROR('Ref miR Selection'!J85/'Ref miR Selection'!Y$13,'Ref miR Selection'!J85)</f>
        <v>7.5076055557318332E-9</v>
      </c>
      <c r="K85" s="111" t="str">
        <f>IFERROR('Ref miR Selection'!K85/'Ref miR Selection'!Z$13,'Ref miR Selection'!K85)</f>
        <v>No sample</v>
      </c>
      <c r="L85" s="111" t="str">
        <f>IFERROR('Ref miR Selection'!L85/'Ref miR Selection'!AA$13,'Ref miR Selection'!L85)</f>
        <v>No sample</v>
      </c>
      <c r="M85" s="111" t="str">
        <f>IFERROR('Ref miR Selection'!M85/'Ref miR Selection'!AB$13,'Ref miR Selection'!M85)</f>
        <v>No sample</v>
      </c>
      <c r="N85" s="111" t="str">
        <f>IFERROR('Ref miR Selection'!N85/'Ref miR Selection'!AC$13,'Ref miR Selection'!N85)</f>
        <v>No sample</v>
      </c>
      <c r="O85" s="111" t="str">
        <f>IFERROR('Ref miR Selection'!O85/'Ref miR Selection'!AD$13,'Ref miR Selection'!O85)</f>
        <v>No sample</v>
      </c>
    </row>
    <row r="86" spans="1:15" x14ac:dyDescent="0.25">
      <c r="A86" s="148"/>
      <c r="B86" s="13" t="s">
        <v>2373</v>
      </c>
      <c r="C86" s="6" t="str">
        <f>VLOOKUP($B86,'Thresholded Ct'!$B$3:$C$194,2,FALSE)</f>
        <v>hsa-miR-200a-3p</v>
      </c>
      <c r="D86" s="111" t="str">
        <f>IFERROR('Ref miR Selection'!D86/'Ref miR Selection'!S$13,'Ref miR Selection'!D86)</f>
        <v>Excluded</v>
      </c>
      <c r="E86" s="111" t="str">
        <f>IFERROR('Ref miR Selection'!E86/'Ref miR Selection'!T$13,'Ref miR Selection'!E86)</f>
        <v>No sample</v>
      </c>
      <c r="F86" s="111" t="str">
        <f>IFERROR('Ref miR Selection'!F86/'Ref miR Selection'!U$13,'Ref miR Selection'!F86)</f>
        <v>No sample</v>
      </c>
      <c r="G86" s="111" t="str">
        <f>IFERROR('Ref miR Selection'!G86/'Ref miR Selection'!V$13,'Ref miR Selection'!G86)</f>
        <v>No sample</v>
      </c>
      <c r="H86" s="111" t="str">
        <f>IFERROR('Ref miR Selection'!H86/'Ref miR Selection'!W$13,'Ref miR Selection'!H86)</f>
        <v>No sample</v>
      </c>
      <c r="I86" s="111" t="str">
        <f>IFERROR('Ref miR Selection'!I86/'Ref miR Selection'!X$13,'Ref miR Selection'!I86)</f>
        <v>No sample</v>
      </c>
      <c r="J86" s="111" t="str">
        <f>IFERROR('Ref miR Selection'!J86/'Ref miR Selection'!Y$13,'Ref miR Selection'!J86)</f>
        <v>Excluded</v>
      </c>
      <c r="K86" s="111" t="str">
        <f>IFERROR('Ref miR Selection'!K86/'Ref miR Selection'!Z$13,'Ref miR Selection'!K86)</f>
        <v>No sample</v>
      </c>
      <c r="L86" s="111" t="str">
        <f>IFERROR('Ref miR Selection'!L86/'Ref miR Selection'!AA$13,'Ref miR Selection'!L86)</f>
        <v>No sample</v>
      </c>
      <c r="M86" s="111" t="str">
        <f>IFERROR('Ref miR Selection'!M86/'Ref miR Selection'!AB$13,'Ref miR Selection'!M86)</f>
        <v>No sample</v>
      </c>
      <c r="N86" s="111" t="str">
        <f>IFERROR('Ref miR Selection'!N86/'Ref miR Selection'!AC$13,'Ref miR Selection'!N86)</f>
        <v>No sample</v>
      </c>
      <c r="O86" s="111" t="str">
        <f>IFERROR('Ref miR Selection'!O86/'Ref miR Selection'!AD$13,'Ref miR Selection'!O86)</f>
        <v>No sample</v>
      </c>
    </row>
    <row r="87" spans="1:15" x14ac:dyDescent="0.25">
      <c r="A87" s="148"/>
      <c r="B87" s="13" t="s">
        <v>2374</v>
      </c>
      <c r="C87" s="6" t="str">
        <f>VLOOKUP($B87,'Thresholded Ct'!$B$3:$C$194,2,FALSE)</f>
        <v>hsa-miR-375</v>
      </c>
      <c r="D87" s="111">
        <f>IFERROR('Ref miR Selection'!D87/'Ref miR Selection'!S$13,'Ref miR Selection'!D87)</f>
        <v>4.4030299698323993E-7</v>
      </c>
      <c r="E87" s="111" t="str">
        <f>IFERROR('Ref miR Selection'!E87/'Ref miR Selection'!T$13,'Ref miR Selection'!E87)</f>
        <v>No sample</v>
      </c>
      <c r="F87" s="111" t="str">
        <f>IFERROR('Ref miR Selection'!F87/'Ref miR Selection'!U$13,'Ref miR Selection'!F87)</f>
        <v>No sample</v>
      </c>
      <c r="G87" s="111" t="str">
        <f>IFERROR('Ref miR Selection'!G87/'Ref miR Selection'!V$13,'Ref miR Selection'!G87)</f>
        <v>No sample</v>
      </c>
      <c r="H87" s="111" t="str">
        <f>IFERROR('Ref miR Selection'!H87/'Ref miR Selection'!W$13,'Ref miR Selection'!H87)</f>
        <v>No sample</v>
      </c>
      <c r="I87" s="111" t="str">
        <f>IFERROR('Ref miR Selection'!I87/'Ref miR Selection'!X$13,'Ref miR Selection'!I87)</f>
        <v>No sample</v>
      </c>
      <c r="J87" s="111">
        <f>IFERROR('Ref miR Selection'!J87/'Ref miR Selection'!Y$13,'Ref miR Selection'!J87)</f>
        <v>1.9717773638803129E-7</v>
      </c>
      <c r="K87" s="111" t="str">
        <f>IFERROR('Ref miR Selection'!K87/'Ref miR Selection'!Z$13,'Ref miR Selection'!K87)</f>
        <v>No sample</v>
      </c>
      <c r="L87" s="111" t="str">
        <f>IFERROR('Ref miR Selection'!L87/'Ref miR Selection'!AA$13,'Ref miR Selection'!L87)</f>
        <v>No sample</v>
      </c>
      <c r="M87" s="111" t="str">
        <f>IFERROR('Ref miR Selection'!M87/'Ref miR Selection'!AB$13,'Ref miR Selection'!M87)</f>
        <v>No sample</v>
      </c>
      <c r="N87" s="111" t="str">
        <f>IFERROR('Ref miR Selection'!N87/'Ref miR Selection'!AC$13,'Ref miR Selection'!N87)</f>
        <v>No sample</v>
      </c>
      <c r="O87" s="111" t="str">
        <f>IFERROR('Ref miR Selection'!O87/'Ref miR Selection'!AD$13,'Ref miR Selection'!O87)</f>
        <v>No sample</v>
      </c>
    </row>
    <row r="88" spans="1:15" x14ac:dyDescent="0.25">
      <c r="A88" s="148"/>
      <c r="B88" s="13" t="s">
        <v>2375</v>
      </c>
      <c r="C88" s="6" t="str">
        <f>VLOOKUP($B88,'Thresholded Ct'!$B$3:$C$194,2,FALSE)</f>
        <v>hsa-miR-338-3p</v>
      </c>
      <c r="D88" s="111" t="str">
        <f>IFERROR('Ref miR Selection'!D88/'Ref miR Selection'!S$13,'Ref miR Selection'!D88)</f>
        <v>Excluded</v>
      </c>
      <c r="E88" s="111" t="str">
        <f>IFERROR('Ref miR Selection'!E88/'Ref miR Selection'!T$13,'Ref miR Selection'!E88)</f>
        <v>No sample</v>
      </c>
      <c r="F88" s="111" t="str">
        <f>IFERROR('Ref miR Selection'!F88/'Ref miR Selection'!U$13,'Ref miR Selection'!F88)</f>
        <v>No sample</v>
      </c>
      <c r="G88" s="111" t="str">
        <f>IFERROR('Ref miR Selection'!G88/'Ref miR Selection'!V$13,'Ref miR Selection'!G88)</f>
        <v>No sample</v>
      </c>
      <c r="H88" s="111" t="str">
        <f>IFERROR('Ref miR Selection'!H88/'Ref miR Selection'!W$13,'Ref miR Selection'!H88)</f>
        <v>No sample</v>
      </c>
      <c r="I88" s="111" t="str">
        <f>IFERROR('Ref miR Selection'!I88/'Ref miR Selection'!X$13,'Ref miR Selection'!I88)</f>
        <v>No sample</v>
      </c>
      <c r="J88" s="111">
        <f>IFERROR('Ref miR Selection'!J88/'Ref miR Selection'!Y$13,'Ref miR Selection'!J88)</f>
        <v>5.8941384496645948E-10</v>
      </c>
      <c r="K88" s="111" t="str">
        <f>IFERROR('Ref miR Selection'!K88/'Ref miR Selection'!Z$13,'Ref miR Selection'!K88)</f>
        <v>No sample</v>
      </c>
      <c r="L88" s="111" t="str">
        <f>IFERROR('Ref miR Selection'!L88/'Ref miR Selection'!AA$13,'Ref miR Selection'!L88)</f>
        <v>No sample</v>
      </c>
      <c r="M88" s="111" t="str">
        <f>IFERROR('Ref miR Selection'!M88/'Ref miR Selection'!AB$13,'Ref miR Selection'!M88)</f>
        <v>No sample</v>
      </c>
      <c r="N88" s="111" t="str">
        <f>IFERROR('Ref miR Selection'!N88/'Ref miR Selection'!AC$13,'Ref miR Selection'!N88)</f>
        <v>No sample</v>
      </c>
      <c r="O88" s="111" t="str">
        <f>IFERROR('Ref miR Selection'!O88/'Ref miR Selection'!AD$13,'Ref miR Selection'!O88)</f>
        <v>No sample</v>
      </c>
    </row>
    <row r="89" spans="1:15" x14ac:dyDescent="0.25">
      <c r="A89" s="148"/>
      <c r="B89" s="13" t="s">
        <v>2376</v>
      </c>
      <c r="C89" s="6" t="str">
        <f>VLOOKUP($B89,'Thresholded Ct'!$B$3:$C$194,2,FALSE)</f>
        <v>hsa-miR-497-5p</v>
      </c>
      <c r="D89" s="111">
        <f>IFERROR('Ref miR Selection'!D89/'Ref miR Selection'!S$13,'Ref miR Selection'!D89)</f>
        <v>2.9088013195282929E-8</v>
      </c>
      <c r="E89" s="111" t="str">
        <f>IFERROR('Ref miR Selection'!E89/'Ref miR Selection'!T$13,'Ref miR Selection'!E89)</f>
        <v>No sample</v>
      </c>
      <c r="F89" s="111" t="str">
        <f>IFERROR('Ref miR Selection'!F89/'Ref miR Selection'!U$13,'Ref miR Selection'!F89)</f>
        <v>No sample</v>
      </c>
      <c r="G89" s="111" t="str">
        <f>IFERROR('Ref miR Selection'!G89/'Ref miR Selection'!V$13,'Ref miR Selection'!G89)</f>
        <v>No sample</v>
      </c>
      <c r="H89" s="111" t="str">
        <f>IFERROR('Ref miR Selection'!H89/'Ref miR Selection'!W$13,'Ref miR Selection'!H89)</f>
        <v>No sample</v>
      </c>
      <c r="I89" s="111" t="str">
        <f>IFERROR('Ref miR Selection'!I89/'Ref miR Selection'!X$13,'Ref miR Selection'!I89)</f>
        <v>No sample</v>
      </c>
      <c r="J89" s="111">
        <f>IFERROR('Ref miR Selection'!J89/'Ref miR Selection'!Y$13,'Ref miR Selection'!J89)</f>
        <v>4.9772638022530855E-9</v>
      </c>
      <c r="K89" s="111" t="str">
        <f>IFERROR('Ref miR Selection'!K89/'Ref miR Selection'!Z$13,'Ref miR Selection'!K89)</f>
        <v>No sample</v>
      </c>
      <c r="L89" s="111" t="str">
        <f>IFERROR('Ref miR Selection'!L89/'Ref miR Selection'!AA$13,'Ref miR Selection'!L89)</f>
        <v>No sample</v>
      </c>
      <c r="M89" s="111" t="str">
        <f>IFERROR('Ref miR Selection'!M89/'Ref miR Selection'!AB$13,'Ref miR Selection'!M89)</f>
        <v>No sample</v>
      </c>
      <c r="N89" s="111" t="str">
        <f>IFERROR('Ref miR Selection'!N89/'Ref miR Selection'!AC$13,'Ref miR Selection'!N89)</f>
        <v>No sample</v>
      </c>
      <c r="O89" s="111" t="str">
        <f>IFERROR('Ref miR Selection'!O89/'Ref miR Selection'!AD$13,'Ref miR Selection'!O89)</f>
        <v>No sample</v>
      </c>
    </row>
    <row r="90" spans="1:15" x14ac:dyDescent="0.25">
      <c r="A90" s="149"/>
      <c r="B90" s="13" t="s">
        <v>2377</v>
      </c>
      <c r="C90" s="6" t="str">
        <f>VLOOKUP($B90,'Thresholded Ct'!$B$3:$C$194,2,FALSE)</f>
        <v>hsa-miR-208b-3p</v>
      </c>
      <c r="D90" s="111" t="str">
        <f>IFERROR('Ref miR Selection'!D90/'Ref miR Selection'!S$13,'Ref miR Selection'!D90)</f>
        <v>Excluded</v>
      </c>
      <c r="E90" s="111" t="str">
        <f>IFERROR('Ref miR Selection'!E90/'Ref miR Selection'!T$13,'Ref miR Selection'!E90)</f>
        <v>No sample</v>
      </c>
      <c r="F90" s="111" t="str">
        <f>IFERROR('Ref miR Selection'!F90/'Ref miR Selection'!U$13,'Ref miR Selection'!F90)</f>
        <v>No sample</v>
      </c>
      <c r="G90" s="111" t="str">
        <f>IFERROR('Ref miR Selection'!G90/'Ref miR Selection'!V$13,'Ref miR Selection'!G90)</f>
        <v>No sample</v>
      </c>
      <c r="H90" s="111" t="str">
        <f>IFERROR('Ref miR Selection'!H90/'Ref miR Selection'!W$13,'Ref miR Selection'!H90)</f>
        <v>No sample</v>
      </c>
      <c r="I90" s="111" t="str">
        <f>IFERROR('Ref miR Selection'!I90/'Ref miR Selection'!X$13,'Ref miR Selection'!I90)</f>
        <v>No sample</v>
      </c>
      <c r="J90" s="111" t="str">
        <f>IFERROR('Ref miR Selection'!J90/'Ref miR Selection'!Y$13,'Ref miR Selection'!J90)</f>
        <v>Excluded</v>
      </c>
      <c r="K90" s="111" t="str">
        <f>IFERROR('Ref miR Selection'!K90/'Ref miR Selection'!Z$13,'Ref miR Selection'!K90)</f>
        <v>No sample</v>
      </c>
      <c r="L90" s="111" t="str">
        <f>IFERROR('Ref miR Selection'!L90/'Ref miR Selection'!AA$13,'Ref miR Selection'!L90)</f>
        <v>No sample</v>
      </c>
      <c r="M90" s="111" t="str">
        <f>IFERROR('Ref miR Selection'!M90/'Ref miR Selection'!AB$13,'Ref miR Selection'!M90)</f>
        <v>No sample</v>
      </c>
      <c r="N90" s="111" t="str">
        <f>IFERROR('Ref miR Selection'!N90/'Ref miR Selection'!AC$13,'Ref miR Selection'!N90)</f>
        <v>No sample</v>
      </c>
      <c r="O90" s="111" t="str">
        <f>IFERROR('Ref miR Selection'!O90/'Ref miR Selection'!AD$13,'Ref miR Selection'!O90)</f>
        <v>No sample</v>
      </c>
    </row>
    <row r="91" spans="1:15" x14ac:dyDescent="0.25">
      <c r="A91" s="147" t="s">
        <v>3402</v>
      </c>
      <c r="B91" s="13" t="s">
        <v>2379</v>
      </c>
      <c r="C91" s="6" t="str">
        <f>VLOOKUP($B91,'Thresholded Ct'!$B$3:$C$194,2,FALSE)</f>
        <v>hsa-let-7c-5p</v>
      </c>
      <c r="D91" s="111">
        <f>IFERROR('Ref miR Selection'!D91/'Ref miR Selection'!S$13,'Ref miR Selection'!D91)</f>
        <v>2.2289323866939475E-9</v>
      </c>
      <c r="E91" s="111" t="str">
        <f>IFERROR('Ref miR Selection'!E91/'Ref miR Selection'!T$13,'Ref miR Selection'!E91)</f>
        <v>No sample</v>
      </c>
      <c r="F91" s="111" t="str">
        <f>IFERROR('Ref miR Selection'!F91/'Ref miR Selection'!U$13,'Ref miR Selection'!F91)</f>
        <v>No sample</v>
      </c>
      <c r="G91" s="111" t="str">
        <f>IFERROR('Ref miR Selection'!G91/'Ref miR Selection'!V$13,'Ref miR Selection'!G91)</f>
        <v>No sample</v>
      </c>
      <c r="H91" s="111" t="str">
        <f>IFERROR('Ref miR Selection'!H91/'Ref miR Selection'!W$13,'Ref miR Selection'!H91)</f>
        <v>No sample</v>
      </c>
      <c r="I91" s="111" t="str">
        <f>IFERROR('Ref miR Selection'!I91/'Ref miR Selection'!X$13,'Ref miR Selection'!I91)</f>
        <v>No sample</v>
      </c>
      <c r="J91" s="111">
        <f>IFERROR('Ref miR Selection'!J91/'Ref miR Selection'!Y$13,'Ref miR Selection'!J91)</f>
        <v>4.2437887833346213E-9</v>
      </c>
      <c r="K91" s="111" t="str">
        <f>IFERROR('Ref miR Selection'!K91/'Ref miR Selection'!Z$13,'Ref miR Selection'!K91)</f>
        <v>No sample</v>
      </c>
      <c r="L91" s="111" t="str">
        <f>IFERROR('Ref miR Selection'!L91/'Ref miR Selection'!AA$13,'Ref miR Selection'!L91)</f>
        <v>No sample</v>
      </c>
      <c r="M91" s="111" t="str">
        <f>IFERROR('Ref miR Selection'!M91/'Ref miR Selection'!AB$13,'Ref miR Selection'!M91)</f>
        <v>No sample</v>
      </c>
      <c r="N91" s="111" t="str">
        <f>IFERROR('Ref miR Selection'!N91/'Ref miR Selection'!AC$13,'Ref miR Selection'!N91)</f>
        <v>No sample</v>
      </c>
      <c r="O91" s="111" t="str">
        <f>IFERROR('Ref miR Selection'!O91/'Ref miR Selection'!AD$13,'Ref miR Selection'!O91)</f>
        <v>No sample</v>
      </c>
    </row>
    <row r="92" spans="1:15" x14ac:dyDescent="0.25">
      <c r="A92" s="148"/>
      <c r="B92" s="13" t="s">
        <v>2380</v>
      </c>
      <c r="C92" s="6" t="str">
        <f>VLOOKUP($B92,'Thresholded Ct'!$B$3:$C$194,2,FALSE)</f>
        <v>hsa-miR-93-5p</v>
      </c>
      <c r="D92" s="111">
        <f>IFERROR('Ref miR Selection'!D92/'Ref miR Selection'!S$13,'Ref miR Selection'!D92)</f>
        <v>5.8012060155098355E-9</v>
      </c>
      <c r="E92" s="111" t="str">
        <f>IFERROR('Ref miR Selection'!E92/'Ref miR Selection'!T$13,'Ref miR Selection'!E92)</f>
        <v>No sample</v>
      </c>
      <c r="F92" s="111" t="str">
        <f>IFERROR('Ref miR Selection'!F92/'Ref miR Selection'!U$13,'Ref miR Selection'!F92)</f>
        <v>No sample</v>
      </c>
      <c r="G92" s="111" t="str">
        <f>IFERROR('Ref miR Selection'!G92/'Ref miR Selection'!V$13,'Ref miR Selection'!G92)</f>
        <v>No sample</v>
      </c>
      <c r="H92" s="111" t="str">
        <f>IFERROR('Ref miR Selection'!H92/'Ref miR Selection'!W$13,'Ref miR Selection'!H92)</f>
        <v>No sample</v>
      </c>
      <c r="I92" s="111" t="str">
        <f>IFERROR('Ref miR Selection'!I92/'Ref miR Selection'!X$13,'Ref miR Selection'!I92)</f>
        <v>No sample</v>
      </c>
      <c r="J92" s="111">
        <f>IFERROR('Ref miR Selection'!J92/'Ref miR Selection'!Y$13,'Ref miR Selection'!J92)</f>
        <v>3.1984054909562852E-9</v>
      </c>
      <c r="K92" s="111" t="str">
        <f>IFERROR('Ref miR Selection'!K92/'Ref miR Selection'!Z$13,'Ref miR Selection'!K92)</f>
        <v>No sample</v>
      </c>
      <c r="L92" s="111" t="str">
        <f>IFERROR('Ref miR Selection'!L92/'Ref miR Selection'!AA$13,'Ref miR Selection'!L92)</f>
        <v>No sample</v>
      </c>
      <c r="M92" s="111" t="str">
        <f>IFERROR('Ref miR Selection'!M92/'Ref miR Selection'!AB$13,'Ref miR Selection'!M92)</f>
        <v>No sample</v>
      </c>
      <c r="N92" s="111" t="str">
        <f>IFERROR('Ref miR Selection'!N92/'Ref miR Selection'!AC$13,'Ref miR Selection'!N92)</f>
        <v>No sample</v>
      </c>
      <c r="O92" s="111" t="str">
        <f>IFERROR('Ref miR Selection'!O92/'Ref miR Selection'!AD$13,'Ref miR Selection'!O92)</f>
        <v>No sample</v>
      </c>
    </row>
    <row r="93" spans="1:15" x14ac:dyDescent="0.25">
      <c r="A93" s="148"/>
      <c r="B93" s="13" t="s">
        <v>2381</v>
      </c>
      <c r="C93" s="6" t="str">
        <f>VLOOKUP($B93,'Thresholded Ct'!$B$3:$C$194,2,FALSE)</f>
        <v>hsa-miR-7-5p</v>
      </c>
      <c r="D93" s="111">
        <f>IFERROR('Ref miR Selection'!D93/'Ref miR Selection'!S$13,'Ref miR Selection'!D93)</f>
        <v>1.6904704048275256E-8</v>
      </c>
      <c r="E93" s="111" t="str">
        <f>IFERROR('Ref miR Selection'!E93/'Ref miR Selection'!T$13,'Ref miR Selection'!E93)</f>
        <v>No sample</v>
      </c>
      <c r="F93" s="111" t="str">
        <f>IFERROR('Ref miR Selection'!F93/'Ref miR Selection'!U$13,'Ref miR Selection'!F93)</f>
        <v>No sample</v>
      </c>
      <c r="G93" s="111" t="str">
        <f>IFERROR('Ref miR Selection'!G93/'Ref miR Selection'!V$13,'Ref miR Selection'!G93)</f>
        <v>No sample</v>
      </c>
      <c r="H93" s="111" t="str">
        <f>IFERROR('Ref miR Selection'!H93/'Ref miR Selection'!W$13,'Ref miR Selection'!H93)</f>
        <v>No sample</v>
      </c>
      <c r="I93" s="111" t="str">
        <f>IFERROR('Ref miR Selection'!I93/'Ref miR Selection'!X$13,'Ref miR Selection'!I93)</f>
        <v>No sample</v>
      </c>
      <c r="J93" s="111">
        <f>IFERROR('Ref miR Selection'!J93/'Ref miR Selection'!Y$13,'Ref miR Selection'!J93)</f>
        <v>3.1349115944024167E-8</v>
      </c>
      <c r="K93" s="111" t="str">
        <f>IFERROR('Ref miR Selection'!K93/'Ref miR Selection'!Z$13,'Ref miR Selection'!K93)</f>
        <v>No sample</v>
      </c>
      <c r="L93" s="111" t="str">
        <f>IFERROR('Ref miR Selection'!L93/'Ref miR Selection'!AA$13,'Ref miR Selection'!L93)</f>
        <v>No sample</v>
      </c>
      <c r="M93" s="111" t="str">
        <f>IFERROR('Ref miR Selection'!M93/'Ref miR Selection'!AB$13,'Ref miR Selection'!M93)</f>
        <v>No sample</v>
      </c>
      <c r="N93" s="111" t="str">
        <f>IFERROR('Ref miR Selection'!N93/'Ref miR Selection'!AC$13,'Ref miR Selection'!N93)</f>
        <v>No sample</v>
      </c>
      <c r="O93" s="111" t="str">
        <f>IFERROR('Ref miR Selection'!O93/'Ref miR Selection'!AD$13,'Ref miR Selection'!O93)</f>
        <v>No sample</v>
      </c>
    </row>
    <row r="94" spans="1:15" x14ac:dyDescent="0.25">
      <c r="A94" s="148"/>
      <c r="B94" s="13" t="s">
        <v>2382</v>
      </c>
      <c r="C94" s="6" t="str">
        <f>VLOOKUP($B94,'Thresholded Ct'!$B$3:$C$194,2,FALSE)</f>
        <v>hsa-miR-212-3p</v>
      </c>
      <c r="D94" s="111">
        <f>IFERROR('Ref miR Selection'!D94/'Ref miR Selection'!S$13,'Ref miR Selection'!D94)</f>
        <v>1.0038172645669156E-7</v>
      </c>
      <c r="E94" s="111" t="str">
        <f>IFERROR('Ref miR Selection'!E94/'Ref miR Selection'!T$13,'Ref miR Selection'!E94)</f>
        <v>No sample</v>
      </c>
      <c r="F94" s="111" t="str">
        <f>IFERROR('Ref miR Selection'!F94/'Ref miR Selection'!U$13,'Ref miR Selection'!F94)</f>
        <v>No sample</v>
      </c>
      <c r="G94" s="111" t="str">
        <f>IFERROR('Ref miR Selection'!G94/'Ref miR Selection'!V$13,'Ref miR Selection'!G94)</f>
        <v>No sample</v>
      </c>
      <c r="H94" s="111" t="str">
        <f>IFERROR('Ref miR Selection'!H94/'Ref miR Selection'!W$13,'Ref miR Selection'!H94)</f>
        <v>No sample</v>
      </c>
      <c r="I94" s="111" t="str">
        <f>IFERROR('Ref miR Selection'!I94/'Ref miR Selection'!X$13,'Ref miR Selection'!I94)</f>
        <v>No sample</v>
      </c>
      <c r="J94" s="111">
        <f>IFERROR('Ref miR Selection'!J94/'Ref miR Selection'!Y$13,'Ref miR Selection'!J94)</f>
        <v>4.3784637250849858E-8</v>
      </c>
      <c r="K94" s="111" t="str">
        <f>IFERROR('Ref miR Selection'!K94/'Ref miR Selection'!Z$13,'Ref miR Selection'!K94)</f>
        <v>No sample</v>
      </c>
      <c r="L94" s="111" t="str">
        <f>IFERROR('Ref miR Selection'!L94/'Ref miR Selection'!AA$13,'Ref miR Selection'!L94)</f>
        <v>No sample</v>
      </c>
      <c r="M94" s="111" t="str">
        <f>IFERROR('Ref miR Selection'!M94/'Ref miR Selection'!AB$13,'Ref miR Selection'!M94)</f>
        <v>No sample</v>
      </c>
      <c r="N94" s="111" t="str">
        <f>IFERROR('Ref miR Selection'!N94/'Ref miR Selection'!AC$13,'Ref miR Selection'!N94)</f>
        <v>No sample</v>
      </c>
      <c r="O94" s="111" t="str">
        <f>IFERROR('Ref miR Selection'!O94/'Ref miR Selection'!AD$13,'Ref miR Selection'!O94)</f>
        <v>No sample</v>
      </c>
    </row>
    <row r="95" spans="1:15" x14ac:dyDescent="0.25">
      <c r="A95" s="148"/>
      <c r="B95" s="13" t="s">
        <v>2383</v>
      </c>
      <c r="C95" s="6" t="str">
        <f>VLOOKUP($B95,'Thresholded Ct'!$B$3:$C$194,2,FALSE)</f>
        <v>hsa-miR-200b-3p</v>
      </c>
      <c r="D95" s="111">
        <f>IFERROR('Ref miR Selection'!D95/'Ref miR Selection'!S$13,'Ref miR Selection'!D95)</f>
        <v>2.4238172864637181E-10</v>
      </c>
      <c r="E95" s="111" t="str">
        <f>IFERROR('Ref miR Selection'!E95/'Ref miR Selection'!T$13,'Ref miR Selection'!E95)</f>
        <v>No sample</v>
      </c>
      <c r="F95" s="111" t="str">
        <f>IFERROR('Ref miR Selection'!F95/'Ref miR Selection'!U$13,'Ref miR Selection'!F95)</f>
        <v>No sample</v>
      </c>
      <c r="G95" s="111" t="str">
        <f>IFERROR('Ref miR Selection'!G95/'Ref miR Selection'!V$13,'Ref miR Selection'!G95)</f>
        <v>No sample</v>
      </c>
      <c r="H95" s="111" t="str">
        <f>IFERROR('Ref miR Selection'!H95/'Ref miR Selection'!W$13,'Ref miR Selection'!H95)</f>
        <v>No sample</v>
      </c>
      <c r="I95" s="111" t="str">
        <f>IFERROR('Ref miR Selection'!I95/'Ref miR Selection'!X$13,'Ref miR Selection'!I95)</f>
        <v>No sample</v>
      </c>
      <c r="J95" s="111">
        <f>IFERROR('Ref miR Selection'!J95/'Ref miR Selection'!Y$13,'Ref miR Selection'!J95)</f>
        <v>6.9080616060696742E-10</v>
      </c>
      <c r="K95" s="111" t="str">
        <f>IFERROR('Ref miR Selection'!K95/'Ref miR Selection'!Z$13,'Ref miR Selection'!K95)</f>
        <v>No sample</v>
      </c>
      <c r="L95" s="111" t="str">
        <f>IFERROR('Ref miR Selection'!L95/'Ref miR Selection'!AA$13,'Ref miR Selection'!L95)</f>
        <v>No sample</v>
      </c>
      <c r="M95" s="111" t="str">
        <f>IFERROR('Ref miR Selection'!M95/'Ref miR Selection'!AB$13,'Ref miR Selection'!M95)</f>
        <v>No sample</v>
      </c>
      <c r="N95" s="111" t="str">
        <f>IFERROR('Ref miR Selection'!N95/'Ref miR Selection'!AC$13,'Ref miR Selection'!N95)</f>
        <v>No sample</v>
      </c>
      <c r="O95" s="111" t="str">
        <f>IFERROR('Ref miR Selection'!O95/'Ref miR Selection'!AD$13,'Ref miR Selection'!O95)</f>
        <v>No sample</v>
      </c>
    </row>
    <row r="96" spans="1:15" x14ac:dyDescent="0.25">
      <c r="A96" s="148"/>
      <c r="B96" s="13" t="s">
        <v>2384</v>
      </c>
      <c r="C96" s="6" t="str">
        <f>VLOOKUP($B96,'Thresholded Ct'!$B$3:$C$194,2,FALSE)</f>
        <v>hsa-miR-140-5p</v>
      </c>
      <c r="D96" s="111" t="str">
        <f>IFERROR('Ref miR Selection'!D96/'Ref miR Selection'!S$13,'Ref miR Selection'!D96)</f>
        <v>Excluded</v>
      </c>
      <c r="E96" s="111" t="str">
        <f>IFERROR('Ref miR Selection'!E96/'Ref miR Selection'!T$13,'Ref miR Selection'!E96)</f>
        <v>No sample</v>
      </c>
      <c r="F96" s="111" t="str">
        <f>IFERROR('Ref miR Selection'!F96/'Ref miR Selection'!U$13,'Ref miR Selection'!F96)</f>
        <v>No sample</v>
      </c>
      <c r="G96" s="111" t="str">
        <f>IFERROR('Ref miR Selection'!G96/'Ref miR Selection'!V$13,'Ref miR Selection'!G96)</f>
        <v>No sample</v>
      </c>
      <c r="H96" s="111" t="str">
        <f>IFERROR('Ref miR Selection'!H96/'Ref miR Selection'!W$13,'Ref miR Selection'!H96)</f>
        <v>No sample</v>
      </c>
      <c r="I96" s="111" t="str">
        <f>IFERROR('Ref miR Selection'!I96/'Ref miR Selection'!X$13,'Ref miR Selection'!I96)</f>
        <v>No sample</v>
      </c>
      <c r="J96" s="111" t="str">
        <f>IFERROR('Ref miR Selection'!J96/'Ref miR Selection'!Y$13,'Ref miR Selection'!J96)</f>
        <v>Excluded</v>
      </c>
      <c r="K96" s="111" t="str">
        <f>IFERROR('Ref miR Selection'!K96/'Ref miR Selection'!Z$13,'Ref miR Selection'!K96)</f>
        <v>No sample</v>
      </c>
      <c r="L96" s="111" t="str">
        <f>IFERROR('Ref miR Selection'!L96/'Ref miR Selection'!AA$13,'Ref miR Selection'!L96)</f>
        <v>No sample</v>
      </c>
      <c r="M96" s="111" t="str">
        <f>IFERROR('Ref miR Selection'!M96/'Ref miR Selection'!AB$13,'Ref miR Selection'!M96)</f>
        <v>No sample</v>
      </c>
      <c r="N96" s="111" t="str">
        <f>IFERROR('Ref miR Selection'!N96/'Ref miR Selection'!AC$13,'Ref miR Selection'!N96)</f>
        <v>No sample</v>
      </c>
      <c r="O96" s="111" t="str">
        <f>IFERROR('Ref miR Selection'!O96/'Ref miR Selection'!AD$13,'Ref miR Selection'!O96)</f>
        <v>No sample</v>
      </c>
    </row>
    <row r="97" spans="1:15" x14ac:dyDescent="0.25">
      <c r="A97" s="148"/>
      <c r="B97" s="13" t="s">
        <v>2385</v>
      </c>
      <c r="C97" s="6" t="str">
        <f>VLOOKUP($B97,'Thresholded Ct'!$B$3:$C$194,2,FALSE)</f>
        <v>hsa-miR-126-3p</v>
      </c>
      <c r="D97" s="111" t="str">
        <f>IFERROR('Ref miR Selection'!D97/'Ref miR Selection'!S$13,'Ref miR Selection'!D97)</f>
        <v>Excluded</v>
      </c>
      <c r="E97" s="111" t="str">
        <f>IFERROR('Ref miR Selection'!E97/'Ref miR Selection'!T$13,'Ref miR Selection'!E97)</f>
        <v>No sample</v>
      </c>
      <c r="F97" s="111" t="str">
        <f>IFERROR('Ref miR Selection'!F97/'Ref miR Selection'!U$13,'Ref miR Selection'!F97)</f>
        <v>No sample</v>
      </c>
      <c r="G97" s="111" t="str">
        <f>IFERROR('Ref miR Selection'!G97/'Ref miR Selection'!V$13,'Ref miR Selection'!G97)</f>
        <v>No sample</v>
      </c>
      <c r="H97" s="111" t="str">
        <f>IFERROR('Ref miR Selection'!H97/'Ref miR Selection'!W$13,'Ref miR Selection'!H97)</f>
        <v>No sample</v>
      </c>
      <c r="I97" s="111" t="str">
        <f>IFERROR('Ref miR Selection'!I97/'Ref miR Selection'!X$13,'Ref miR Selection'!I97)</f>
        <v>No sample</v>
      </c>
      <c r="J97" s="111" t="str">
        <f>IFERROR('Ref miR Selection'!J97/'Ref miR Selection'!Y$13,'Ref miR Selection'!J97)</f>
        <v>Excluded</v>
      </c>
      <c r="K97" s="111" t="str">
        <f>IFERROR('Ref miR Selection'!K97/'Ref miR Selection'!Z$13,'Ref miR Selection'!K97)</f>
        <v>No sample</v>
      </c>
      <c r="L97" s="111" t="str">
        <f>IFERROR('Ref miR Selection'!L97/'Ref miR Selection'!AA$13,'Ref miR Selection'!L97)</f>
        <v>No sample</v>
      </c>
      <c r="M97" s="111" t="str">
        <f>IFERROR('Ref miR Selection'!M97/'Ref miR Selection'!AB$13,'Ref miR Selection'!M97)</f>
        <v>No sample</v>
      </c>
      <c r="N97" s="111" t="str">
        <f>IFERROR('Ref miR Selection'!N97/'Ref miR Selection'!AC$13,'Ref miR Selection'!N97)</f>
        <v>No sample</v>
      </c>
      <c r="O97" s="111" t="str">
        <f>IFERROR('Ref miR Selection'!O97/'Ref miR Selection'!AD$13,'Ref miR Selection'!O97)</f>
        <v>No sample</v>
      </c>
    </row>
    <row r="98" spans="1:15" x14ac:dyDescent="0.25">
      <c r="A98" s="148"/>
      <c r="B98" s="13" t="s">
        <v>2386</v>
      </c>
      <c r="C98" s="6" t="str">
        <f>VLOOKUP($B98,'Thresholded Ct'!$B$3:$C$194,2,FALSE)</f>
        <v>hsa-miR-320a</v>
      </c>
      <c r="D98" s="111" t="str">
        <f>IFERROR('Ref miR Selection'!D98/'Ref miR Selection'!S$13,'Ref miR Selection'!D98)</f>
        <v>Excluded</v>
      </c>
      <c r="E98" s="111" t="str">
        <f>IFERROR('Ref miR Selection'!E98/'Ref miR Selection'!T$13,'Ref miR Selection'!E98)</f>
        <v>No sample</v>
      </c>
      <c r="F98" s="111" t="str">
        <f>IFERROR('Ref miR Selection'!F98/'Ref miR Selection'!U$13,'Ref miR Selection'!F98)</f>
        <v>No sample</v>
      </c>
      <c r="G98" s="111" t="str">
        <f>IFERROR('Ref miR Selection'!G98/'Ref miR Selection'!V$13,'Ref miR Selection'!G98)</f>
        <v>No sample</v>
      </c>
      <c r="H98" s="111" t="str">
        <f>IFERROR('Ref miR Selection'!H98/'Ref miR Selection'!W$13,'Ref miR Selection'!H98)</f>
        <v>No sample</v>
      </c>
      <c r="I98" s="111" t="str">
        <f>IFERROR('Ref miR Selection'!I98/'Ref miR Selection'!X$13,'Ref miR Selection'!I98)</f>
        <v>No sample</v>
      </c>
      <c r="J98" s="111" t="str">
        <f>IFERROR('Ref miR Selection'!J98/'Ref miR Selection'!Y$13,'Ref miR Selection'!J98)</f>
        <v>Excluded</v>
      </c>
      <c r="K98" s="111" t="str">
        <f>IFERROR('Ref miR Selection'!K98/'Ref miR Selection'!Z$13,'Ref miR Selection'!K98)</f>
        <v>No sample</v>
      </c>
      <c r="L98" s="111" t="str">
        <f>IFERROR('Ref miR Selection'!L98/'Ref miR Selection'!AA$13,'Ref miR Selection'!L98)</f>
        <v>No sample</v>
      </c>
      <c r="M98" s="111" t="str">
        <f>IFERROR('Ref miR Selection'!M98/'Ref miR Selection'!AB$13,'Ref miR Selection'!M98)</f>
        <v>No sample</v>
      </c>
      <c r="N98" s="111" t="str">
        <f>IFERROR('Ref miR Selection'!N98/'Ref miR Selection'!AC$13,'Ref miR Selection'!N98)</f>
        <v>No sample</v>
      </c>
      <c r="O98" s="111" t="str">
        <f>IFERROR('Ref miR Selection'!O98/'Ref miR Selection'!AD$13,'Ref miR Selection'!O98)</f>
        <v>No sample</v>
      </c>
    </row>
    <row r="99" spans="1:15" ht="15" customHeight="1" x14ac:dyDescent="0.25">
      <c r="A99" s="148"/>
      <c r="B99" s="13" t="s">
        <v>2387</v>
      </c>
      <c r="C99" s="6" t="str">
        <f>VLOOKUP($B99,'Thresholded Ct'!$B$3:$C$194,2,FALSE)</f>
        <v>hsa-miR-370-3p</v>
      </c>
      <c r="D99" s="111">
        <f>IFERROR('Ref miR Selection'!D99/'Ref miR Selection'!S$13,'Ref miR Selection'!D99)</f>
        <v>2.2289323866939475E-9</v>
      </c>
      <c r="E99" s="111" t="str">
        <f>IFERROR('Ref miR Selection'!E99/'Ref miR Selection'!T$13,'Ref miR Selection'!E99)</f>
        <v>No sample</v>
      </c>
      <c r="F99" s="111" t="str">
        <f>IFERROR('Ref miR Selection'!F99/'Ref miR Selection'!U$13,'Ref miR Selection'!F99)</f>
        <v>No sample</v>
      </c>
      <c r="G99" s="111" t="str">
        <f>IFERROR('Ref miR Selection'!G99/'Ref miR Selection'!V$13,'Ref miR Selection'!G99)</f>
        <v>No sample</v>
      </c>
      <c r="H99" s="111" t="str">
        <f>IFERROR('Ref miR Selection'!H99/'Ref miR Selection'!W$13,'Ref miR Selection'!H99)</f>
        <v>No sample</v>
      </c>
      <c r="I99" s="111" t="str">
        <f>IFERROR('Ref miR Selection'!I99/'Ref miR Selection'!X$13,'Ref miR Selection'!I99)</f>
        <v>No sample</v>
      </c>
      <c r="J99" s="111">
        <f>IFERROR('Ref miR Selection'!J99/'Ref miR Selection'!Y$13,'Ref miR Selection'!J99)</f>
        <v>4.2437887833346213E-9</v>
      </c>
      <c r="K99" s="111" t="str">
        <f>IFERROR('Ref miR Selection'!K99/'Ref miR Selection'!Z$13,'Ref miR Selection'!K99)</f>
        <v>No sample</v>
      </c>
      <c r="L99" s="111" t="str">
        <f>IFERROR('Ref miR Selection'!L99/'Ref miR Selection'!AA$13,'Ref miR Selection'!L99)</f>
        <v>No sample</v>
      </c>
      <c r="M99" s="111" t="str">
        <f>IFERROR('Ref miR Selection'!M99/'Ref miR Selection'!AB$13,'Ref miR Selection'!M99)</f>
        <v>No sample</v>
      </c>
      <c r="N99" s="111" t="str">
        <f>IFERROR('Ref miR Selection'!N99/'Ref miR Selection'!AC$13,'Ref miR Selection'!N99)</f>
        <v>No sample</v>
      </c>
      <c r="O99" s="111" t="str">
        <f>IFERROR('Ref miR Selection'!O99/'Ref miR Selection'!AD$13,'Ref miR Selection'!O99)</f>
        <v>No sample</v>
      </c>
    </row>
    <row r="100" spans="1:15" x14ac:dyDescent="0.25">
      <c r="A100" s="148"/>
      <c r="B100" s="13" t="s">
        <v>2388</v>
      </c>
      <c r="C100" s="6" t="str">
        <f>VLOOKUP($B100,'Thresholded Ct'!$B$3:$C$194,2,FALSE)</f>
        <v>hsa-miR-196b-5p</v>
      </c>
      <c r="D100" s="111">
        <f>IFERROR('Ref miR Selection'!D100/'Ref miR Selection'!S$13,'Ref miR Selection'!D100)</f>
        <v>8.9897497079499042E-10</v>
      </c>
      <c r="E100" s="111" t="str">
        <f>IFERROR('Ref miR Selection'!E100/'Ref miR Selection'!T$13,'Ref miR Selection'!E100)</f>
        <v>No sample</v>
      </c>
      <c r="F100" s="111" t="str">
        <f>IFERROR('Ref miR Selection'!F100/'Ref miR Selection'!U$13,'Ref miR Selection'!F100)</f>
        <v>No sample</v>
      </c>
      <c r="G100" s="111" t="str">
        <f>IFERROR('Ref miR Selection'!G100/'Ref miR Selection'!V$13,'Ref miR Selection'!G100)</f>
        <v>No sample</v>
      </c>
      <c r="H100" s="111" t="str">
        <f>IFERROR('Ref miR Selection'!H100/'Ref miR Selection'!W$13,'Ref miR Selection'!H100)</f>
        <v>No sample</v>
      </c>
      <c r="I100" s="111" t="str">
        <f>IFERROR('Ref miR Selection'!I100/'Ref miR Selection'!X$13,'Ref miR Selection'!I100)</f>
        <v>No sample</v>
      </c>
      <c r="J100" s="111">
        <f>IFERROR('Ref miR Selection'!J100/'Ref miR Selection'!Y$13,'Ref miR Selection'!J100)</f>
        <v>1.0184342576979052E-9</v>
      </c>
      <c r="K100" s="111" t="str">
        <f>IFERROR('Ref miR Selection'!K100/'Ref miR Selection'!Z$13,'Ref miR Selection'!K100)</f>
        <v>No sample</v>
      </c>
      <c r="L100" s="111" t="str">
        <f>IFERROR('Ref miR Selection'!L100/'Ref miR Selection'!AA$13,'Ref miR Selection'!L100)</f>
        <v>No sample</v>
      </c>
      <c r="M100" s="111" t="str">
        <f>IFERROR('Ref miR Selection'!M100/'Ref miR Selection'!AB$13,'Ref miR Selection'!M100)</f>
        <v>No sample</v>
      </c>
      <c r="N100" s="111" t="str">
        <f>IFERROR('Ref miR Selection'!N100/'Ref miR Selection'!AC$13,'Ref miR Selection'!N100)</f>
        <v>No sample</v>
      </c>
      <c r="O100" s="111" t="str">
        <f>IFERROR('Ref miR Selection'!O100/'Ref miR Selection'!AD$13,'Ref miR Selection'!O100)</f>
        <v>No sample</v>
      </c>
    </row>
    <row r="101" spans="1:15" x14ac:dyDescent="0.25">
      <c r="A101" s="148"/>
      <c r="B101" s="13" t="s">
        <v>2389</v>
      </c>
      <c r="C101" s="6" t="str">
        <f>VLOOKUP($B101,'Thresholded Ct'!$B$3:$C$194,2,FALSE)</f>
        <v>hsa-miR-193b-3p</v>
      </c>
      <c r="D101" s="111">
        <f>IFERROR('Ref miR Selection'!D101/'Ref miR Selection'!S$13,'Ref miR Selection'!D101)</f>
        <v>1.6904704048275256E-8</v>
      </c>
      <c r="E101" s="111" t="str">
        <f>IFERROR('Ref miR Selection'!E101/'Ref miR Selection'!T$13,'Ref miR Selection'!E101)</f>
        <v>No sample</v>
      </c>
      <c r="F101" s="111" t="str">
        <f>IFERROR('Ref miR Selection'!F101/'Ref miR Selection'!U$13,'Ref miR Selection'!F101)</f>
        <v>No sample</v>
      </c>
      <c r="G101" s="111" t="str">
        <f>IFERROR('Ref miR Selection'!G101/'Ref miR Selection'!V$13,'Ref miR Selection'!G101)</f>
        <v>No sample</v>
      </c>
      <c r="H101" s="111" t="str">
        <f>IFERROR('Ref miR Selection'!H101/'Ref miR Selection'!W$13,'Ref miR Selection'!H101)</f>
        <v>No sample</v>
      </c>
      <c r="I101" s="111" t="str">
        <f>IFERROR('Ref miR Selection'!I101/'Ref miR Selection'!X$13,'Ref miR Selection'!I101)</f>
        <v>No sample</v>
      </c>
      <c r="J101" s="111">
        <f>IFERROR('Ref miR Selection'!J101/'Ref miR Selection'!Y$13,'Ref miR Selection'!J101)</f>
        <v>3.1349115944024167E-8</v>
      </c>
      <c r="K101" s="111" t="str">
        <f>IFERROR('Ref miR Selection'!K101/'Ref miR Selection'!Z$13,'Ref miR Selection'!K101)</f>
        <v>No sample</v>
      </c>
      <c r="L101" s="111" t="str">
        <f>IFERROR('Ref miR Selection'!L101/'Ref miR Selection'!AA$13,'Ref miR Selection'!L101)</f>
        <v>No sample</v>
      </c>
      <c r="M101" s="111" t="str">
        <f>IFERROR('Ref miR Selection'!M101/'Ref miR Selection'!AB$13,'Ref miR Selection'!M101)</f>
        <v>No sample</v>
      </c>
      <c r="N101" s="111" t="str">
        <f>IFERROR('Ref miR Selection'!N101/'Ref miR Selection'!AC$13,'Ref miR Selection'!N101)</f>
        <v>No sample</v>
      </c>
      <c r="O101" s="111" t="str">
        <f>IFERROR('Ref miR Selection'!O101/'Ref miR Selection'!AD$13,'Ref miR Selection'!O101)</f>
        <v>No sample</v>
      </c>
    </row>
    <row r="102" spans="1:15" x14ac:dyDescent="0.25">
      <c r="A102" s="148"/>
      <c r="B102" s="13" t="s">
        <v>2391</v>
      </c>
      <c r="C102" s="6" t="str">
        <f>VLOOKUP($B102,'Thresholded Ct'!$B$3:$C$194,2,FALSE)</f>
        <v>hsa-miR-15a-5p</v>
      </c>
      <c r="D102" s="111">
        <f>IFERROR('Ref miR Selection'!D102/'Ref miR Selection'!S$13,'Ref miR Selection'!D102)</f>
        <v>7.2221318508997157E-8</v>
      </c>
      <c r="E102" s="111" t="str">
        <f>IFERROR('Ref miR Selection'!E102/'Ref miR Selection'!T$13,'Ref miR Selection'!E102)</f>
        <v>No sample</v>
      </c>
      <c r="F102" s="111" t="str">
        <f>IFERROR('Ref miR Selection'!F102/'Ref miR Selection'!U$13,'Ref miR Selection'!F102)</f>
        <v>No sample</v>
      </c>
      <c r="G102" s="111" t="str">
        <f>IFERROR('Ref miR Selection'!G102/'Ref miR Selection'!V$13,'Ref miR Selection'!G102)</f>
        <v>No sample</v>
      </c>
      <c r="H102" s="111" t="str">
        <f>IFERROR('Ref miR Selection'!H102/'Ref miR Selection'!W$13,'Ref miR Selection'!H102)</f>
        <v>No sample</v>
      </c>
      <c r="I102" s="111" t="str">
        <f>IFERROR('Ref miR Selection'!I102/'Ref miR Selection'!X$13,'Ref miR Selection'!I102)</f>
        <v>No sample</v>
      </c>
      <c r="J102" s="111">
        <f>IFERROR('Ref miR Selection'!J102/'Ref miR Selection'!Y$13,'Ref miR Selection'!J102)</f>
        <v>8.1648408172462435E-8</v>
      </c>
      <c r="K102" s="111" t="str">
        <f>IFERROR('Ref miR Selection'!K102/'Ref miR Selection'!Z$13,'Ref miR Selection'!K102)</f>
        <v>No sample</v>
      </c>
      <c r="L102" s="111" t="str">
        <f>IFERROR('Ref miR Selection'!L102/'Ref miR Selection'!AA$13,'Ref miR Selection'!L102)</f>
        <v>No sample</v>
      </c>
      <c r="M102" s="111" t="str">
        <f>IFERROR('Ref miR Selection'!M102/'Ref miR Selection'!AB$13,'Ref miR Selection'!M102)</f>
        <v>No sample</v>
      </c>
      <c r="N102" s="111" t="str">
        <f>IFERROR('Ref miR Selection'!N102/'Ref miR Selection'!AC$13,'Ref miR Selection'!N102)</f>
        <v>No sample</v>
      </c>
      <c r="O102" s="111" t="str">
        <f>IFERROR('Ref miR Selection'!O102/'Ref miR Selection'!AD$13,'Ref miR Selection'!O102)</f>
        <v>No sample</v>
      </c>
    </row>
    <row r="103" spans="1:15" x14ac:dyDescent="0.25">
      <c r="A103" s="148"/>
      <c r="B103" s="13" t="s">
        <v>2392</v>
      </c>
      <c r="C103" s="6" t="str">
        <f>VLOOKUP($B103,'Thresholded Ct'!$B$3:$C$194,2,FALSE)</f>
        <v>hsa-miR-100-5p</v>
      </c>
      <c r="D103" s="111">
        <f>IFERROR('Ref miR Selection'!D103/'Ref miR Selection'!S$13,'Ref miR Selection'!D103)</f>
        <v>2.4238172864637181E-10</v>
      </c>
      <c r="E103" s="111" t="str">
        <f>IFERROR('Ref miR Selection'!E103/'Ref miR Selection'!T$13,'Ref miR Selection'!E103)</f>
        <v>No sample</v>
      </c>
      <c r="F103" s="111" t="str">
        <f>IFERROR('Ref miR Selection'!F103/'Ref miR Selection'!U$13,'Ref miR Selection'!F103)</f>
        <v>No sample</v>
      </c>
      <c r="G103" s="111" t="str">
        <f>IFERROR('Ref miR Selection'!G103/'Ref miR Selection'!V$13,'Ref miR Selection'!G103)</f>
        <v>No sample</v>
      </c>
      <c r="H103" s="111" t="str">
        <f>IFERROR('Ref miR Selection'!H103/'Ref miR Selection'!W$13,'Ref miR Selection'!H103)</f>
        <v>No sample</v>
      </c>
      <c r="I103" s="111" t="str">
        <f>IFERROR('Ref miR Selection'!I103/'Ref miR Selection'!X$13,'Ref miR Selection'!I103)</f>
        <v>No sample</v>
      </c>
      <c r="J103" s="111">
        <f>IFERROR('Ref miR Selection'!J103/'Ref miR Selection'!Y$13,'Ref miR Selection'!J103)</f>
        <v>6.9080616060696742E-10</v>
      </c>
      <c r="K103" s="111" t="str">
        <f>IFERROR('Ref miR Selection'!K103/'Ref miR Selection'!Z$13,'Ref miR Selection'!K103)</f>
        <v>No sample</v>
      </c>
      <c r="L103" s="111" t="str">
        <f>IFERROR('Ref miR Selection'!L103/'Ref miR Selection'!AA$13,'Ref miR Selection'!L103)</f>
        <v>No sample</v>
      </c>
      <c r="M103" s="111" t="str">
        <f>IFERROR('Ref miR Selection'!M103/'Ref miR Selection'!AB$13,'Ref miR Selection'!M103)</f>
        <v>No sample</v>
      </c>
      <c r="N103" s="111" t="str">
        <f>IFERROR('Ref miR Selection'!N103/'Ref miR Selection'!AC$13,'Ref miR Selection'!N103)</f>
        <v>No sample</v>
      </c>
      <c r="O103" s="111" t="str">
        <f>IFERROR('Ref miR Selection'!O103/'Ref miR Selection'!AD$13,'Ref miR Selection'!O103)</f>
        <v>No sample</v>
      </c>
    </row>
    <row r="104" spans="1:15" x14ac:dyDescent="0.25">
      <c r="A104" s="148"/>
      <c r="B104" s="13" t="s">
        <v>2393</v>
      </c>
      <c r="C104" s="6" t="str">
        <f>VLOOKUP($B104,'Thresholded Ct'!$B$3:$C$194,2,FALSE)</f>
        <v>hsa-miR-10a-5p</v>
      </c>
      <c r="D104" s="111" t="str">
        <f>IFERROR('Ref miR Selection'!D104/'Ref miR Selection'!S$13,'Ref miR Selection'!D104)</f>
        <v>Excluded</v>
      </c>
      <c r="E104" s="111" t="str">
        <f>IFERROR('Ref miR Selection'!E104/'Ref miR Selection'!T$13,'Ref miR Selection'!E104)</f>
        <v>No sample</v>
      </c>
      <c r="F104" s="111" t="str">
        <f>IFERROR('Ref miR Selection'!F104/'Ref miR Selection'!U$13,'Ref miR Selection'!F104)</f>
        <v>No sample</v>
      </c>
      <c r="G104" s="111" t="str">
        <f>IFERROR('Ref miR Selection'!G104/'Ref miR Selection'!V$13,'Ref miR Selection'!G104)</f>
        <v>No sample</v>
      </c>
      <c r="H104" s="111" t="str">
        <f>IFERROR('Ref miR Selection'!H104/'Ref miR Selection'!W$13,'Ref miR Selection'!H104)</f>
        <v>No sample</v>
      </c>
      <c r="I104" s="111" t="str">
        <f>IFERROR('Ref miR Selection'!I104/'Ref miR Selection'!X$13,'Ref miR Selection'!I104)</f>
        <v>No sample</v>
      </c>
      <c r="J104" s="111" t="str">
        <f>IFERROR('Ref miR Selection'!J104/'Ref miR Selection'!Y$13,'Ref miR Selection'!J104)</f>
        <v>Excluded</v>
      </c>
      <c r="K104" s="111" t="str">
        <f>IFERROR('Ref miR Selection'!K104/'Ref miR Selection'!Z$13,'Ref miR Selection'!K104)</f>
        <v>No sample</v>
      </c>
      <c r="L104" s="111" t="str">
        <f>IFERROR('Ref miR Selection'!L104/'Ref miR Selection'!AA$13,'Ref miR Selection'!L104)</f>
        <v>No sample</v>
      </c>
      <c r="M104" s="111" t="str">
        <f>IFERROR('Ref miR Selection'!M104/'Ref miR Selection'!AB$13,'Ref miR Selection'!M104)</f>
        <v>No sample</v>
      </c>
      <c r="N104" s="111" t="str">
        <f>IFERROR('Ref miR Selection'!N104/'Ref miR Selection'!AC$13,'Ref miR Selection'!N104)</f>
        <v>No sample</v>
      </c>
      <c r="O104" s="111" t="str">
        <f>IFERROR('Ref miR Selection'!O104/'Ref miR Selection'!AD$13,'Ref miR Selection'!O104)</f>
        <v>No sample</v>
      </c>
    </row>
    <row r="105" spans="1:15" x14ac:dyDescent="0.25">
      <c r="A105" s="148"/>
      <c r="B105" s="13" t="s">
        <v>2394</v>
      </c>
      <c r="C105" s="6" t="str">
        <f>VLOOKUP($B105,'Thresholded Ct'!$B$3:$C$194,2,FALSE)</f>
        <v>hsa-miR-215-5p</v>
      </c>
      <c r="D105" s="111">
        <f>IFERROR('Ref miR Selection'!D105/'Ref miR Selection'!S$13,'Ref miR Selection'!D105)</f>
        <v>8.0130576376421679E-9</v>
      </c>
      <c r="E105" s="111" t="str">
        <f>IFERROR('Ref miR Selection'!E105/'Ref miR Selection'!T$13,'Ref miR Selection'!E105)</f>
        <v>No sample</v>
      </c>
      <c r="F105" s="111" t="str">
        <f>IFERROR('Ref miR Selection'!F105/'Ref miR Selection'!U$13,'Ref miR Selection'!F105)</f>
        <v>No sample</v>
      </c>
      <c r="G105" s="111" t="str">
        <f>IFERROR('Ref miR Selection'!G105/'Ref miR Selection'!V$13,'Ref miR Selection'!G105)</f>
        <v>No sample</v>
      </c>
      <c r="H105" s="111" t="str">
        <f>IFERROR('Ref miR Selection'!H105/'Ref miR Selection'!W$13,'Ref miR Selection'!H105)</f>
        <v>No sample</v>
      </c>
      <c r="I105" s="111" t="str">
        <f>IFERROR('Ref miR Selection'!I105/'Ref miR Selection'!X$13,'Ref miR Selection'!I105)</f>
        <v>No sample</v>
      </c>
      <c r="J105" s="111">
        <f>IFERROR('Ref miR Selection'!J105/'Ref miR Selection'!Y$13,'Ref miR Selection'!J105)</f>
        <v>4.4826530888658038E-9</v>
      </c>
      <c r="K105" s="111" t="str">
        <f>IFERROR('Ref miR Selection'!K105/'Ref miR Selection'!Z$13,'Ref miR Selection'!K105)</f>
        <v>No sample</v>
      </c>
      <c r="L105" s="111" t="str">
        <f>IFERROR('Ref miR Selection'!L105/'Ref miR Selection'!AA$13,'Ref miR Selection'!L105)</f>
        <v>No sample</v>
      </c>
      <c r="M105" s="111" t="str">
        <f>IFERROR('Ref miR Selection'!M105/'Ref miR Selection'!AB$13,'Ref miR Selection'!M105)</f>
        <v>No sample</v>
      </c>
      <c r="N105" s="111" t="str">
        <f>IFERROR('Ref miR Selection'!N105/'Ref miR Selection'!AC$13,'Ref miR Selection'!N105)</f>
        <v>No sample</v>
      </c>
      <c r="O105" s="111" t="str">
        <f>IFERROR('Ref miR Selection'!O105/'Ref miR Selection'!AD$13,'Ref miR Selection'!O105)</f>
        <v>No sample</v>
      </c>
    </row>
    <row r="106" spans="1:15" x14ac:dyDescent="0.25">
      <c r="A106" s="148"/>
      <c r="B106" s="13" t="s">
        <v>2395</v>
      </c>
      <c r="C106" s="6" t="str">
        <f>VLOOKUP($B106,'Thresholded Ct'!$B$3:$C$194,2,FALSE)</f>
        <v>hsa-miR-23b-3p</v>
      </c>
      <c r="D106" s="111" t="str">
        <f>IFERROR('Ref miR Selection'!D106/'Ref miR Selection'!S$13,'Ref miR Selection'!D106)</f>
        <v>Excluded</v>
      </c>
      <c r="E106" s="111" t="str">
        <f>IFERROR('Ref miR Selection'!E106/'Ref miR Selection'!T$13,'Ref miR Selection'!E106)</f>
        <v>No sample</v>
      </c>
      <c r="F106" s="111" t="str">
        <f>IFERROR('Ref miR Selection'!F106/'Ref miR Selection'!U$13,'Ref miR Selection'!F106)</f>
        <v>No sample</v>
      </c>
      <c r="G106" s="111" t="str">
        <f>IFERROR('Ref miR Selection'!G106/'Ref miR Selection'!V$13,'Ref miR Selection'!G106)</f>
        <v>No sample</v>
      </c>
      <c r="H106" s="111" t="str">
        <f>IFERROR('Ref miR Selection'!H106/'Ref miR Selection'!W$13,'Ref miR Selection'!H106)</f>
        <v>No sample</v>
      </c>
      <c r="I106" s="111" t="str">
        <f>IFERROR('Ref miR Selection'!I106/'Ref miR Selection'!X$13,'Ref miR Selection'!I106)</f>
        <v>No sample</v>
      </c>
      <c r="J106" s="111" t="str">
        <f>IFERROR('Ref miR Selection'!J106/'Ref miR Selection'!Y$13,'Ref miR Selection'!J106)</f>
        <v>Excluded</v>
      </c>
      <c r="K106" s="111" t="str">
        <f>IFERROR('Ref miR Selection'!K106/'Ref miR Selection'!Z$13,'Ref miR Selection'!K106)</f>
        <v>No sample</v>
      </c>
      <c r="L106" s="111" t="str">
        <f>IFERROR('Ref miR Selection'!L106/'Ref miR Selection'!AA$13,'Ref miR Selection'!L106)</f>
        <v>No sample</v>
      </c>
      <c r="M106" s="111" t="str">
        <f>IFERROR('Ref miR Selection'!M106/'Ref miR Selection'!AB$13,'Ref miR Selection'!M106)</f>
        <v>No sample</v>
      </c>
      <c r="N106" s="111" t="str">
        <f>IFERROR('Ref miR Selection'!N106/'Ref miR Selection'!AC$13,'Ref miR Selection'!N106)</f>
        <v>No sample</v>
      </c>
      <c r="O106" s="111" t="str">
        <f>IFERROR('Ref miR Selection'!O106/'Ref miR Selection'!AD$13,'Ref miR Selection'!O106)</f>
        <v>No sample</v>
      </c>
    </row>
    <row r="107" spans="1:15" x14ac:dyDescent="0.25">
      <c r="A107" s="148"/>
      <c r="B107" s="13" t="s">
        <v>2396</v>
      </c>
      <c r="C107" s="6" t="str">
        <f>VLOOKUP($B107,'Thresholded Ct'!$B$3:$C$194,2,FALSE)</f>
        <v>hsa-miR-141-3p</v>
      </c>
      <c r="D107" s="111">
        <f>IFERROR('Ref miR Selection'!D107/'Ref miR Selection'!S$13,'Ref miR Selection'!D107)</f>
        <v>2.7176371668282489E-9</v>
      </c>
      <c r="E107" s="111" t="str">
        <f>IFERROR('Ref miR Selection'!E107/'Ref miR Selection'!T$13,'Ref miR Selection'!E107)</f>
        <v>No sample</v>
      </c>
      <c r="F107" s="111" t="str">
        <f>IFERROR('Ref miR Selection'!F107/'Ref miR Selection'!U$13,'Ref miR Selection'!F107)</f>
        <v>No sample</v>
      </c>
      <c r="G107" s="111" t="str">
        <f>IFERROR('Ref miR Selection'!G107/'Ref miR Selection'!V$13,'Ref miR Selection'!G107)</f>
        <v>No sample</v>
      </c>
      <c r="H107" s="111" t="str">
        <f>IFERROR('Ref miR Selection'!H107/'Ref miR Selection'!W$13,'Ref miR Selection'!H107)</f>
        <v>No sample</v>
      </c>
      <c r="I107" s="111" t="str">
        <f>IFERROR('Ref miR Selection'!I107/'Ref miR Selection'!X$13,'Ref miR Selection'!I107)</f>
        <v>No sample</v>
      </c>
      <c r="J107" s="111">
        <f>IFERROR('Ref miR Selection'!J107/'Ref miR Selection'!Y$13,'Ref miR Selection'!J107)</f>
        <v>7.0826092420192971E-10</v>
      </c>
      <c r="K107" s="111" t="str">
        <f>IFERROR('Ref miR Selection'!K107/'Ref miR Selection'!Z$13,'Ref miR Selection'!K107)</f>
        <v>No sample</v>
      </c>
      <c r="L107" s="111" t="str">
        <f>IFERROR('Ref miR Selection'!L107/'Ref miR Selection'!AA$13,'Ref miR Selection'!L107)</f>
        <v>No sample</v>
      </c>
      <c r="M107" s="111" t="str">
        <f>IFERROR('Ref miR Selection'!M107/'Ref miR Selection'!AB$13,'Ref miR Selection'!M107)</f>
        <v>No sample</v>
      </c>
      <c r="N107" s="111" t="str">
        <f>IFERROR('Ref miR Selection'!N107/'Ref miR Selection'!AC$13,'Ref miR Selection'!N107)</f>
        <v>No sample</v>
      </c>
      <c r="O107" s="111" t="str">
        <f>IFERROR('Ref miR Selection'!O107/'Ref miR Selection'!AD$13,'Ref miR Selection'!O107)</f>
        <v>No sample</v>
      </c>
    </row>
    <row r="108" spans="1:15" x14ac:dyDescent="0.25">
      <c r="A108" s="148"/>
      <c r="B108" s="13" t="s">
        <v>2397</v>
      </c>
      <c r="C108" s="6" t="str">
        <f>VLOOKUP($B108,'Thresholded Ct'!$B$3:$C$194,2,FALSE)</f>
        <v>hsa-miR-134-5p</v>
      </c>
      <c r="D108" s="111">
        <f>IFERROR('Ref miR Selection'!D108/'Ref miR Selection'!S$13,'Ref miR Selection'!D108)</f>
        <v>8.9897497079499042E-10</v>
      </c>
      <c r="E108" s="111" t="str">
        <f>IFERROR('Ref miR Selection'!E108/'Ref miR Selection'!T$13,'Ref miR Selection'!E108)</f>
        <v>No sample</v>
      </c>
      <c r="F108" s="111" t="str">
        <f>IFERROR('Ref miR Selection'!F108/'Ref miR Selection'!U$13,'Ref miR Selection'!F108)</f>
        <v>No sample</v>
      </c>
      <c r="G108" s="111" t="str">
        <f>IFERROR('Ref miR Selection'!G108/'Ref miR Selection'!V$13,'Ref miR Selection'!G108)</f>
        <v>No sample</v>
      </c>
      <c r="H108" s="111" t="str">
        <f>IFERROR('Ref miR Selection'!H108/'Ref miR Selection'!W$13,'Ref miR Selection'!H108)</f>
        <v>No sample</v>
      </c>
      <c r="I108" s="111" t="str">
        <f>IFERROR('Ref miR Selection'!I108/'Ref miR Selection'!X$13,'Ref miR Selection'!I108)</f>
        <v>No sample</v>
      </c>
      <c r="J108" s="111">
        <f>IFERROR('Ref miR Selection'!J108/'Ref miR Selection'!Y$13,'Ref miR Selection'!J108)</f>
        <v>1.0184342576979052E-9</v>
      </c>
      <c r="K108" s="111" t="str">
        <f>IFERROR('Ref miR Selection'!K108/'Ref miR Selection'!Z$13,'Ref miR Selection'!K108)</f>
        <v>No sample</v>
      </c>
      <c r="L108" s="111" t="str">
        <f>IFERROR('Ref miR Selection'!L108/'Ref miR Selection'!AA$13,'Ref miR Selection'!L108)</f>
        <v>No sample</v>
      </c>
      <c r="M108" s="111" t="str">
        <f>IFERROR('Ref miR Selection'!M108/'Ref miR Selection'!AB$13,'Ref miR Selection'!M108)</f>
        <v>No sample</v>
      </c>
      <c r="N108" s="111" t="str">
        <f>IFERROR('Ref miR Selection'!N108/'Ref miR Selection'!AC$13,'Ref miR Selection'!N108)</f>
        <v>No sample</v>
      </c>
      <c r="O108" s="111" t="str">
        <f>IFERROR('Ref miR Selection'!O108/'Ref miR Selection'!AD$13,'Ref miR Selection'!O108)</f>
        <v>No sample</v>
      </c>
    </row>
    <row r="109" spans="1:15" x14ac:dyDescent="0.25">
      <c r="A109" s="148"/>
      <c r="B109" s="13" t="s">
        <v>2398</v>
      </c>
      <c r="C109" s="6" t="str">
        <f>VLOOKUP($B109,'Thresholded Ct'!$B$3:$C$194,2,FALSE)</f>
        <v>hsa-miR-155-5p</v>
      </c>
      <c r="D109" s="111" t="str">
        <f>IFERROR('Ref miR Selection'!D109/'Ref miR Selection'!S$13,'Ref miR Selection'!D109)</f>
        <v>Excluded</v>
      </c>
      <c r="E109" s="111" t="str">
        <f>IFERROR('Ref miR Selection'!E109/'Ref miR Selection'!T$13,'Ref miR Selection'!E109)</f>
        <v>No sample</v>
      </c>
      <c r="F109" s="111" t="str">
        <f>IFERROR('Ref miR Selection'!F109/'Ref miR Selection'!U$13,'Ref miR Selection'!F109)</f>
        <v>No sample</v>
      </c>
      <c r="G109" s="111" t="str">
        <f>IFERROR('Ref miR Selection'!G109/'Ref miR Selection'!V$13,'Ref miR Selection'!G109)</f>
        <v>No sample</v>
      </c>
      <c r="H109" s="111" t="str">
        <f>IFERROR('Ref miR Selection'!H109/'Ref miR Selection'!W$13,'Ref miR Selection'!H109)</f>
        <v>No sample</v>
      </c>
      <c r="I109" s="111" t="str">
        <f>IFERROR('Ref miR Selection'!I109/'Ref miR Selection'!X$13,'Ref miR Selection'!I109)</f>
        <v>No sample</v>
      </c>
      <c r="J109" s="111" t="str">
        <f>IFERROR('Ref miR Selection'!J109/'Ref miR Selection'!Y$13,'Ref miR Selection'!J109)</f>
        <v>Excluded</v>
      </c>
      <c r="K109" s="111" t="str">
        <f>IFERROR('Ref miR Selection'!K109/'Ref miR Selection'!Z$13,'Ref miR Selection'!K109)</f>
        <v>No sample</v>
      </c>
      <c r="L109" s="111" t="str">
        <f>IFERROR('Ref miR Selection'!L109/'Ref miR Selection'!AA$13,'Ref miR Selection'!L109)</f>
        <v>No sample</v>
      </c>
      <c r="M109" s="111" t="str">
        <f>IFERROR('Ref miR Selection'!M109/'Ref miR Selection'!AB$13,'Ref miR Selection'!M109)</f>
        <v>No sample</v>
      </c>
      <c r="N109" s="111" t="str">
        <f>IFERROR('Ref miR Selection'!N109/'Ref miR Selection'!AC$13,'Ref miR Selection'!N109)</f>
        <v>No sample</v>
      </c>
      <c r="O109" s="111" t="str">
        <f>IFERROR('Ref miR Selection'!O109/'Ref miR Selection'!AD$13,'Ref miR Selection'!O109)</f>
        <v>No sample</v>
      </c>
    </row>
    <row r="110" spans="1:15" x14ac:dyDescent="0.25">
      <c r="A110" s="148"/>
      <c r="B110" s="13" t="s">
        <v>2399</v>
      </c>
      <c r="C110" s="6" t="str">
        <f>VLOOKUP($B110,'Thresholded Ct'!$B$3:$C$194,2,FALSE)</f>
        <v>hsa-miR-378a-5p</v>
      </c>
      <c r="D110" s="111">
        <f>IFERROR('Ref miR Selection'!D110/'Ref miR Selection'!S$13,'Ref miR Selection'!D110)</f>
        <v>1.5479435428858723E-9</v>
      </c>
      <c r="E110" s="111" t="str">
        <f>IFERROR('Ref miR Selection'!E110/'Ref miR Selection'!T$13,'Ref miR Selection'!E110)</f>
        <v>No sample</v>
      </c>
      <c r="F110" s="111" t="str">
        <f>IFERROR('Ref miR Selection'!F110/'Ref miR Selection'!U$13,'Ref miR Selection'!F110)</f>
        <v>No sample</v>
      </c>
      <c r="G110" s="111" t="str">
        <f>IFERROR('Ref miR Selection'!G110/'Ref miR Selection'!V$13,'Ref miR Selection'!G110)</f>
        <v>No sample</v>
      </c>
      <c r="H110" s="111" t="str">
        <f>IFERROR('Ref miR Selection'!H110/'Ref miR Selection'!W$13,'Ref miR Selection'!H110)</f>
        <v>No sample</v>
      </c>
      <c r="I110" s="111" t="str">
        <f>IFERROR('Ref miR Selection'!I110/'Ref miR Selection'!X$13,'Ref miR Selection'!I110)</f>
        <v>No sample</v>
      </c>
      <c r="J110" s="111">
        <f>IFERROR('Ref miR Selection'!J110/'Ref miR Selection'!Y$13,'Ref miR Selection'!J110)</f>
        <v>9.384506944664806E-10</v>
      </c>
      <c r="K110" s="111" t="str">
        <f>IFERROR('Ref miR Selection'!K110/'Ref miR Selection'!Z$13,'Ref miR Selection'!K110)</f>
        <v>No sample</v>
      </c>
      <c r="L110" s="111" t="str">
        <f>IFERROR('Ref miR Selection'!L110/'Ref miR Selection'!AA$13,'Ref miR Selection'!L110)</f>
        <v>No sample</v>
      </c>
      <c r="M110" s="111" t="str">
        <f>IFERROR('Ref miR Selection'!M110/'Ref miR Selection'!AB$13,'Ref miR Selection'!M110)</f>
        <v>No sample</v>
      </c>
      <c r="N110" s="111" t="str">
        <f>IFERROR('Ref miR Selection'!N110/'Ref miR Selection'!AC$13,'Ref miR Selection'!N110)</f>
        <v>No sample</v>
      </c>
      <c r="O110" s="111" t="str">
        <f>IFERROR('Ref miR Selection'!O110/'Ref miR Selection'!AD$13,'Ref miR Selection'!O110)</f>
        <v>No sample</v>
      </c>
    </row>
    <row r="111" spans="1:15" x14ac:dyDescent="0.25">
      <c r="A111" s="148"/>
      <c r="B111" s="13" t="s">
        <v>2400</v>
      </c>
      <c r="C111" s="6" t="str">
        <f>VLOOKUP($B111,'Thresholded Ct'!$B$3:$C$194,2,FALSE)</f>
        <v>hsa-miR-422a</v>
      </c>
      <c r="D111" s="111">
        <f>IFERROR('Ref miR Selection'!D111/'Ref miR Selection'!S$13,'Ref miR Selection'!D111)</f>
        <v>3.6033851266426343E-9</v>
      </c>
      <c r="E111" s="111" t="str">
        <f>IFERROR('Ref miR Selection'!E111/'Ref miR Selection'!T$13,'Ref miR Selection'!E111)</f>
        <v>No sample</v>
      </c>
      <c r="F111" s="111" t="str">
        <f>IFERROR('Ref miR Selection'!F111/'Ref miR Selection'!U$13,'Ref miR Selection'!F111)</f>
        <v>No sample</v>
      </c>
      <c r="G111" s="111" t="str">
        <f>IFERROR('Ref miR Selection'!G111/'Ref miR Selection'!V$13,'Ref miR Selection'!G111)</f>
        <v>No sample</v>
      </c>
      <c r="H111" s="111" t="str">
        <f>IFERROR('Ref miR Selection'!H111/'Ref miR Selection'!W$13,'Ref miR Selection'!H111)</f>
        <v>No sample</v>
      </c>
      <c r="I111" s="111" t="str">
        <f>IFERROR('Ref miR Selection'!I111/'Ref miR Selection'!X$13,'Ref miR Selection'!I111)</f>
        <v>No sample</v>
      </c>
      <c r="J111" s="111">
        <f>IFERROR('Ref miR Selection'!J111/'Ref miR Selection'!Y$13,'Ref miR Selection'!J111)</f>
        <v>8.1648408172462435E-8</v>
      </c>
      <c r="K111" s="111" t="str">
        <f>IFERROR('Ref miR Selection'!K111/'Ref miR Selection'!Z$13,'Ref miR Selection'!K111)</f>
        <v>No sample</v>
      </c>
      <c r="L111" s="111" t="str">
        <f>IFERROR('Ref miR Selection'!L111/'Ref miR Selection'!AA$13,'Ref miR Selection'!L111)</f>
        <v>No sample</v>
      </c>
      <c r="M111" s="111" t="str">
        <f>IFERROR('Ref miR Selection'!M111/'Ref miR Selection'!AB$13,'Ref miR Selection'!M111)</f>
        <v>No sample</v>
      </c>
      <c r="N111" s="111" t="str">
        <f>IFERROR('Ref miR Selection'!N111/'Ref miR Selection'!AC$13,'Ref miR Selection'!N111)</f>
        <v>No sample</v>
      </c>
      <c r="O111" s="111" t="str">
        <f>IFERROR('Ref miR Selection'!O111/'Ref miR Selection'!AD$13,'Ref miR Selection'!O111)</f>
        <v>No sample</v>
      </c>
    </row>
    <row r="112" spans="1:15" x14ac:dyDescent="0.25">
      <c r="A112" s="148"/>
      <c r="B112" s="13" t="s">
        <v>2401</v>
      </c>
      <c r="C112" s="6" t="str">
        <f>VLOOKUP($B112,'Thresholded Ct'!$B$3:$C$194,2,FALSE)</f>
        <v>hsa-miR-499a-5p</v>
      </c>
      <c r="D112" s="111">
        <f>IFERROR('Ref miR Selection'!D112/'Ref miR Selection'!S$13,'Ref miR Selection'!D112)</f>
        <v>2.6896617634964944E-8</v>
      </c>
      <c r="E112" s="111" t="str">
        <f>IFERROR('Ref miR Selection'!E112/'Ref miR Selection'!T$13,'Ref miR Selection'!E112)</f>
        <v>No sample</v>
      </c>
      <c r="F112" s="111" t="str">
        <f>IFERROR('Ref miR Selection'!F112/'Ref miR Selection'!U$13,'Ref miR Selection'!F112)</f>
        <v>No sample</v>
      </c>
      <c r="G112" s="111" t="str">
        <f>IFERROR('Ref miR Selection'!G112/'Ref miR Selection'!V$13,'Ref miR Selection'!G112)</f>
        <v>No sample</v>
      </c>
      <c r="H112" s="111" t="str">
        <f>IFERROR('Ref miR Selection'!H112/'Ref miR Selection'!W$13,'Ref miR Selection'!H112)</f>
        <v>No sample</v>
      </c>
      <c r="I112" s="111" t="str">
        <f>IFERROR('Ref miR Selection'!I112/'Ref miR Selection'!X$13,'Ref miR Selection'!I112)</f>
        <v>No sample</v>
      </c>
      <c r="J112" s="111">
        <f>IFERROR('Ref miR Selection'!J112/'Ref miR Selection'!Y$13,'Ref miR Selection'!J112)</f>
        <v>4.2703456645026025E-9</v>
      </c>
      <c r="K112" s="111" t="str">
        <f>IFERROR('Ref miR Selection'!K112/'Ref miR Selection'!Z$13,'Ref miR Selection'!K112)</f>
        <v>No sample</v>
      </c>
      <c r="L112" s="111" t="str">
        <f>IFERROR('Ref miR Selection'!L112/'Ref miR Selection'!AA$13,'Ref miR Selection'!L112)</f>
        <v>No sample</v>
      </c>
      <c r="M112" s="111" t="str">
        <f>IFERROR('Ref miR Selection'!M112/'Ref miR Selection'!AB$13,'Ref miR Selection'!M112)</f>
        <v>No sample</v>
      </c>
      <c r="N112" s="111" t="str">
        <f>IFERROR('Ref miR Selection'!N112/'Ref miR Selection'!AC$13,'Ref miR Selection'!N112)</f>
        <v>No sample</v>
      </c>
      <c r="O112" s="111" t="str">
        <f>IFERROR('Ref miR Selection'!O112/'Ref miR Selection'!AD$13,'Ref miR Selection'!O112)</f>
        <v>No sample</v>
      </c>
    </row>
    <row r="113" spans="1:15" x14ac:dyDescent="0.25">
      <c r="A113" s="148"/>
      <c r="B113" s="13" t="s">
        <v>2403</v>
      </c>
      <c r="C113" s="6" t="str">
        <f>VLOOKUP($B113,'Thresholded Ct'!$B$3:$C$194,2,FALSE)</f>
        <v>hsa-miR-17-3p</v>
      </c>
      <c r="D113" s="111">
        <f>IFERROR('Ref miR Selection'!D113/'Ref miR Selection'!S$13,'Ref miR Selection'!D113)</f>
        <v>7.6494332084059768E-9</v>
      </c>
      <c r="E113" s="111" t="str">
        <f>IFERROR('Ref miR Selection'!E113/'Ref miR Selection'!T$13,'Ref miR Selection'!E113)</f>
        <v>No sample</v>
      </c>
      <c r="F113" s="111" t="str">
        <f>IFERROR('Ref miR Selection'!F113/'Ref miR Selection'!U$13,'Ref miR Selection'!F113)</f>
        <v>No sample</v>
      </c>
      <c r="G113" s="111" t="str">
        <f>IFERROR('Ref miR Selection'!G113/'Ref miR Selection'!V$13,'Ref miR Selection'!G113)</f>
        <v>No sample</v>
      </c>
      <c r="H113" s="111" t="str">
        <f>IFERROR('Ref miR Selection'!H113/'Ref miR Selection'!W$13,'Ref miR Selection'!H113)</f>
        <v>No sample</v>
      </c>
      <c r="I113" s="111" t="str">
        <f>IFERROR('Ref miR Selection'!I113/'Ref miR Selection'!X$13,'Ref miR Selection'!I113)</f>
        <v>No sample</v>
      </c>
      <c r="J113" s="111">
        <f>IFERROR('Ref miR Selection'!J113/'Ref miR Selection'!Y$13,'Ref miR Selection'!J113)</f>
        <v>4.0850475005354515E-9</v>
      </c>
      <c r="K113" s="111" t="str">
        <f>IFERROR('Ref miR Selection'!K113/'Ref miR Selection'!Z$13,'Ref miR Selection'!K113)</f>
        <v>No sample</v>
      </c>
      <c r="L113" s="111" t="str">
        <f>IFERROR('Ref miR Selection'!L113/'Ref miR Selection'!AA$13,'Ref miR Selection'!L113)</f>
        <v>No sample</v>
      </c>
      <c r="M113" s="111" t="str">
        <f>IFERROR('Ref miR Selection'!M113/'Ref miR Selection'!AB$13,'Ref miR Selection'!M113)</f>
        <v>No sample</v>
      </c>
      <c r="N113" s="111" t="str">
        <f>IFERROR('Ref miR Selection'!N113/'Ref miR Selection'!AC$13,'Ref miR Selection'!N113)</f>
        <v>No sample</v>
      </c>
      <c r="O113" s="111" t="str">
        <f>IFERROR('Ref miR Selection'!O113/'Ref miR Selection'!AD$13,'Ref miR Selection'!O113)</f>
        <v>No sample</v>
      </c>
    </row>
    <row r="114" spans="1:15" x14ac:dyDescent="0.25">
      <c r="A114" s="148"/>
      <c r="B114" s="13" t="s">
        <v>2404</v>
      </c>
      <c r="C114" s="6" t="str">
        <f>VLOOKUP($B114,'Thresholded Ct'!$B$3:$C$194,2,FALSE)</f>
        <v>hsa-miR-103a-3p</v>
      </c>
      <c r="D114" s="111">
        <f>IFERROR('Ref miR Selection'!D114/'Ref miR Selection'!S$13,'Ref miR Selection'!D114)</f>
        <v>1.6353150112803854E-6</v>
      </c>
      <c r="E114" s="111" t="str">
        <f>IFERROR('Ref miR Selection'!E114/'Ref miR Selection'!T$13,'Ref miR Selection'!E114)</f>
        <v>No sample</v>
      </c>
      <c r="F114" s="111" t="str">
        <f>IFERROR('Ref miR Selection'!F114/'Ref miR Selection'!U$13,'Ref miR Selection'!F114)</f>
        <v>No sample</v>
      </c>
      <c r="G114" s="111" t="str">
        <f>IFERROR('Ref miR Selection'!G114/'Ref miR Selection'!V$13,'Ref miR Selection'!G114)</f>
        <v>No sample</v>
      </c>
      <c r="H114" s="111" t="str">
        <f>IFERROR('Ref miR Selection'!H114/'Ref miR Selection'!W$13,'Ref miR Selection'!H114)</f>
        <v>No sample</v>
      </c>
      <c r="I114" s="111" t="str">
        <f>IFERROR('Ref miR Selection'!I114/'Ref miR Selection'!X$13,'Ref miR Selection'!I114)</f>
        <v>No sample</v>
      </c>
      <c r="J114" s="111">
        <f>IFERROR('Ref miR Selection'!J114/'Ref miR Selection'!Y$13,'Ref miR Selection'!J114)</f>
        <v>1.7599039145503456E-7</v>
      </c>
      <c r="K114" s="111" t="str">
        <f>IFERROR('Ref miR Selection'!K114/'Ref miR Selection'!Z$13,'Ref miR Selection'!K114)</f>
        <v>No sample</v>
      </c>
      <c r="L114" s="111" t="str">
        <f>IFERROR('Ref miR Selection'!L114/'Ref miR Selection'!AA$13,'Ref miR Selection'!L114)</f>
        <v>No sample</v>
      </c>
      <c r="M114" s="111" t="str">
        <f>IFERROR('Ref miR Selection'!M114/'Ref miR Selection'!AB$13,'Ref miR Selection'!M114)</f>
        <v>No sample</v>
      </c>
      <c r="N114" s="111" t="str">
        <f>IFERROR('Ref miR Selection'!N114/'Ref miR Selection'!AC$13,'Ref miR Selection'!N114)</f>
        <v>No sample</v>
      </c>
      <c r="O114" s="111" t="str">
        <f>IFERROR('Ref miR Selection'!O114/'Ref miR Selection'!AD$13,'Ref miR Selection'!O114)</f>
        <v>No sample</v>
      </c>
    </row>
    <row r="115" spans="1:15" x14ac:dyDescent="0.25">
      <c r="A115" s="148"/>
      <c r="B115" s="13" t="s">
        <v>2405</v>
      </c>
      <c r="C115" s="6" t="str">
        <f>VLOOKUP($B115,'Thresholded Ct'!$B$3:$C$194,2,FALSE)</f>
        <v>hsa-miR-10b-5p</v>
      </c>
      <c r="D115" s="111" t="str">
        <f>IFERROR('Ref miR Selection'!D115/'Ref miR Selection'!S$13,'Ref miR Selection'!D115)</f>
        <v>Excluded</v>
      </c>
      <c r="E115" s="111" t="str">
        <f>IFERROR('Ref miR Selection'!E115/'Ref miR Selection'!T$13,'Ref miR Selection'!E115)</f>
        <v>No sample</v>
      </c>
      <c r="F115" s="111" t="str">
        <f>IFERROR('Ref miR Selection'!F115/'Ref miR Selection'!U$13,'Ref miR Selection'!F115)</f>
        <v>No sample</v>
      </c>
      <c r="G115" s="111" t="str">
        <f>IFERROR('Ref miR Selection'!G115/'Ref miR Selection'!V$13,'Ref miR Selection'!G115)</f>
        <v>No sample</v>
      </c>
      <c r="H115" s="111" t="str">
        <f>IFERROR('Ref miR Selection'!H115/'Ref miR Selection'!W$13,'Ref miR Selection'!H115)</f>
        <v>No sample</v>
      </c>
      <c r="I115" s="111" t="str">
        <f>IFERROR('Ref miR Selection'!I115/'Ref miR Selection'!X$13,'Ref miR Selection'!I115)</f>
        <v>No sample</v>
      </c>
      <c r="J115" s="111">
        <f>IFERROR('Ref miR Selection'!J115/'Ref miR Selection'!Y$13,'Ref miR Selection'!J115)</f>
        <v>1.1723089716442494E-9</v>
      </c>
      <c r="K115" s="111" t="str">
        <f>IFERROR('Ref miR Selection'!K115/'Ref miR Selection'!Z$13,'Ref miR Selection'!K115)</f>
        <v>No sample</v>
      </c>
      <c r="L115" s="111" t="str">
        <f>IFERROR('Ref miR Selection'!L115/'Ref miR Selection'!AA$13,'Ref miR Selection'!L115)</f>
        <v>No sample</v>
      </c>
      <c r="M115" s="111" t="str">
        <f>IFERROR('Ref miR Selection'!M115/'Ref miR Selection'!AB$13,'Ref miR Selection'!M115)</f>
        <v>No sample</v>
      </c>
      <c r="N115" s="111" t="str">
        <f>IFERROR('Ref miR Selection'!N115/'Ref miR Selection'!AC$13,'Ref miR Selection'!N115)</f>
        <v>No sample</v>
      </c>
      <c r="O115" s="111" t="str">
        <f>IFERROR('Ref miR Selection'!O115/'Ref miR Selection'!AD$13,'Ref miR Selection'!O115)</f>
        <v>No sample</v>
      </c>
    </row>
    <row r="116" spans="1:15" x14ac:dyDescent="0.25">
      <c r="A116" s="148"/>
      <c r="B116" s="13" t="s">
        <v>2406</v>
      </c>
      <c r="C116" s="6" t="str">
        <f>VLOOKUP($B116,'Thresholded Ct'!$B$3:$C$194,2,FALSE)</f>
        <v>hsa-miR-217</v>
      </c>
      <c r="D116" s="111">
        <f>IFERROR('Ref miR Selection'!D116/'Ref miR Selection'!S$13,'Ref miR Selection'!D116)</f>
        <v>2.0256049760708234E-9</v>
      </c>
      <c r="E116" s="111" t="str">
        <f>IFERROR('Ref miR Selection'!E116/'Ref miR Selection'!T$13,'Ref miR Selection'!E116)</f>
        <v>No sample</v>
      </c>
      <c r="F116" s="111" t="str">
        <f>IFERROR('Ref miR Selection'!F116/'Ref miR Selection'!U$13,'Ref miR Selection'!F116)</f>
        <v>No sample</v>
      </c>
      <c r="G116" s="111" t="str">
        <f>IFERROR('Ref miR Selection'!G116/'Ref miR Selection'!V$13,'Ref miR Selection'!G116)</f>
        <v>No sample</v>
      </c>
      <c r="H116" s="111" t="str">
        <f>IFERROR('Ref miR Selection'!H116/'Ref miR Selection'!W$13,'Ref miR Selection'!H116)</f>
        <v>No sample</v>
      </c>
      <c r="I116" s="111" t="str">
        <f>IFERROR('Ref miR Selection'!I116/'Ref miR Selection'!X$13,'Ref miR Selection'!I116)</f>
        <v>No sample</v>
      </c>
      <c r="J116" s="111">
        <f>IFERROR('Ref miR Selection'!J116/'Ref miR Selection'!Y$13,'Ref miR Selection'!J116)</f>
        <v>1.1609878337710138E-9</v>
      </c>
      <c r="K116" s="111" t="str">
        <f>IFERROR('Ref miR Selection'!K116/'Ref miR Selection'!Z$13,'Ref miR Selection'!K116)</f>
        <v>No sample</v>
      </c>
      <c r="L116" s="111" t="str">
        <f>IFERROR('Ref miR Selection'!L116/'Ref miR Selection'!AA$13,'Ref miR Selection'!L116)</f>
        <v>No sample</v>
      </c>
      <c r="M116" s="111" t="str">
        <f>IFERROR('Ref miR Selection'!M116/'Ref miR Selection'!AB$13,'Ref miR Selection'!M116)</f>
        <v>No sample</v>
      </c>
      <c r="N116" s="111" t="str">
        <f>IFERROR('Ref miR Selection'!N116/'Ref miR Selection'!AC$13,'Ref miR Selection'!N116)</f>
        <v>No sample</v>
      </c>
      <c r="O116" s="111" t="str">
        <f>IFERROR('Ref miR Selection'!O116/'Ref miR Selection'!AD$13,'Ref miR Selection'!O116)</f>
        <v>No sample</v>
      </c>
    </row>
    <row r="117" spans="1:15" x14ac:dyDescent="0.25">
      <c r="A117" s="148"/>
      <c r="B117" s="13" t="s">
        <v>2407</v>
      </c>
      <c r="C117" s="6" t="str">
        <f>VLOOKUP($B117,'Thresholded Ct'!$B$3:$C$194,2,FALSE)</f>
        <v>hsa-miR-27b-3p</v>
      </c>
      <c r="D117" s="111">
        <f>IFERROR('Ref miR Selection'!D117/'Ref miR Selection'!S$13,'Ref miR Selection'!D117)</f>
        <v>3.080902131062993E-9</v>
      </c>
      <c r="E117" s="111" t="str">
        <f>IFERROR('Ref miR Selection'!E117/'Ref miR Selection'!T$13,'Ref miR Selection'!E117)</f>
        <v>No sample</v>
      </c>
      <c r="F117" s="111" t="str">
        <f>IFERROR('Ref miR Selection'!F117/'Ref miR Selection'!U$13,'Ref miR Selection'!F117)</f>
        <v>No sample</v>
      </c>
      <c r="G117" s="111" t="str">
        <f>IFERROR('Ref miR Selection'!G117/'Ref miR Selection'!V$13,'Ref miR Selection'!G117)</f>
        <v>No sample</v>
      </c>
      <c r="H117" s="111" t="str">
        <f>IFERROR('Ref miR Selection'!H117/'Ref miR Selection'!W$13,'Ref miR Selection'!H117)</f>
        <v>No sample</v>
      </c>
      <c r="I117" s="111" t="str">
        <f>IFERROR('Ref miR Selection'!I117/'Ref miR Selection'!X$13,'Ref miR Selection'!I117)</f>
        <v>No sample</v>
      </c>
      <c r="J117" s="111">
        <f>IFERROR('Ref miR Selection'!J117/'Ref miR Selection'!Y$13,'Ref miR Selection'!J117)</f>
        <v>7.1569894548764712E-9</v>
      </c>
      <c r="K117" s="111" t="str">
        <f>IFERROR('Ref miR Selection'!K117/'Ref miR Selection'!Z$13,'Ref miR Selection'!K117)</f>
        <v>No sample</v>
      </c>
      <c r="L117" s="111" t="str">
        <f>IFERROR('Ref miR Selection'!L117/'Ref miR Selection'!AA$13,'Ref miR Selection'!L117)</f>
        <v>No sample</v>
      </c>
      <c r="M117" s="111" t="str">
        <f>IFERROR('Ref miR Selection'!M117/'Ref miR Selection'!AB$13,'Ref miR Selection'!M117)</f>
        <v>No sample</v>
      </c>
      <c r="N117" s="111" t="str">
        <f>IFERROR('Ref miR Selection'!N117/'Ref miR Selection'!AC$13,'Ref miR Selection'!N117)</f>
        <v>No sample</v>
      </c>
      <c r="O117" s="111" t="str">
        <f>IFERROR('Ref miR Selection'!O117/'Ref miR Selection'!AD$13,'Ref miR Selection'!O117)</f>
        <v>No sample</v>
      </c>
    </row>
    <row r="118" spans="1:15" x14ac:dyDescent="0.25">
      <c r="A118" s="148"/>
      <c r="B118" s="13" t="s">
        <v>2408</v>
      </c>
      <c r="C118" s="6" t="str">
        <f>VLOOKUP($B118,'Thresholded Ct'!$B$3:$C$194,2,FALSE)</f>
        <v>hsa-miR-144-3p</v>
      </c>
      <c r="D118" s="111">
        <f>IFERROR('Ref miR Selection'!D118/'Ref miR Selection'!S$13,'Ref miR Selection'!D118)</f>
        <v>6.4409832889724829E-10</v>
      </c>
      <c r="E118" s="111" t="str">
        <f>IFERROR('Ref miR Selection'!E118/'Ref miR Selection'!T$13,'Ref miR Selection'!E118)</f>
        <v>No sample</v>
      </c>
      <c r="F118" s="111" t="str">
        <f>IFERROR('Ref miR Selection'!F118/'Ref miR Selection'!U$13,'Ref miR Selection'!F118)</f>
        <v>No sample</v>
      </c>
      <c r="G118" s="111" t="str">
        <f>IFERROR('Ref miR Selection'!G118/'Ref miR Selection'!V$13,'Ref miR Selection'!G118)</f>
        <v>No sample</v>
      </c>
      <c r="H118" s="111" t="str">
        <f>IFERROR('Ref miR Selection'!H118/'Ref miR Selection'!W$13,'Ref miR Selection'!H118)</f>
        <v>No sample</v>
      </c>
      <c r="I118" s="111" t="str">
        <f>IFERROR('Ref miR Selection'!I118/'Ref miR Selection'!X$13,'Ref miR Selection'!I118)</f>
        <v>No sample</v>
      </c>
      <c r="J118" s="111">
        <f>IFERROR('Ref miR Selection'!J118/'Ref miR Selection'!Y$13,'Ref miR Selection'!J118)</f>
        <v>4.5766150511114597E-10</v>
      </c>
      <c r="K118" s="111" t="str">
        <f>IFERROR('Ref miR Selection'!K118/'Ref miR Selection'!Z$13,'Ref miR Selection'!K118)</f>
        <v>No sample</v>
      </c>
      <c r="L118" s="111" t="str">
        <f>IFERROR('Ref miR Selection'!L118/'Ref miR Selection'!AA$13,'Ref miR Selection'!L118)</f>
        <v>No sample</v>
      </c>
      <c r="M118" s="111" t="str">
        <f>IFERROR('Ref miR Selection'!M118/'Ref miR Selection'!AB$13,'Ref miR Selection'!M118)</f>
        <v>No sample</v>
      </c>
      <c r="N118" s="111" t="str">
        <f>IFERROR('Ref miR Selection'!N118/'Ref miR Selection'!AC$13,'Ref miR Selection'!N118)</f>
        <v>No sample</v>
      </c>
      <c r="O118" s="111" t="str">
        <f>IFERROR('Ref miR Selection'!O118/'Ref miR Selection'!AD$13,'Ref miR Selection'!O118)</f>
        <v>No sample</v>
      </c>
    </row>
    <row r="119" spans="1:15" x14ac:dyDescent="0.25">
      <c r="A119" s="148"/>
      <c r="B119" s="13" t="s">
        <v>2409</v>
      </c>
      <c r="C119" s="6" t="str">
        <f>VLOOKUP($B119,'Thresholded Ct'!$B$3:$C$194,2,FALSE)</f>
        <v>hsa-miR-146a-5p</v>
      </c>
      <c r="D119" s="111">
        <f>IFERROR('Ref miR Selection'!D119/'Ref miR Selection'!S$13,'Ref miR Selection'!D119)</f>
        <v>3.18733984858767E-9</v>
      </c>
      <c r="E119" s="111" t="str">
        <f>IFERROR('Ref miR Selection'!E119/'Ref miR Selection'!T$13,'Ref miR Selection'!E119)</f>
        <v>No sample</v>
      </c>
      <c r="F119" s="111" t="str">
        <f>IFERROR('Ref miR Selection'!F119/'Ref miR Selection'!U$13,'Ref miR Selection'!F119)</f>
        <v>No sample</v>
      </c>
      <c r="G119" s="111" t="str">
        <f>IFERROR('Ref miR Selection'!G119/'Ref miR Selection'!V$13,'Ref miR Selection'!G119)</f>
        <v>No sample</v>
      </c>
      <c r="H119" s="111" t="str">
        <f>IFERROR('Ref miR Selection'!H119/'Ref miR Selection'!W$13,'Ref miR Selection'!H119)</f>
        <v>No sample</v>
      </c>
      <c r="I119" s="111" t="str">
        <f>IFERROR('Ref miR Selection'!I119/'Ref miR Selection'!X$13,'Ref miR Selection'!I119)</f>
        <v>No sample</v>
      </c>
      <c r="J119" s="111">
        <f>IFERROR('Ref miR Selection'!J119/'Ref miR Selection'!Y$13,'Ref miR Selection'!J119)</f>
        <v>1.8142243261323152E-9</v>
      </c>
      <c r="K119" s="111" t="str">
        <f>IFERROR('Ref miR Selection'!K119/'Ref miR Selection'!Z$13,'Ref miR Selection'!K119)</f>
        <v>No sample</v>
      </c>
      <c r="L119" s="111" t="str">
        <f>IFERROR('Ref miR Selection'!L119/'Ref miR Selection'!AA$13,'Ref miR Selection'!L119)</f>
        <v>No sample</v>
      </c>
      <c r="M119" s="111" t="str">
        <f>IFERROR('Ref miR Selection'!M119/'Ref miR Selection'!AB$13,'Ref miR Selection'!M119)</f>
        <v>No sample</v>
      </c>
      <c r="N119" s="111" t="str">
        <f>IFERROR('Ref miR Selection'!N119/'Ref miR Selection'!AC$13,'Ref miR Selection'!N119)</f>
        <v>No sample</v>
      </c>
      <c r="O119" s="111" t="str">
        <f>IFERROR('Ref miR Selection'!O119/'Ref miR Selection'!AD$13,'Ref miR Selection'!O119)</f>
        <v>No sample</v>
      </c>
    </row>
    <row r="120" spans="1:15" x14ac:dyDescent="0.25">
      <c r="A120" s="148"/>
      <c r="B120" s="13" t="s">
        <v>2410</v>
      </c>
      <c r="C120" s="6" t="str">
        <f>VLOOKUP($B120,'Thresholded Ct'!$B$3:$C$194,2,FALSE)</f>
        <v>hsa-miR-29c-3p</v>
      </c>
      <c r="D120" s="111">
        <f>IFERROR('Ref miR Selection'!D120/'Ref miR Selection'!S$13,'Ref miR Selection'!D120)</f>
        <v>2.809996959336247E-6</v>
      </c>
      <c r="E120" s="111" t="str">
        <f>IFERROR('Ref miR Selection'!E120/'Ref miR Selection'!T$13,'Ref miR Selection'!E120)</f>
        <v>No sample</v>
      </c>
      <c r="F120" s="111" t="str">
        <f>IFERROR('Ref miR Selection'!F120/'Ref miR Selection'!U$13,'Ref miR Selection'!F120)</f>
        <v>No sample</v>
      </c>
      <c r="G120" s="111" t="str">
        <f>IFERROR('Ref miR Selection'!G120/'Ref miR Selection'!V$13,'Ref miR Selection'!G120)</f>
        <v>No sample</v>
      </c>
      <c r="H120" s="111" t="str">
        <f>IFERROR('Ref miR Selection'!H120/'Ref miR Selection'!W$13,'Ref miR Selection'!H120)</f>
        <v>No sample</v>
      </c>
      <c r="I120" s="111" t="str">
        <f>IFERROR('Ref miR Selection'!I120/'Ref miR Selection'!X$13,'Ref miR Selection'!I120)</f>
        <v>No sample</v>
      </c>
      <c r="J120" s="111">
        <f>IFERROR('Ref miR Selection'!J120/'Ref miR Selection'!Y$13,'Ref miR Selection'!J120)</f>
        <v>3.7181077228223795E-6</v>
      </c>
      <c r="K120" s="111" t="str">
        <f>IFERROR('Ref miR Selection'!K120/'Ref miR Selection'!Z$13,'Ref miR Selection'!K120)</f>
        <v>No sample</v>
      </c>
      <c r="L120" s="111" t="str">
        <f>IFERROR('Ref miR Selection'!L120/'Ref miR Selection'!AA$13,'Ref miR Selection'!L120)</f>
        <v>No sample</v>
      </c>
      <c r="M120" s="111" t="str">
        <f>IFERROR('Ref miR Selection'!M120/'Ref miR Selection'!AB$13,'Ref miR Selection'!M120)</f>
        <v>No sample</v>
      </c>
      <c r="N120" s="111" t="str">
        <f>IFERROR('Ref miR Selection'!N120/'Ref miR Selection'!AC$13,'Ref miR Selection'!N120)</f>
        <v>No sample</v>
      </c>
      <c r="O120" s="111" t="str">
        <f>IFERROR('Ref miR Selection'!O120/'Ref miR Selection'!AD$13,'Ref miR Selection'!O120)</f>
        <v>No sample</v>
      </c>
    </row>
    <row r="121" spans="1:15" x14ac:dyDescent="0.25">
      <c r="A121" s="148"/>
      <c r="B121" s="13" t="s">
        <v>2411</v>
      </c>
      <c r="C121" s="6" t="str">
        <f>VLOOKUP($B121,'Thresholded Ct'!$B$3:$C$194,2,FALSE)</f>
        <v>hsa-miR-383-5p</v>
      </c>
      <c r="D121" s="111">
        <f>IFERROR('Ref miR Selection'!D121/'Ref miR Selection'!S$13,'Ref miR Selection'!D121)</f>
        <v>2.6896617634964944E-8</v>
      </c>
      <c r="E121" s="111" t="str">
        <f>IFERROR('Ref miR Selection'!E121/'Ref miR Selection'!T$13,'Ref miR Selection'!E121)</f>
        <v>No sample</v>
      </c>
      <c r="F121" s="111" t="str">
        <f>IFERROR('Ref miR Selection'!F121/'Ref miR Selection'!U$13,'Ref miR Selection'!F121)</f>
        <v>No sample</v>
      </c>
      <c r="G121" s="111" t="str">
        <f>IFERROR('Ref miR Selection'!G121/'Ref miR Selection'!V$13,'Ref miR Selection'!G121)</f>
        <v>No sample</v>
      </c>
      <c r="H121" s="111" t="str">
        <f>IFERROR('Ref miR Selection'!H121/'Ref miR Selection'!W$13,'Ref miR Selection'!H121)</f>
        <v>No sample</v>
      </c>
      <c r="I121" s="111" t="str">
        <f>IFERROR('Ref miR Selection'!I121/'Ref miR Selection'!X$13,'Ref miR Selection'!I121)</f>
        <v>No sample</v>
      </c>
      <c r="J121" s="111">
        <f>IFERROR('Ref miR Selection'!J121/'Ref miR Selection'!Y$13,'Ref miR Selection'!J121)</f>
        <v>4.2703456645026025E-9</v>
      </c>
      <c r="K121" s="111" t="str">
        <f>IFERROR('Ref miR Selection'!K121/'Ref miR Selection'!Z$13,'Ref miR Selection'!K121)</f>
        <v>No sample</v>
      </c>
      <c r="L121" s="111" t="str">
        <f>IFERROR('Ref miR Selection'!L121/'Ref miR Selection'!AA$13,'Ref miR Selection'!L121)</f>
        <v>No sample</v>
      </c>
      <c r="M121" s="111" t="str">
        <f>IFERROR('Ref miR Selection'!M121/'Ref miR Selection'!AB$13,'Ref miR Selection'!M121)</f>
        <v>No sample</v>
      </c>
      <c r="N121" s="111" t="str">
        <f>IFERROR('Ref miR Selection'!N121/'Ref miR Selection'!AC$13,'Ref miR Selection'!N121)</f>
        <v>No sample</v>
      </c>
      <c r="O121" s="111" t="str">
        <f>IFERROR('Ref miR Selection'!O121/'Ref miR Selection'!AD$13,'Ref miR Selection'!O121)</f>
        <v>No sample</v>
      </c>
    </row>
    <row r="122" spans="1:15" x14ac:dyDescent="0.25">
      <c r="A122" s="148"/>
      <c r="B122" s="13" t="s">
        <v>2412</v>
      </c>
      <c r="C122" s="6" t="str">
        <f>VLOOKUP($B122,'Thresholded Ct'!$B$3:$C$194,2,FALSE)</f>
        <v>hsa-miR-424-5p</v>
      </c>
      <c r="D122" s="111" t="str">
        <f>IFERROR('Ref miR Selection'!D122/'Ref miR Selection'!S$13,'Ref miR Selection'!D122)</f>
        <v>Excluded</v>
      </c>
      <c r="E122" s="111" t="str">
        <f>IFERROR('Ref miR Selection'!E122/'Ref miR Selection'!T$13,'Ref miR Selection'!E122)</f>
        <v>No sample</v>
      </c>
      <c r="F122" s="111" t="str">
        <f>IFERROR('Ref miR Selection'!F122/'Ref miR Selection'!U$13,'Ref miR Selection'!F122)</f>
        <v>No sample</v>
      </c>
      <c r="G122" s="111" t="str">
        <f>IFERROR('Ref miR Selection'!G122/'Ref miR Selection'!V$13,'Ref miR Selection'!G122)</f>
        <v>No sample</v>
      </c>
      <c r="H122" s="111" t="str">
        <f>IFERROR('Ref miR Selection'!H122/'Ref miR Selection'!W$13,'Ref miR Selection'!H122)</f>
        <v>No sample</v>
      </c>
      <c r="I122" s="111" t="str">
        <f>IFERROR('Ref miR Selection'!I122/'Ref miR Selection'!X$13,'Ref miR Selection'!I122)</f>
        <v>No sample</v>
      </c>
      <c r="J122" s="111" t="str">
        <f>IFERROR('Ref miR Selection'!J122/'Ref miR Selection'!Y$13,'Ref miR Selection'!J122)</f>
        <v>Excluded</v>
      </c>
      <c r="K122" s="111" t="str">
        <f>IFERROR('Ref miR Selection'!K122/'Ref miR Selection'!Z$13,'Ref miR Selection'!K122)</f>
        <v>No sample</v>
      </c>
      <c r="L122" s="111" t="str">
        <f>IFERROR('Ref miR Selection'!L122/'Ref miR Selection'!AA$13,'Ref miR Selection'!L122)</f>
        <v>No sample</v>
      </c>
      <c r="M122" s="111" t="str">
        <f>IFERROR('Ref miR Selection'!M122/'Ref miR Selection'!AB$13,'Ref miR Selection'!M122)</f>
        <v>No sample</v>
      </c>
      <c r="N122" s="111" t="str">
        <f>IFERROR('Ref miR Selection'!N122/'Ref miR Selection'!AC$13,'Ref miR Selection'!N122)</f>
        <v>No sample</v>
      </c>
      <c r="O122" s="111" t="str">
        <f>IFERROR('Ref miR Selection'!O122/'Ref miR Selection'!AD$13,'Ref miR Selection'!O122)</f>
        <v>No sample</v>
      </c>
    </row>
    <row r="123" spans="1:15" x14ac:dyDescent="0.25">
      <c r="A123" s="148"/>
      <c r="B123" s="13" t="s">
        <v>2413</v>
      </c>
      <c r="C123" s="6" t="str">
        <f>VLOOKUP($B123,'Thresholded Ct'!$B$3:$C$194,2,FALSE)</f>
        <v>hsa-miR-506-3p</v>
      </c>
      <c r="D123" s="111">
        <f>IFERROR('Ref miR Selection'!D123/'Ref miR Selection'!S$13,'Ref miR Selection'!D123)</f>
        <v>7.6494332084059768E-9</v>
      </c>
      <c r="E123" s="111" t="str">
        <f>IFERROR('Ref miR Selection'!E123/'Ref miR Selection'!T$13,'Ref miR Selection'!E123)</f>
        <v>No sample</v>
      </c>
      <c r="F123" s="111" t="str">
        <f>IFERROR('Ref miR Selection'!F123/'Ref miR Selection'!U$13,'Ref miR Selection'!F123)</f>
        <v>No sample</v>
      </c>
      <c r="G123" s="111" t="str">
        <f>IFERROR('Ref miR Selection'!G123/'Ref miR Selection'!V$13,'Ref miR Selection'!G123)</f>
        <v>No sample</v>
      </c>
      <c r="H123" s="111" t="str">
        <f>IFERROR('Ref miR Selection'!H123/'Ref miR Selection'!W$13,'Ref miR Selection'!H123)</f>
        <v>No sample</v>
      </c>
      <c r="I123" s="111" t="str">
        <f>IFERROR('Ref miR Selection'!I123/'Ref miR Selection'!X$13,'Ref miR Selection'!I123)</f>
        <v>No sample</v>
      </c>
      <c r="J123" s="111">
        <f>IFERROR('Ref miR Selection'!J123/'Ref miR Selection'!Y$13,'Ref miR Selection'!J123)</f>
        <v>4.0850475005354515E-9</v>
      </c>
      <c r="K123" s="111" t="str">
        <f>IFERROR('Ref miR Selection'!K123/'Ref miR Selection'!Z$13,'Ref miR Selection'!K123)</f>
        <v>No sample</v>
      </c>
      <c r="L123" s="111" t="str">
        <f>IFERROR('Ref miR Selection'!L123/'Ref miR Selection'!AA$13,'Ref miR Selection'!L123)</f>
        <v>No sample</v>
      </c>
      <c r="M123" s="111" t="str">
        <f>IFERROR('Ref miR Selection'!M123/'Ref miR Selection'!AB$13,'Ref miR Selection'!M123)</f>
        <v>No sample</v>
      </c>
      <c r="N123" s="111" t="str">
        <f>IFERROR('Ref miR Selection'!N123/'Ref miR Selection'!AC$13,'Ref miR Selection'!N123)</f>
        <v>No sample</v>
      </c>
      <c r="O123" s="111" t="str">
        <f>IFERROR('Ref miR Selection'!O123/'Ref miR Selection'!AD$13,'Ref miR Selection'!O123)</f>
        <v>No sample</v>
      </c>
    </row>
    <row r="124" spans="1:15" x14ac:dyDescent="0.25">
      <c r="A124" s="148"/>
      <c r="B124" s="13" t="s">
        <v>2415</v>
      </c>
      <c r="C124" s="6" t="str">
        <f>VLOOKUP($B124,'Thresholded Ct'!$B$3:$C$194,2,FALSE)</f>
        <v>hsa-miR-19b-3p</v>
      </c>
      <c r="D124" s="111">
        <f>IFERROR('Ref miR Selection'!D124/'Ref miR Selection'!S$13,'Ref miR Selection'!D124)</f>
        <v>2.5236234542730658E-7</v>
      </c>
      <c r="E124" s="111" t="str">
        <f>IFERROR('Ref miR Selection'!E124/'Ref miR Selection'!T$13,'Ref miR Selection'!E124)</f>
        <v>No sample</v>
      </c>
      <c r="F124" s="111" t="str">
        <f>IFERROR('Ref miR Selection'!F124/'Ref miR Selection'!U$13,'Ref miR Selection'!F124)</f>
        <v>No sample</v>
      </c>
      <c r="G124" s="111" t="str">
        <f>IFERROR('Ref miR Selection'!G124/'Ref miR Selection'!V$13,'Ref miR Selection'!G124)</f>
        <v>No sample</v>
      </c>
      <c r="H124" s="111" t="str">
        <f>IFERROR('Ref miR Selection'!H124/'Ref miR Selection'!W$13,'Ref miR Selection'!H124)</f>
        <v>No sample</v>
      </c>
      <c r="I124" s="111" t="str">
        <f>IFERROR('Ref miR Selection'!I124/'Ref miR Selection'!X$13,'Ref miR Selection'!I124)</f>
        <v>No sample</v>
      </c>
      <c r="J124" s="111">
        <f>IFERROR('Ref miR Selection'!J124/'Ref miR Selection'!Y$13,'Ref miR Selection'!J124)</f>
        <v>1.1084138662972016E-7</v>
      </c>
      <c r="K124" s="111" t="str">
        <f>IFERROR('Ref miR Selection'!K124/'Ref miR Selection'!Z$13,'Ref miR Selection'!K124)</f>
        <v>No sample</v>
      </c>
      <c r="L124" s="111" t="str">
        <f>IFERROR('Ref miR Selection'!L124/'Ref miR Selection'!AA$13,'Ref miR Selection'!L124)</f>
        <v>No sample</v>
      </c>
      <c r="M124" s="111" t="str">
        <f>IFERROR('Ref miR Selection'!M124/'Ref miR Selection'!AB$13,'Ref miR Selection'!M124)</f>
        <v>No sample</v>
      </c>
      <c r="N124" s="111" t="str">
        <f>IFERROR('Ref miR Selection'!N124/'Ref miR Selection'!AC$13,'Ref miR Selection'!N124)</f>
        <v>No sample</v>
      </c>
      <c r="O124" s="111" t="str">
        <f>IFERROR('Ref miR Selection'!O124/'Ref miR Selection'!AD$13,'Ref miR Selection'!O124)</f>
        <v>No sample</v>
      </c>
    </row>
    <row r="125" spans="1:15" x14ac:dyDescent="0.25">
      <c r="A125" s="148"/>
      <c r="B125" s="13" t="s">
        <v>2416</v>
      </c>
      <c r="C125" s="6" t="str">
        <f>VLOOKUP($B125,'Thresholded Ct'!$B$3:$C$194,2,FALSE)</f>
        <v>hsa-miR-208a-3p</v>
      </c>
      <c r="D125" s="111">
        <f>IFERROR('Ref miR Selection'!D125/'Ref miR Selection'!S$13,'Ref miR Selection'!D125)</f>
        <v>2.7140075969456933E-8</v>
      </c>
      <c r="E125" s="111" t="str">
        <f>IFERROR('Ref miR Selection'!E125/'Ref miR Selection'!T$13,'Ref miR Selection'!E125)</f>
        <v>No sample</v>
      </c>
      <c r="F125" s="111" t="str">
        <f>IFERROR('Ref miR Selection'!F125/'Ref miR Selection'!U$13,'Ref miR Selection'!F125)</f>
        <v>No sample</v>
      </c>
      <c r="G125" s="111" t="str">
        <f>IFERROR('Ref miR Selection'!G125/'Ref miR Selection'!V$13,'Ref miR Selection'!G125)</f>
        <v>No sample</v>
      </c>
      <c r="H125" s="111" t="str">
        <f>IFERROR('Ref miR Selection'!H125/'Ref miR Selection'!W$13,'Ref miR Selection'!H125)</f>
        <v>No sample</v>
      </c>
      <c r="I125" s="111" t="str">
        <f>IFERROR('Ref miR Selection'!I125/'Ref miR Selection'!X$13,'Ref miR Selection'!I125)</f>
        <v>No sample</v>
      </c>
      <c r="J125" s="111">
        <f>IFERROR('Ref miR Selection'!J125/'Ref miR Selection'!Y$13,'Ref miR Selection'!J125)</f>
        <v>1.3373941938091263E-8</v>
      </c>
      <c r="K125" s="111" t="str">
        <f>IFERROR('Ref miR Selection'!K125/'Ref miR Selection'!Z$13,'Ref miR Selection'!K125)</f>
        <v>No sample</v>
      </c>
      <c r="L125" s="111" t="str">
        <f>IFERROR('Ref miR Selection'!L125/'Ref miR Selection'!AA$13,'Ref miR Selection'!L125)</f>
        <v>No sample</v>
      </c>
      <c r="M125" s="111" t="str">
        <f>IFERROR('Ref miR Selection'!M125/'Ref miR Selection'!AB$13,'Ref miR Selection'!M125)</f>
        <v>No sample</v>
      </c>
      <c r="N125" s="111" t="str">
        <f>IFERROR('Ref miR Selection'!N125/'Ref miR Selection'!AC$13,'Ref miR Selection'!N125)</f>
        <v>No sample</v>
      </c>
      <c r="O125" s="111" t="str">
        <f>IFERROR('Ref miR Selection'!O125/'Ref miR Selection'!AD$13,'Ref miR Selection'!O125)</f>
        <v>No sample</v>
      </c>
    </row>
    <row r="126" spans="1:15" x14ac:dyDescent="0.25">
      <c r="A126" s="148"/>
      <c r="B126" s="13" t="s">
        <v>2417</v>
      </c>
      <c r="C126" s="6" t="str">
        <f>VLOOKUP($B126,'Thresholded Ct'!$B$3:$C$194,2,FALSE)</f>
        <v>hsa-miR-17-5p</v>
      </c>
      <c r="D126" s="111">
        <f>IFERROR('Ref miR Selection'!D126/'Ref miR Selection'!S$13,'Ref miR Selection'!D126)</f>
        <v>7.2669644767615304E-9</v>
      </c>
      <c r="E126" s="111" t="str">
        <f>IFERROR('Ref miR Selection'!E126/'Ref miR Selection'!T$13,'Ref miR Selection'!E126)</f>
        <v>No sample</v>
      </c>
      <c r="F126" s="111" t="str">
        <f>IFERROR('Ref miR Selection'!F126/'Ref miR Selection'!U$13,'Ref miR Selection'!F126)</f>
        <v>No sample</v>
      </c>
      <c r="G126" s="111" t="str">
        <f>IFERROR('Ref miR Selection'!G126/'Ref miR Selection'!V$13,'Ref miR Selection'!G126)</f>
        <v>No sample</v>
      </c>
      <c r="H126" s="111" t="str">
        <f>IFERROR('Ref miR Selection'!H126/'Ref miR Selection'!W$13,'Ref miR Selection'!H126)</f>
        <v>No sample</v>
      </c>
      <c r="I126" s="111" t="str">
        <f>IFERROR('Ref miR Selection'!I126/'Ref miR Selection'!X$13,'Ref miR Selection'!I126)</f>
        <v>No sample</v>
      </c>
      <c r="J126" s="111">
        <f>IFERROR('Ref miR Selection'!J126/'Ref miR Selection'!Y$13,'Ref miR Selection'!J126)</f>
        <v>1.8382753168900408E-9</v>
      </c>
      <c r="K126" s="111" t="str">
        <f>IFERROR('Ref miR Selection'!K126/'Ref miR Selection'!Z$13,'Ref miR Selection'!K126)</f>
        <v>No sample</v>
      </c>
      <c r="L126" s="111" t="str">
        <f>IFERROR('Ref miR Selection'!L126/'Ref miR Selection'!AA$13,'Ref miR Selection'!L126)</f>
        <v>No sample</v>
      </c>
      <c r="M126" s="111" t="str">
        <f>IFERROR('Ref miR Selection'!M126/'Ref miR Selection'!AB$13,'Ref miR Selection'!M126)</f>
        <v>No sample</v>
      </c>
      <c r="N126" s="111" t="str">
        <f>IFERROR('Ref miR Selection'!N126/'Ref miR Selection'!AC$13,'Ref miR Selection'!N126)</f>
        <v>No sample</v>
      </c>
      <c r="O126" s="111" t="str">
        <f>IFERROR('Ref miR Selection'!O126/'Ref miR Selection'!AD$13,'Ref miR Selection'!O126)</f>
        <v>No sample</v>
      </c>
    </row>
    <row r="127" spans="1:15" x14ac:dyDescent="0.25">
      <c r="A127" s="148"/>
      <c r="B127" s="13" t="s">
        <v>2418</v>
      </c>
      <c r="C127" s="6" t="str">
        <f>VLOOKUP($B127,'Thresholded Ct'!$B$3:$C$194,2,FALSE)</f>
        <v>hsa-miR-218-5p</v>
      </c>
      <c r="D127" s="111">
        <f>IFERROR('Ref miR Selection'!D127/'Ref miR Selection'!S$13,'Ref miR Selection'!D127)</f>
        <v>5.5994337838989603E-10</v>
      </c>
      <c r="E127" s="111" t="str">
        <f>IFERROR('Ref miR Selection'!E127/'Ref miR Selection'!T$13,'Ref miR Selection'!E127)</f>
        <v>No sample</v>
      </c>
      <c r="F127" s="111" t="str">
        <f>IFERROR('Ref miR Selection'!F127/'Ref miR Selection'!U$13,'Ref miR Selection'!F127)</f>
        <v>No sample</v>
      </c>
      <c r="G127" s="111" t="str">
        <f>IFERROR('Ref miR Selection'!G127/'Ref miR Selection'!V$13,'Ref miR Selection'!G127)</f>
        <v>No sample</v>
      </c>
      <c r="H127" s="111" t="str">
        <f>IFERROR('Ref miR Selection'!H127/'Ref miR Selection'!W$13,'Ref miR Selection'!H127)</f>
        <v>No sample</v>
      </c>
      <c r="I127" s="111" t="str">
        <f>IFERROR('Ref miR Selection'!I127/'Ref miR Selection'!X$13,'Ref miR Selection'!I127)</f>
        <v>No sample</v>
      </c>
      <c r="J127" s="111">
        <f>IFERROR('Ref miR Selection'!J127/'Ref miR Selection'!Y$13,'Ref miR Selection'!J127)</f>
        <v>1.0758647053985943E-7</v>
      </c>
      <c r="K127" s="111" t="str">
        <f>IFERROR('Ref miR Selection'!K127/'Ref miR Selection'!Z$13,'Ref miR Selection'!K127)</f>
        <v>No sample</v>
      </c>
      <c r="L127" s="111" t="str">
        <f>IFERROR('Ref miR Selection'!L127/'Ref miR Selection'!AA$13,'Ref miR Selection'!L127)</f>
        <v>No sample</v>
      </c>
      <c r="M127" s="111" t="str">
        <f>IFERROR('Ref miR Selection'!M127/'Ref miR Selection'!AB$13,'Ref miR Selection'!M127)</f>
        <v>No sample</v>
      </c>
      <c r="N127" s="111" t="str">
        <f>IFERROR('Ref miR Selection'!N127/'Ref miR Selection'!AC$13,'Ref miR Selection'!N127)</f>
        <v>No sample</v>
      </c>
      <c r="O127" s="111" t="str">
        <f>IFERROR('Ref miR Selection'!O127/'Ref miR Selection'!AD$13,'Ref miR Selection'!O127)</f>
        <v>No sample</v>
      </c>
    </row>
    <row r="128" spans="1:15" x14ac:dyDescent="0.25">
      <c r="A128" s="148"/>
      <c r="B128" s="13" t="s">
        <v>2419</v>
      </c>
      <c r="C128" s="6" t="str">
        <f>VLOOKUP($B128,'Thresholded Ct'!$B$3:$C$194,2,FALSE)</f>
        <v>hsa-miR-30b-5p</v>
      </c>
      <c r="D128" s="111">
        <f>IFERROR('Ref miR Selection'!D128/'Ref miR Selection'!S$13,'Ref miR Selection'!D128)</f>
        <v>2.4922084805788491E-8</v>
      </c>
      <c r="E128" s="111" t="str">
        <f>IFERROR('Ref miR Selection'!E128/'Ref miR Selection'!T$13,'Ref miR Selection'!E128)</f>
        <v>No sample</v>
      </c>
      <c r="F128" s="111" t="str">
        <f>IFERROR('Ref miR Selection'!F128/'Ref miR Selection'!U$13,'Ref miR Selection'!F128)</f>
        <v>No sample</v>
      </c>
      <c r="G128" s="111" t="str">
        <f>IFERROR('Ref miR Selection'!G128/'Ref miR Selection'!V$13,'Ref miR Selection'!G128)</f>
        <v>No sample</v>
      </c>
      <c r="H128" s="111" t="str">
        <f>IFERROR('Ref miR Selection'!H128/'Ref miR Selection'!W$13,'Ref miR Selection'!H128)</f>
        <v>No sample</v>
      </c>
      <c r="I128" s="111" t="str">
        <f>IFERROR('Ref miR Selection'!I128/'Ref miR Selection'!X$13,'Ref miR Selection'!I128)</f>
        <v>No sample</v>
      </c>
      <c r="J128" s="111">
        <f>IFERROR('Ref miR Selection'!J128/'Ref miR Selection'!Y$13,'Ref miR Selection'!J128)</f>
        <v>3.6894985760374276E-8</v>
      </c>
      <c r="K128" s="111" t="str">
        <f>IFERROR('Ref miR Selection'!K128/'Ref miR Selection'!Z$13,'Ref miR Selection'!K128)</f>
        <v>No sample</v>
      </c>
      <c r="L128" s="111" t="str">
        <f>IFERROR('Ref miR Selection'!L128/'Ref miR Selection'!AA$13,'Ref miR Selection'!L128)</f>
        <v>No sample</v>
      </c>
      <c r="M128" s="111" t="str">
        <f>IFERROR('Ref miR Selection'!M128/'Ref miR Selection'!AB$13,'Ref miR Selection'!M128)</f>
        <v>No sample</v>
      </c>
      <c r="N128" s="111" t="str">
        <f>IFERROR('Ref miR Selection'!N128/'Ref miR Selection'!AC$13,'Ref miR Selection'!N128)</f>
        <v>No sample</v>
      </c>
      <c r="O128" s="111" t="str">
        <f>IFERROR('Ref miR Selection'!O128/'Ref miR Selection'!AD$13,'Ref miR Selection'!O128)</f>
        <v>No sample</v>
      </c>
    </row>
    <row r="129" spans="1:15" x14ac:dyDescent="0.25">
      <c r="A129" s="148"/>
      <c r="B129" s="13" t="s">
        <v>2420</v>
      </c>
      <c r="C129" s="6" t="str">
        <f>VLOOKUP($B129,'Thresholded Ct'!$B$3:$C$194,2,FALSE)</f>
        <v>hsa-miR-153-3p</v>
      </c>
      <c r="D129" s="111">
        <f>IFERROR('Ref miR Selection'!D129/'Ref miR Selection'!S$13,'Ref miR Selection'!D129)</f>
        <v>2.2648645287774755E-8</v>
      </c>
      <c r="E129" s="111" t="str">
        <f>IFERROR('Ref miR Selection'!E129/'Ref miR Selection'!T$13,'Ref miR Selection'!E129)</f>
        <v>No sample</v>
      </c>
      <c r="F129" s="111" t="str">
        <f>IFERROR('Ref miR Selection'!F129/'Ref miR Selection'!U$13,'Ref miR Selection'!F129)</f>
        <v>No sample</v>
      </c>
      <c r="G129" s="111" t="str">
        <f>IFERROR('Ref miR Selection'!G129/'Ref miR Selection'!V$13,'Ref miR Selection'!G129)</f>
        <v>No sample</v>
      </c>
      <c r="H129" s="111" t="str">
        <f>IFERROR('Ref miR Selection'!H129/'Ref miR Selection'!W$13,'Ref miR Selection'!H129)</f>
        <v>No sample</v>
      </c>
      <c r="I129" s="111" t="str">
        <f>IFERROR('Ref miR Selection'!I129/'Ref miR Selection'!X$13,'Ref miR Selection'!I129)</f>
        <v>No sample</v>
      </c>
      <c r="J129" s="111">
        <f>IFERROR('Ref miR Selection'!J129/'Ref miR Selection'!Y$13,'Ref miR Selection'!J129)</f>
        <v>3.9843733902470958E-9</v>
      </c>
      <c r="K129" s="111" t="str">
        <f>IFERROR('Ref miR Selection'!K129/'Ref miR Selection'!Z$13,'Ref miR Selection'!K129)</f>
        <v>No sample</v>
      </c>
      <c r="L129" s="111" t="str">
        <f>IFERROR('Ref miR Selection'!L129/'Ref miR Selection'!AA$13,'Ref miR Selection'!L129)</f>
        <v>No sample</v>
      </c>
      <c r="M129" s="111" t="str">
        <f>IFERROR('Ref miR Selection'!M129/'Ref miR Selection'!AB$13,'Ref miR Selection'!M129)</f>
        <v>No sample</v>
      </c>
      <c r="N129" s="111" t="str">
        <f>IFERROR('Ref miR Selection'!N129/'Ref miR Selection'!AC$13,'Ref miR Selection'!N129)</f>
        <v>No sample</v>
      </c>
      <c r="O129" s="111" t="str">
        <f>IFERROR('Ref miR Selection'!O129/'Ref miR Selection'!AD$13,'Ref miR Selection'!O129)</f>
        <v>No sample</v>
      </c>
    </row>
    <row r="130" spans="1:15" x14ac:dyDescent="0.25">
      <c r="A130" s="148"/>
      <c r="B130" s="13" t="s">
        <v>2421</v>
      </c>
      <c r="C130" s="6" t="str">
        <f>VLOOKUP($B130,'Thresholded Ct'!$B$3:$C$194,2,FALSE)</f>
        <v>hsa-miR-149-5p</v>
      </c>
      <c r="D130" s="111">
        <f>IFERROR('Ref miR Selection'!D130/'Ref miR Selection'!S$13,'Ref miR Selection'!D130)</f>
        <v>1.0016322047052726E-9</v>
      </c>
      <c r="E130" s="111" t="str">
        <f>IFERROR('Ref miR Selection'!E130/'Ref miR Selection'!T$13,'Ref miR Selection'!E130)</f>
        <v>No sample</v>
      </c>
      <c r="F130" s="111" t="str">
        <f>IFERROR('Ref miR Selection'!F130/'Ref miR Selection'!U$13,'Ref miR Selection'!F130)</f>
        <v>No sample</v>
      </c>
      <c r="G130" s="111" t="str">
        <f>IFERROR('Ref miR Selection'!G130/'Ref miR Selection'!V$13,'Ref miR Selection'!G130)</f>
        <v>No sample</v>
      </c>
      <c r="H130" s="111" t="str">
        <f>IFERROR('Ref miR Selection'!H130/'Ref miR Selection'!W$13,'Ref miR Selection'!H130)</f>
        <v>No sample</v>
      </c>
      <c r="I130" s="111" t="str">
        <f>IFERROR('Ref miR Selection'!I130/'Ref miR Selection'!X$13,'Ref miR Selection'!I130)</f>
        <v>No sample</v>
      </c>
      <c r="J130" s="111">
        <f>IFERROR('Ref miR Selection'!J130/'Ref miR Selection'!Y$13,'Ref miR Selection'!J130)</f>
        <v>7.8314581443901624E-10</v>
      </c>
      <c r="K130" s="111" t="str">
        <f>IFERROR('Ref miR Selection'!K130/'Ref miR Selection'!Z$13,'Ref miR Selection'!K130)</f>
        <v>No sample</v>
      </c>
      <c r="L130" s="111" t="str">
        <f>IFERROR('Ref miR Selection'!L130/'Ref miR Selection'!AA$13,'Ref miR Selection'!L130)</f>
        <v>No sample</v>
      </c>
      <c r="M130" s="111" t="str">
        <f>IFERROR('Ref miR Selection'!M130/'Ref miR Selection'!AB$13,'Ref miR Selection'!M130)</f>
        <v>No sample</v>
      </c>
      <c r="N130" s="111" t="str">
        <f>IFERROR('Ref miR Selection'!N130/'Ref miR Selection'!AC$13,'Ref miR Selection'!N130)</f>
        <v>No sample</v>
      </c>
      <c r="O130" s="111" t="str">
        <f>IFERROR('Ref miR Selection'!O130/'Ref miR Selection'!AD$13,'Ref miR Selection'!O130)</f>
        <v>No sample</v>
      </c>
    </row>
    <row r="131" spans="1:15" x14ac:dyDescent="0.25">
      <c r="A131" s="148"/>
      <c r="B131" s="13" t="s">
        <v>2422</v>
      </c>
      <c r="C131" s="6" t="str">
        <f>VLOOKUP($B131,'Thresholded Ct'!$B$3:$C$194,2,FALSE)</f>
        <v>hsa-miR-301a-3p</v>
      </c>
      <c r="D131" s="111" t="str">
        <f>IFERROR('Ref miR Selection'!D131/'Ref miR Selection'!S$13,'Ref miR Selection'!D131)</f>
        <v>Excluded</v>
      </c>
      <c r="E131" s="111" t="str">
        <f>IFERROR('Ref miR Selection'!E131/'Ref miR Selection'!T$13,'Ref miR Selection'!E131)</f>
        <v>No sample</v>
      </c>
      <c r="F131" s="111" t="str">
        <f>IFERROR('Ref miR Selection'!F131/'Ref miR Selection'!U$13,'Ref miR Selection'!F131)</f>
        <v>No sample</v>
      </c>
      <c r="G131" s="111" t="str">
        <f>IFERROR('Ref miR Selection'!G131/'Ref miR Selection'!V$13,'Ref miR Selection'!G131)</f>
        <v>No sample</v>
      </c>
      <c r="H131" s="111" t="str">
        <f>IFERROR('Ref miR Selection'!H131/'Ref miR Selection'!W$13,'Ref miR Selection'!H131)</f>
        <v>No sample</v>
      </c>
      <c r="I131" s="111" t="str">
        <f>IFERROR('Ref miR Selection'!I131/'Ref miR Selection'!X$13,'Ref miR Selection'!I131)</f>
        <v>No sample</v>
      </c>
      <c r="J131" s="111" t="str">
        <f>IFERROR('Ref miR Selection'!J131/'Ref miR Selection'!Y$13,'Ref miR Selection'!J131)</f>
        <v>Excluded</v>
      </c>
      <c r="K131" s="111" t="str">
        <f>IFERROR('Ref miR Selection'!K131/'Ref miR Selection'!Z$13,'Ref miR Selection'!K131)</f>
        <v>No sample</v>
      </c>
      <c r="L131" s="111" t="str">
        <f>IFERROR('Ref miR Selection'!L131/'Ref miR Selection'!AA$13,'Ref miR Selection'!L131)</f>
        <v>No sample</v>
      </c>
      <c r="M131" s="111" t="str">
        <f>IFERROR('Ref miR Selection'!M131/'Ref miR Selection'!AB$13,'Ref miR Selection'!M131)</f>
        <v>No sample</v>
      </c>
      <c r="N131" s="111" t="str">
        <f>IFERROR('Ref miR Selection'!N131/'Ref miR Selection'!AC$13,'Ref miR Selection'!N131)</f>
        <v>No sample</v>
      </c>
      <c r="O131" s="111" t="str">
        <f>IFERROR('Ref miR Selection'!O131/'Ref miR Selection'!AD$13,'Ref miR Selection'!O131)</f>
        <v>No sample</v>
      </c>
    </row>
    <row r="132" spans="1:15" x14ac:dyDescent="0.25">
      <c r="A132" s="148"/>
      <c r="B132" s="13" t="s">
        <v>2423</v>
      </c>
      <c r="C132" s="6" t="str">
        <f>VLOOKUP($B132,'Thresholded Ct'!$B$3:$C$194,2,FALSE)</f>
        <v>hsa-miR-340-3p</v>
      </c>
      <c r="D132" s="111">
        <f>IFERROR('Ref miR Selection'!D132/'Ref miR Selection'!S$13,'Ref miR Selection'!D132)</f>
        <v>2.5709132830684397E-10</v>
      </c>
      <c r="E132" s="111" t="str">
        <f>IFERROR('Ref miR Selection'!E132/'Ref miR Selection'!T$13,'Ref miR Selection'!E132)</f>
        <v>No sample</v>
      </c>
      <c r="F132" s="111" t="str">
        <f>IFERROR('Ref miR Selection'!F132/'Ref miR Selection'!U$13,'Ref miR Selection'!F132)</f>
        <v>No sample</v>
      </c>
      <c r="G132" s="111" t="str">
        <f>IFERROR('Ref miR Selection'!G132/'Ref miR Selection'!V$13,'Ref miR Selection'!G132)</f>
        <v>No sample</v>
      </c>
      <c r="H132" s="111" t="str">
        <f>IFERROR('Ref miR Selection'!H132/'Ref miR Selection'!W$13,'Ref miR Selection'!H132)</f>
        <v>No sample</v>
      </c>
      <c r="I132" s="111" t="str">
        <f>IFERROR('Ref miR Selection'!I132/'Ref miR Selection'!X$13,'Ref miR Selection'!I132)</f>
        <v>No sample</v>
      </c>
      <c r="J132" s="111">
        <f>IFERROR('Ref miR Selection'!J132/'Ref miR Selection'!Y$13,'Ref miR Selection'!J132)</f>
        <v>8.2837323987660871E-10</v>
      </c>
      <c r="K132" s="111" t="str">
        <f>IFERROR('Ref miR Selection'!K132/'Ref miR Selection'!Z$13,'Ref miR Selection'!K132)</f>
        <v>No sample</v>
      </c>
      <c r="L132" s="111" t="str">
        <f>IFERROR('Ref miR Selection'!L132/'Ref miR Selection'!AA$13,'Ref miR Selection'!L132)</f>
        <v>No sample</v>
      </c>
      <c r="M132" s="111" t="str">
        <f>IFERROR('Ref miR Selection'!M132/'Ref miR Selection'!AB$13,'Ref miR Selection'!M132)</f>
        <v>No sample</v>
      </c>
      <c r="N132" s="111" t="str">
        <f>IFERROR('Ref miR Selection'!N132/'Ref miR Selection'!AC$13,'Ref miR Selection'!N132)</f>
        <v>No sample</v>
      </c>
      <c r="O132" s="111" t="str">
        <f>IFERROR('Ref miR Selection'!O132/'Ref miR Selection'!AD$13,'Ref miR Selection'!O132)</f>
        <v>No sample</v>
      </c>
    </row>
    <row r="133" spans="1:15" x14ac:dyDescent="0.25">
      <c r="A133" s="148"/>
      <c r="B133" s="13" t="s">
        <v>2424</v>
      </c>
      <c r="C133" s="6" t="str">
        <f>VLOOKUP($B133,'Thresholded Ct'!$B$3:$C$194,2,FALSE)</f>
        <v>hsa-miR-429</v>
      </c>
      <c r="D133" s="111" t="str">
        <f>IFERROR('Ref miR Selection'!D133/'Ref miR Selection'!S$13,'Ref miR Selection'!D133)</f>
        <v>Excluded</v>
      </c>
      <c r="E133" s="111" t="str">
        <f>IFERROR('Ref miR Selection'!E133/'Ref miR Selection'!T$13,'Ref miR Selection'!E133)</f>
        <v>No sample</v>
      </c>
      <c r="F133" s="111" t="str">
        <f>IFERROR('Ref miR Selection'!F133/'Ref miR Selection'!U$13,'Ref miR Selection'!F133)</f>
        <v>No sample</v>
      </c>
      <c r="G133" s="111" t="str">
        <f>IFERROR('Ref miR Selection'!G133/'Ref miR Selection'!V$13,'Ref miR Selection'!G133)</f>
        <v>No sample</v>
      </c>
      <c r="H133" s="111" t="str">
        <f>IFERROR('Ref miR Selection'!H133/'Ref miR Selection'!W$13,'Ref miR Selection'!H133)</f>
        <v>No sample</v>
      </c>
      <c r="I133" s="111" t="str">
        <f>IFERROR('Ref miR Selection'!I133/'Ref miR Selection'!X$13,'Ref miR Selection'!I133)</f>
        <v>No sample</v>
      </c>
      <c r="J133" s="111" t="str">
        <f>IFERROR('Ref miR Selection'!J133/'Ref miR Selection'!Y$13,'Ref miR Selection'!J133)</f>
        <v>Excluded</v>
      </c>
      <c r="K133" s="111" t="str">
        <f>IFERROR('Ref miR Selection'!K133/'Ref miR Selection'!Z$13,'Ref miR Selection'!K133)</f>
        <v>No sample</v>
      </c>
      <c r="L133" s="111" t="str">
        <f>IFERROR('Ref miR Selection'!L133/'Ref miR Selection'!AA$13,'Ref miR Selection'!L133)</f>
        <v>No sample</v>
      </c>
      <c r="M133" s="111" t="str">
        <f>IFERROR('Ref miR Selection'!M133/'Ref miR Selection'!AB$13,'Ref miR Selection'!M133)</f>
        <v>No sample</v>
      </c>
      <c r="N133" s="111" t="str">
        <f>IFERROR('Ref miR Selection'!N133/'Ref miR Selection'!AC$13,'Ref miR Selection'!N133)</f>
        <v>No sample</v>
      </c>
      <c r="O133" s="111" t="str">
        <f>IFERROR('Ref miR Selection'!O133/'Ref miR Selection'!AD$13,'Ref miR Selection'!O133)</f>
        <v>No sample</v>
      </c>
    </row>
    <row r="134" spans="1:15" x14ac:dyDescent="0.25">
      <c r="A134" s="148"/>
      <c r="B134" s="13" t="s">
        <v>2425</v>
      </c>
      <c r="C134" s="6" t="str">
        <f>VLOOKUP($B134,'Thresholded Ct'!$B$3:$C$194,2,FALSE)</f>
        <v>hsa-miR-582-5p</v>
      </c>
      <c r="D134" s="111">
        <f>IFERROR('Ref miR Selection'!D134/'Ref miR Selection'!S$13,'Ref miR Selection'!D134)</f>
        <v>3.4663678453798664E-8</v>
      </c>
      <c r="E134" s="111" t="str">
        <f>IFERROR('Ref miR Selection'!E134/'Ref miR Selection'!T$13,'Ref miR Selection'!E134)</f>
        <v>No sample</v>
      </c>
      <c r="F134" s="111" t="str">
        <f>IFERROR('Ref miR Selection'!F134/'Ref miR Selection'!U$13,'Ref miR Selection'!F134)</f>
        <v>No sample</v>
      </c>
      <c r="G134" s="111" t="str">
        <f>IFERROR('Ref miR Selection'!G134/'Ref miR Selection'!V$13,'Ref miR Selection'!G134)</f>
        <v>No sample</v>
      </c>
      <c r="H134" s="111" t="str">
        <f>IFERROR('Ref miR Selection'!H134/'Ref miR Selection'!W$13,'Ref miR Selection'!H134)</f>
        <v>No sample</v>
      </c>
      <c r="I134" s="111" t="str">
        <f>IFERROR('Ref miR Selection'!I134/'Ref miR Selection'!X$13,'Ref miR Selection'!I134)</f>
        <v>No sample</v>
      </c>
      <c r="J134" s="111">
        <f>IFERROR('Ref miR Selection'!J134/'Ref miR Selection'!Y$13,'Ref miR Selection'!J134)</f>
        <v>2.4527917661628363E-8</v>
      </c>
      <c r="K134" s="111" t="str">
        <f>IFERROR('Ref miR Selection'!K134/'Ref miR Selection'!Z$13,'Ref miR Selection'!K134)</f>
        <v>No sample</v>
      </c>
      <c r="L134" s="111" t="str">
        <f>IFERROR('Ref miR Selection'!L134/'Ref miR Selection'!AA$13,'Ref miR Selection'!L134)</f>
        <v>No sample</v>
      </c>
      <c r="M134" s="111" t="str">
        <f>IFERROR('Ref miR Selection'!M134/'Ref miR Selection'!AB$13,'Ref miR Selection'!M134)</f>
        <v>No sample</v>
      </c>
      <c r="N134" s="111" t="str">
        <f>IFERROR('Ref miR Selection'!N134/'Ref miR Selection'!AC$13,'Ref miR Selection'!N134)</f>
        <v>No sample</v>
      </c>
      <c r="O134" s="111" t="str">
        <f>IFERROR('Ref miR Selection'!O134/'Ref miR Selection'!AD$13,'Ref miR Selection'!O134)</f>
        <v>No sample</v>
      </c>
    </row>
    <row r="135" spans="1:15" x14ac:dyDescent="0.25">
      <c r="A135" s="148"/>
      <c r="B135" s="13" t="s">
        <v>2427</v>
      </c>
      <c r="C135" s="6" t="str">
        <f>VLOOKUP($B135,'Thresholded Ct'!$B$3:$C$194,2,FALSE)</f>
        <v>hsa-miR-22-3p</v>
      </c>
      <c r="D135" s="111">
        <f>IFERROR('Ref miR Selection'!D135/'Ref miR Selection'!S$13,'Ref miR Selection'!D135)</f>
        <v>2.8449923221460495E-8</v>
      </c>
      <c r="E135" s="111" t="str">
        <f>IFERROR('Ref miR Selection'!E135/'Ref miR Selection'!T$13,'Ref miR Selection'!E135)</f>
        <v>No sample</v>
      </c>
      <c r="F135" s="111" t="str">
        <f>IFERROR('Ref miR Selection'!F135/'Ref miR Selection'!U$13,'Ref miR Selection'!F135)</f>
        <v>No sample</v>
      </c>
      <c r="G135" s="111" t="str">
        <f>IFERROR('Ref miR Selection'!G135/'Ref miR Selection'!V$13,'Ref miR Selection'!G135)</f>
        <v>No sample</v>
      </c>
      <c r="H135" s="111" t="str">
        <f>IFERROR('Ref miR Selection'!H135/'Ref miR Selection'!W$13,'Ref miR Selection'!H135)</f>
        <v>No sample</v>
      </c>
      <c r="I135" s="111" t="str">
        <f>IFERROR('Ref miR Selection'!I135/'Ref miR Selection'!X$13,'Ref miR Selection'!I135)</f>
        <v>No sample</v>
      </c>
      <c r="J135" s="111">
        <f>IFERROR('Ref miR Selection'!J135/'Ref miR Selection'!Y$13,'Ref miR Selection'!J135)</f>
        <v>6.4996086490956034E-9</v>
      </c>
      <c r="K135" s="111" t="str">
        <f>IFERROR('Ref miR Selection'!K135/'Ref miR Selection'!Z$13,'Ref miR Selection'!K135)</f>
        <v>No sample</v>
      </c>
      <c r="L135" s="111" t="str">
        <f>IFERROR('Ref miR Selection'!L135/'Ref miR Selection'!AA$13,'Ref miR Selection'!L135)</f>
        <v>No sample</v>
      </c>
      <c r="M135" s="111" t="str">
        <f>IFERROR('Ref miR Selection'!M135/'Ref miR Selection'!AB$13,'Ref miR Selection'!M135)</f>
        <v>No sample</v>
      </c>
      <c r="N135" s="111" t="str">
        <f>IFERROR('Ref miR Selection'!N135/'Ref miR Selection'!AC$13,'Ref miR Selection'!N135)</f>
        <v>No sample</v>
      </c>
      <c r="O135" s="111" t="str">
        <f>IFERROR('Ref miR Selection'!O135/'Ref miR Selection'!AD$13,'Ref miR Selection'!O135)</f>
        <v>No sample</v>
      </c>
    </row>
    <row r="136" spans="1:15" x14ac:dyDescent="0.25">
      <c r="A136" s="148"/>
      <c r="B136" s="13" t="s">
        <v>2428</v>
      </c>
      <c r="C136" s="6" t="str">
        <f>VLOOKUP($B136,'Thresholded Ct'!$B$3:$C$194,2,FALSE)</f>
        <v>hsa-miR-148a-3p</v>
      </c>
      <c r="D136" s="111">
        <f>IFERROR('Ref miR Selection'!D136/'Ref miR Selection'!S$13,'Ref miR Selection'!D136)</f>
        <v>2.9004584429074882E-10</v>
      </c>
      <c r="E136" s="111" t="str">
        <f>IFERROR('Ref miR Selection'!E136/'Ref miR Selection'!T$13,'Ref miR Selection'!E136)</f>
        <v>No sample</v>
      </c>
      <c r="F136" s="111" t="str">
        <f>IFERROR('Ref miR Selection'!F136/'Ref miR Selection'!U$13,'Ref miR Selection'!F136)</f>
        <v>No sample</v>
      </c>
      <c r="G136" s="111" t="str">
        <f>IFERROR('Ref miR Selection'!G136/'Ref miR Selection'!V$13,'Ref miR Selection'!G136)</f>
        <v>No sample</v>
      </c>
      <c r="H136" s="111" t="str">
        <f>IFERROR('Ref miR Selection'!H136/'Ref miR Selection'!W$13,'Ref miR Selection'!H136)</f>
        <v>No sample</v>
      </c>
      <c r="I136" s="111" t="str">
        <f>IFERROR('Ref miR Selection'!I136/'Ref miR Selection'!X$13,'Ref miR Selection'!I136)</f>
        <v>No sample</v>
      </c>
      <c r="J136" s="111">
        <f>IFERROR('Ref miR Selection'!J136/'Ref miR Selection'!Y$13,'Ref miR Selection'!J136)</f>
        <v>1.3373941938091263E-8</v>
      </c>
      <c r="K136" s="111" t="str">
        <f>IFERROR('Ref miR Selection'!K136/'Ref miR Selection'!Z$13,'Ref miR Selection'!K136)</f>
        <v>No sample</v>
      </c>
      <c r="L136" s="111" t="str">
        <f>IFERROR('Ref miR Selection'!L136/'Ref miR Selection'!AA$13,'Ref miR Selection'!L136)</f>
        <v>No sample</v>
      </c>
      <c r="M136" s="111" t="str">
        <f>IFERROR('Ref miR Selection'!M136/'Ref miR Selection'!AB$13,'Ref miR Selection'!M136)</f>
        <v>No sample</v>
      </c>
      <c r="N136" s="111" t="str">
        <f>IFERROR('Ref miR Selection'!N136/'Ref miR Selection'!AC$13,'Ref miR Selection'!N136)</f>
        <v>No sample</v>
      </c>
      <c r="O136" s="111" t="str">
        <f>IFERROR('Ref miR Selection'!O136/'Ref miR Selection'!AD$13,'Ref miR Selection'!O136)</f>
        <v>No sample</v>
      </c>
    </row>
    <row r="137" spans="1:15" x14ac:dyDescent="0.25">
      <c r="A137" s="148"/>
      <c r="B137" s="13" t="s">
        <v>2429</v>
      </c>
      <c r="C137" s="6" t="str">
        <f>VLOOKUP($B137,'Thresholded Ct'!$B$3:$C$194,2,FALSE)</f>
        <v>hsa-miR-183-5p</v>
      </c>
      <c r="D137" s="111">
        <f>IFERROR('Ref miR Selection'!D137/'Ref miR Selection'!S$13,'Ref miR Selection'!D137)</f>
        <v>1.8641224935736497E-7</v>
      </c>
      <c r="E137" s="111" t="str">
        <f>IFERROR('Ref miR Selection'!E137/'Ref miR Selection'!T$13,'Ref miR Selection'!E137)</f>
        <v>No sample</v>
      </c>
      <c r="F137" s="111" t="str">
        <f>IFERROR('Ref miR Selection'!F137/'Ref miR Selection'!U$13,'Ref miR Selection'!F137)</f>
        <v>No sample</v>
      </c>
      <c r="G137" s="111" t="str">
        <f>IFERROR('Ref miR Selection'!G137/'Ref miR Selection'!V$13,'Ref miR Selection'!G137)</f>
        <v>No sample</v>
      </c>
      <c r="H137" s="111" t="str">
        <f>IFERROR('Ref miR Selection'!H137/'Ref miR Selection'!W$13,'Ref miR Selection'!H137)</f>
        <v>No sample</v>
      </c>
      <c r="I137" s="111" t="str">
        <f>IFERROR('Ref miR Selection'!I137/'Ref miR Selection'!X$13,'Ref miR Selection'!I137)</f>
        <v>No sample</v>
      </c>
      <c r="J137" s="111">
        <f>IFERROR('Ref miR Selection'!J137/'Ref miR Selection'!Y$13,'Ref miR Selection'!J137)</f>
        <v>1.1530832405256434E-7</v>
      </c>
      <c r="K137" s="111" t="str">
        <f>IFERROR('Ref miR Selection'!K137/'Ref miR Selection'!Z$13,'Ref miR Selection'!K137)</f>
        <v>No sample</v>
      </c>
      <c r="L137" s="111" t="str">
        <f>IFERROR('Ref miR Selection'!L137/'Ref miR Selection'!AA$13,'Ref miR Selection'!L137)</f>
        <v>No sample</v>
      </c>
      <c r="M137" s="111" t="str">
        <f>IFERROR('Ref miR Selection'!M137/'Ref miR Selection'!AB$13,'Ref miR Selection'!M137)</f>
        <v>No sample</v>
      </c>
      <c r="N137" s="111" t="str">
        <f>IFERROR('Ref miR Selection'!N137/'Ref miR Selection'!AC$13,'Ref miR Selection'!N137)</f>
        <v>No sample</v>
      </c>
      <c r="O137" s="111" t="str">
        <f>IFERROR('Ref miR Selection'!O137/'Ref miR Selection'!AD$13,'Ref miR Selection'!O137)</f>
        <v>No sample</v>
      </c>
    </row>
    <row r="138" spans="1:15" x14ac:dyDescent="0.25">
      <c r="A138" s="148"/>
      <c r="B138" s="13" t="s">
        <v>2430</v>
      </c>
      <c r="C138" s="6" t="str">
        <f>VLOOKUP($B138,'Thresholded Ct'!$B$3:$C$194,2,FALSE)</f>
        <v>hsa-miR-219a-5p</v>
      </c>
      <c r="D138" s="111">
        <f>IFERROR('Ref miR Selection'!D138/'Ref miR Selection'!S$13,'Ref miR Selection'!D138)</f>
        <v>1.1954026650203212E-7</v>
      </c>
      <c r="E138" s="111" t="str">
        <f>IFERROR('Ref miR Selection'!E138/'Ref miR Selection'!T$13,'Ref miR Selection'!E138)</f>
        <v>No sample</v>
      </c>
      <c r="F138" s="111" t="str">
        <f>IFERROR('Ref miR Selection'!F138/'Ref miR Selection'!U$13,'Ref miR Selection'!F138)</f>
        <v>No sample</v>
      </c>
      <c r="G138" s="111" t="str">
        <f>IFERROR('Ref miR Selection'!G138/'Ref miR Selection'!V$13,'Ref miR Selection'!G138)</f>
        <v>No sample</v>
      </c>
      <c r="H138" s="111" t="str">
        <f>IFERROR('Ref miR Selection'!H138/'Ref miR Selection'!W$13,'Ref miR Selection'!H138)</f>
        <v>No sample</v>
      </c>
      <c r="I138" s="111" t="str">
        <f>IFERROR('Ref miR Selection'!I138/'Ref miR Selection'!X$13,'Ref miR Selection'!I138)</f>
        <v>No sample</v>
      </c>
      <c r="J138" s="111">
        <f>IFERROR('Ref miR Selection'!J138/'Ref miR Selection'!Y$13,'Ref miR Selection'!J138)</f>
        <v>1.2600636965768105E-7</v>
      </c>
      <c r="K138" s="111" t="str">
        <f>IFERROR('Ref miR Selection'!K138/'Ref miR Selection'!Z$13,'Ref miR Selection'!K138)</f>
        <v>No sample</v>
      </c>
      <c r="L138" s="111" t="str">
        <f>IFERROR('Ref miR Selection'!L138/'Ref miR Selection'!AA$13,'Ref miR Selection'!L138)</f>
        <v>No sample</v>
      </c>
      <c r="M138" s="111" t="str">
        <f>IFERROR('Ref miR Selection'!M138/'Ref miR Selection'!AB$13,'Ref miR Selection'!M138)</f>
        <v>No sample</v>
      </c>
      <c r="N138" s="111" t="str">
        <f>IFERROR('Ref miR Selection'!N138/'Ref miR Selection'!AC$13,'Ref miR Selection'!N138)</f>
        <v>No sample</v>
      </c>
      <c r="O138" s="111" t="str">
        <f>IFERROR('Ref miR Selection'!O138/'Ref miR Selection'!AD$13,'Ref miR Selection'!O138)</f>
        <v>No sample</v>
      </c>
    </row>
    <row r="139" spans="1:15" x14ac:dyDescent="0.25">
      <c r="A139" s="148"/>
      <c r="B139" s="13" t="s">
        <v>2431</v>
      </c>
      <c r="C139" s="6" t="str">
        <f>VLOOKUP($B139,'Thresholded Ct'!$B$3:$C$194,2,FALSE)</f>
        <v>hsa-miR-124-3p</v>
      </c>
      <c r="D139" s="111">
        <f>IFERROR('Ref miR Selection'!D139/'Ref miR Selection'!S$13,'Ref miR Selection'!D139)</f>
        <v>3.3950310266677037E-8</v>
      </c>
      <c r="E139" s="111" t="str">
        <f>IFERROR('Ref miR Selection'!E139/'Ref miR Selection'!T$13,'Ref miR Selection'!E139)</f>
        <v>No sample</v>
      </c>
      <c r="F139" s="111" t="str">
        <f>IFERROR('Ref miR Selection'!F139/'Ref miR Selection'!U$13,'Ref miR Selection'!F139)</f>
        <v>No sample</v>
      </c>
      <c r="G139" s="111" t="str">
        <f>IFERROR('Ref miR Selection'!G139/'Ref miR Selection'!V$13,'Ref miR Selection'!G139)</f>
        <v>No sample</v>
      </c>
      <c r="H139" s="111" t="str">
        <f>IFERROR('Ref miR Selection'!H139/'Ref miR Selection'!W$13,'Ref miR Selection'!H139)</f>
        <v>No sample</v>
      </c>
      <c r="I139" s="111" t="str">
        <f>IFERROR('Ref miR Selection'!I139/'Ref miR Selection'!X$13,'Ref miR Selection'!I139)</f>
        <v>No sample</v>
      </c>
      <c r="J139" s="111">
        <f>IFERROR('Ref miR Selection'!J139/'Ref miR Selection'!Y$13,'Ref miR Selection'!J139)</f>
        <v>7.3738841932247428E-8</v>
      </c>
      <c r="K139" s="111" t="str">
        <f>IFERROR('Ref miR Selection'!K139/'Ref miR Selection'!Z$13,'Ref miR Selection'!K139)</f>
        <v>No sample</v>
      </c>
      <c r="L139" s="111" t="str">
        <f>IFERROR('Ref miR Selection'!L139/'Ref miR Selection'!AA$13,'Ref miR Selection'!L139)</f>
        <v>No sample</v>
      </c>
      <c r="M139" s="111" t="str">
        <f>IFERROR('Ref miR Selection'!M139/'Ref miR Selection'!AB$13,'Ref miR Selection'!M139)</f>
        <v>No sample</v>
      </c>
      <c r="N139" s="111" t="str">
        <f>IFERROR('Ref miR Selection'!N139/'Ref miR Selection'!AC$13,'Ref miR Selection'!N139)</f>
        <v>No sample</v>
      </c>
      <c r="O139" s="111" t="str">
        <f>IFERROR('Ref miR Selection'!O139/'Ref miR Selection'!AD$13,'Ref miR Selection'!O139)</f>
        <v>No sample</v>
      </c>
    </row>
    <row r="140" spans="1:15" x14ac:dyDescent="0.25">
      <c r="A140" s="148"/>
      <c r="B140" s="13" t="s">
        <v>2432</v>
      </c>
      <c r="C140" s="6" t="str">
        <f>VLOOKUP($B140,'Thresholded Ct'!$B$3:$C$194,2,FALSE)</f>
        <v>hsa-miR-191-5p</v>
      </c>
      <c r="D140" s="111">
        <f>IFERROR('Ref miR Selection'!D140/'Ref miR Selection'!S$13,'Ref miR Selection'!D140)</f>
        <v>1.2900480114216491E-8</v>
      </c>
      <c r="E140" s="111" t="str">
        <f>IFERROR('Ref miR Selection'!E140/'Ref miR Selection'!T$13,'Ref miR Selection'!E140)</f>
        <v>No sample</v>
      </c>
      <c r="F140" s="111" t="str">
        <f>IFERROR('Ref miR Selection'!F140/'Ref miR Selection'!U$13,'Ref miR Selection'!F140)</f>
        <v>No sample</v>
      </c>
      <c r="G140" s="111" t="str">
        <f>IFERROR('Ref miR Selection'!G140/'Ref miR Selection'!V$13,'Ref miR Selection'!G140)</f>
        <v>No sample</v>
      </c>
      <c r="H140" s="111" t="str">
        <f>IFERROR('Ref miR Selection'!H140/'Ref miR Selection'!W$13,'Ref miR Selection'!H140)</f>
        <v>No sample</v>
      </c>
      <c r="I140" s="111" t="str">
        <f>IFERROR('Ref miR Selection'!I140/'Ref miR Selection'!X$13,'Ref miR Selection'!I140)</f>
        <v>No sample</v>
      </c>
      <c r="J140" s="111">
        <f>IFERROR('Ref miR Selection'!J140/'Ref miR Selection'!Y$13,'Ref miR Selection'!J140)</f>
        <v>1.5320089856625575E-8</v>
      </c>
      <c r="K140" s="111" t="str">
        <f>IFERROR('Ref miR Selection'!K140/'Ref miR Selection'!Z$13,'Ref miR Selection'!K140)</f>
        <v>No sample</v>
      </c>
      <c r="L140" s="111" t="str">
        <f>IFERROR('Ref miR Selection'!L140/'Ref miR Selection'!AA$13,'Ref miR Selection'!L140)</f>
        <v>No sample</v>
      </c>
      <c r="M140" s="111" t="str">
        <f>IFERROR('Ref miR Selection'!M140/'Ref miR Selection'!AB$13,'Ref miR Selection'!M140)</f>
        <v>No sample</v>
      </c>
      <c r="N140" s="111" t="str">
        <f>IFERROR('Ref miR Selection'!N140/'Ref miR Selection'!AC$13,'Ref miR Selection'!N140)</f>
        <v>No sample</v>
      </c>
      <c r="O140" s="111" t="str">
        <f>IFERROR('Ref miR Selection'!O140/'Ref miR Selection'!AD$13,'Ref miR Selection'!O140)</f>
        <v>No sample</v>
      </c>
    </row>
    <row r="141" spans="1:15" x14ac:dyDescent="0.25">
      <c r="A141" s="148"/>
      <c r="B141" s="13" t="s">
        <v>2433</v>
      </c>
      <c r="C141" s="6" t="str">
        <f>VLOOKUP($B141,'Thresholded Ct'!$B$3:$C$194,2,FALSE)</f>
        <v>hsa-miR-185-5p</v>
      </c>
      <c r="D141" s="111">
        <f>IFERROR('Ref miR Selection'!D141/'Ref miR Selection'!S$13,'Ref miR Selection'!D141)</f>
        <v>1.4432816411539402E-9</v>
      </c>
      <c r="E141" s="111" t="str">
        <f>IFERROR('Ref miR Selection'!E141/'Ref miR Selection'!T$13,'Ref miR Selection'!E141)</f>
        <v>No sample</v>
      </c>
      <c r="F141" s="111" t="str">
        <f>IFERROR('Ref miR Selection'!F141/'Ref miR Selection'!U$13,'Ref miR Selection'!F141)</f>
        <v>No sample</v>
      </c>
      <c r="G141" s="111" t="str">
        <f>IFERROR('Ref miR Selection'!G141/'Ref miR Selection'!V$13,'Ref miR Selection'!G141)</f>
        <v>No sample</v>
      </c>
      <c r="H141" s="111" t="str">
        <f>IFERROR('Ref miR Selection'!H141/'Ref miR Selection'!W$13,'Ref miR Selection'!H141)</f>
        <v>No sample</v>
      </c>
      <c r="I141" s="111" t="str">
        <f>IFERROR('Ref miR Selection'!I141/'Ref miR Selection'!X$13,'Ref miR Selection'!I141)</f>
        <v>No sample</v>
      </c>
      <c r="J141" s="111">
        <f>IFERROR('Ref miR Selection'!J141/'Ref miR Selection'!Y$13,'Ref miR Selection'!J141)</f>
        <v>1.8268432542468477E-9</v>
      </c>
      <c r="K141" s="111" t="str">
        <f>IFERROR('Ref miR Selection'!K141/'Ref miR Selection'!Z$13,'Ref miR Selection'!K141)</f>
        <v>No sample</v>
      </c>
      <c r="L141" s="111" t="str">
        <f>IFERROR('Ref miR Selection'!L141/'Ref miR Selection'!AA$13,'Ref miR Selection'!L141)</f>
        <v>No sample</v>
      </c>
      <c r="M141" s="111" t="str">
        <f>IFERROR('Ref miR Selection'!M141/'Ref miR Selection'!AB$13,'Ref miR Selection'!M141)</f>
        <v>No sample</v>
      </c>
      <c r="N141" s="111" t="str">
        <f>IFERROR('Ref miR Selection'!N141/'Ref miR Selection'!AC$13,'Ref miR Selection'!N141)</f>
        <v>No sample</v>
      </c>
      <c r="O141" s="111" t="str">
        <f>IFERROR('Ref miR Selection'!O141/'Ref miR Selection'!AD$13,'Ref miR Selection'!O141)</f>
        <v>No sample</v>
      </c>
    </row>
    <row r="142" spans="1:15" x14ac:dyDescent="0.25">
      <c r="A142" s="148"/>
      <c r="B142" s="13" t="s">
        <v>2434</v>
      </c>
      <c r="C142" s="6" t="str">
        <f>VLOOKUP($B142,'Thresholded Ct'!$B$3:$C$194,2,FALSE)</f>
        <v>hsa-miR-99b-5p</v>
      </c>
      <c r="D142" s="111" t="str">
        <f>IFERROR('Ref miR Selection'!D142/'Ref miR Selection'!S$13,'Ref miR Selection'!D142)</f>
        <v>Excluded</v>
      </c>
      <c r="E142" s="111" t="str">
        <f>IFERROR('Ref miR Selection'!E142/'Ref miR Selection'!T$13,'Ref miR Selection'!E142)</f>
        <v>No sample</v>
      </c>
      <c r="F142" s="111" t="str">
        <f>IFERROR('Ref miR Selection'!F142/'Ref miR Selection'!U$13,'Ref miR Selection'!F142)</f>
        <v>No sample</v>
      </c>
      <c r="G142" s="111" t="str">
        <f>IFERROR('Ref miR Selection'!G142/'Ref miR Selection'!V$13,'Ref miR Selection'!G142)</f>
        <v>No sample</v>
      </c>
      <c r="H142" s="111" t="str">
        <f>IFERROR('Ref miR Selection'!H142/'Ref miR Selection'!W$13,'Ref miR Selection'!H142)</f>
        <v>No sample</v>
      </c>
      <c r="I142" s="111" t="str">
        <f>IFERROR('Ref miR Selection'!I142/'Ref miR Selection'!X$13,'Ref miR Selection'!I142)</f>
        <v>No sample</v>
      </c>
      <c r="J142" s="111" t="str">
        <f>IFERROR('Ref miR Selection'!J142/'Ref miR Selection'!Y$13,'Ref miR Selection'!J142)</f>
        <v>Excluded</v>
      </c>
      <c r="K142" s="111" t="str">
        <f>IFERROR('Ref miR Selection'!K142/'Ref miR Selection'!Z$13,'Ref miR Selection'!K142)</f>
        <v>No sample</v>
      </c>
      <c r="L142" s="111" t="str">
        <f>IFERROR('Ref miR Selection'!L142/'Ref miR Selection'!AA$13,'Ref miR Selection'!L142)</f>
        <v>No sample</v>
      </c>
      <c r="M142" s="111" t="str">
        <f>IFERROR('Ref miR Selection'!M142/'Ref miR Selection'!AB$13,'Ref miR Selection'!M142)</f>
        <v>No sample</v>
      </c>
      <c r="N142" s="111" t="str">
        <f>IFERROR('Ref miR Selection'!N142/'Ref miR Selection'!AC$13,'Ref miR Selection'!N142)</f>
        <v>No sample</v>
      </c>
      <c r="O142" s="111" t="str">
        <f>IFERROR('Ref miR Selection'!O142/'Ref miR Selection'!AD$13,'Ref miR Selection'!O142)</f>
        <v>No sample</v>
      </c>
    </row>
    <row r="143" spans="1:15" x14ac:dyDescent="0.25">
      <c r="A143" s="148"/>
      <c r="B143" s="13" t="s">
        <v>2435</v>
      </c>
      <c r="C143" s="6" t="str">
        <f>VLOOKUP($B143,'Thresholded Ct'!$B$3:$C$194,2,FALSE)</f>
        <v>hsa-miR-151a-3p</v>
      </c>
      <c r="D143" s="111">
        <f>IFERROR('Ref miR Selection'!D143/'Ref miR Selection'!S$13,'Ref miR Selection'!D143)</f>
        <v>2.5709132830684397E-10</v>
      </c>
      <c r="E143" s="111" t="str">
        <f>IFERROR('Ref miR Selection'!E143/'Ref miR Selection'!T$13,'Ref miR Selection'!E143)</f>
        <v>No sample</v>
      </c>
      <c r="F143" s="111" t="str">
        <f>IFERROR('Ref miR Selection'!F143/'Ref miR Selection'!U$13,'Ref miR Selection'!F143)</f>
        <v>No sample</v>
      </c>
      <c r="G143" s="111" t="str">
        <f>IFERROR('Ref miR Selection'!G143/'Ref miR Selection'!V$13,'Ref miR Selection'!G143)</f>
        <v>No sample</v>
      </c>
      <c r="H143" s="111" t="str">
        <f>IFERROR('Ref miR Selection'!H143/'Ref miR Selection'!W$13,'Ref miR Selection'!H143)</f>
        <v>No sample</v>
      </c>
      <c r="I143" s="111" t="str">
        <f>IFERROR('Ref miR Selection'!I143/'Ref miR Selection'!X$13,'Ref miR Selection'!I143)</f>
        <v>No sample</v>
      </c>
      <c r="J143" s="111">
        <f>IFERROR('Ref miR Selection'!J143/'Ref miR Selection'!Y$13,'Ref miR Selection'!J143)</f>
        <v>8.2837323987660871E-10</v>
      </c>
      <c r="K143" s="111" t="str">
        <f>IFERROR('Ref miR Selection'!K143/'Ref miR Selection'!Z$13,'Ref miR Selection'!K143)</f>
        <v>No sample</v>
      </c>
      <c r="L143" s="111" t="str">
        <f>IFERROR('Ref miR Selection'!L143/'Ref miR Selection'!AA$13,'Ref miR Selection'!L143)</f>
        <v>No sample</v>
      </c>
      <c r="M143" s="111" t="str">
        <f>IFERROR('Ref miR Selection'!M143/'Ref miR Selection'!AB$13,'Ref miR Selection'!M143)</f>
        <v>No sample</v>
      </c>
      <c r="N143" s="111" t="str">
        <f>IFERROR('Ref miR Selection'!N143/'Ref miR Selection'!AC$13,'Ref miR Selection'!N143)</f>
        <v>No sample</v>
      </c>
      <c r="O143" s="111" t="str">
        <f>IFERROR('Ref miR Selection'!O143/'Ref miR Selection'!AD$13,'Ref miR Selection'!O143)</f>
        <v>No sample</v>
      </c>
    </row>
    <row r="144" spans="1:15" x14ac:dyDescent="0.25">
      <c r="A144" s="148"/>
      <c r="B144" s="13" t="s">
        <v>2436</v>
      </c>
      <c r="C144" s="6" t="str">
        <f>VLOOKUP($B144,'Thresholded Ct'!$B$3:$C$194,2,FALSE)</f>
        <v>hsa-miR-449a</v>
      </c>
      <c r="D144" s="111">
        <f>IFERROR('Ref miR Selection'!D144/'Ref miR Selection'!S$13,'Ref miR Selection'!D144)</f>
        <v>2.3872552889589074E-9</v>
      </c>
      <c r="E144" s="111" t="str">
        <f>IFERROR('Ref miR Selection'!E144/'Ref miR Selection'!T$13,'Ref miR Selection'!E144)</f>
        <v>No sample</v>
      </c>
      <c r="F144" s="111" t="str">
        <f>IFERROR('Ref miR Selection'!F144/'Ref miR Selection'!U$13,'Ref miR Selection'!F144)</f>
        <v>No sample</v>
      </c>
      <c r="G144" s="111" t="str">
        <f>IFERROR('Ref miR Selection'!G144/'Ref miR Selection'!V$13,'Ref miR Selection'!G144)</f>
        <v>No sample</v>
      </c>
      <c r="H144" s="111" t="str">
        <f>IFERROR('Ref miR Selection'!H144/'Ref miR Selection'!W$13,'Ref miR Selection'!H144)</f>
        <v>No sample</v>
      </c>
      <c r="I144" s="111" t="str">
        <f>IFERROR('Ref miR Selection'!I144/'Ref miR Selection'!X$13,'Ref miR Selection'!I144)</f>
        <v>No sample</v>
      </c>
      <c r="J144" s="111">
        <f>IFERROR('Ref miR Selection'!J144/'Ref miR Selection'!Y$13,'Ref miR Selection'!J144)</f>
        <v>2.2428806521583634E-9</v>
      </c>
      <c r="K144" s="111" t="str">
        <f>IFERROR('Ref miR Selection'!K144/'Ref miR Selection'!Z$13,'Ref miR Selection'!K144)</f>
        <v>No sample</v>
      </c>
      <c r="L144" s="111" t="str">
        <f>IFERROR('Ref miR Selection'!L144/'Ref miR Selection'!AA$13,'Ref miR Selection'!L144)</f>
        <v>No sample</v>
      </c>
      <c r="M144" s="111" t="str">
        <f>IFERROR('Ref miR Selection'!M144/'Ref miR Selection'!AB$13,'Ref miR Selection'!M144)</f>
        <v>No sample</v>
      </c>
      <c r="N144" s="111" t="str">
        <f>IFERROR('Ref miR Selection'!N144/'Ref miR Selection'!AC$13,'Ref miR Selection'!N144)</f>
        <v>No sample</v>
      </c>
      <c r="O144" s="111" t="str">
        <f>IFERROR('Ref miR Selection'!O144/'Ref miR Selection'!AD$13,'Ref miR Selection'!O144)</f>
        <v>No sample</v>
      </c>
    </row>
    <row r="145" spans="1:15" x14ac:dyDescent="0.25">
      <c r="A145" s="148"/>
      <c r="B145" s="13" t="s">
        <v>2437</v>
      </c>
      <c r="C145" s="6" t="str">
        <f>VLOOKUP($B145,'Thresholded Ct'!$B$3:$C$194,2,FALSE)</f>
        <v>hsa-miR-150-5p</v>
      </c>
      <c r="D145" s="111">
        <f>IFERROR('Ref miR Selection'!D145/'Ref miR Selection'!S$13,'Ref miR Selection'!D145)</f>
        <v>3.9648902963332217E-10</v>
      </c>
      <c r="E145" s="111" t="str">
        <f>IFERROR('Ref miR Selection'!E145/'Ref miR Selection'!T$13,'Ref miR Selection'!E145)</f>
        <v>No sample</v>
      </c>
      <c r="F145" s="111" t="str">
        <f>IFERROR('Ref miR Selection'!F145/'Ref miR Selection'!U$13,'Ref miR Selection'!F145)</f>
        <v>No sample</v>
      </c>
      <c r="G145" s="111" t="str">
        <f>IFERROR('Ref miR Selection'!G145/'Ref miR Selection'!V$13,'Ref miR Selection'!G145)</f>
        <v>No sample</v>
      </c>
      <c r="H145" s="111" t="str">
        <f>IFERROR('Ref miR Selection'!H145/'Ref miR Selection'!W$13,'Ref miR Selection'!H145)</f>
        <v>No sample</v>
      </c>
      <c r="I145" s="111" t="str">
        <f>IFERROR('Ref miR Selection'!I145/'Ref miR Selection'!X$13,'Ref miR Selection'!I145)</f>
        <v>No sample</v>
      </c>
      <c r="J145" s="111">
        <f>IFERROR('Ref miR Selection'!J145/'Ref miR Selection'!Y$13,'Ref miR Selection'!J145)</f>
        <v>2.4527917661628363E-8</v>
      </c>
      <c r="K145" s="111" t="str">
        <f>IFERROR('Ref miR Selection'!K145/'Ref miR Selection'!Z$13,'Ref miR Selection'!K145)</f>
        <v>No sample</v>
      </c>
      <c r="L145" s="111" t="str">
        <f>IFERROR('Ref miR Selection'!L145/'Ref miR Selection'!AA$13,'Ref miR Selection'!L145)</f>
        <v>No sample</v>
      </c>
      <c r="M145" s="111" t="str">
        <f>IFERROR('Ref miR Selection'!M145/'Ref miR Selection'!AB$13,'Ref miR Selection'!M145)</f>
        <v>No sample</v>
      </c>
      <c r="N145" s="111" t="str">
        <f>IFERROR('Ref miR Selection'!N145/'Ref miR Selection'!AC$13,'Ref miR Selection'!N145)</f>
        <v>No sample</v>
      </c>
      <c r="O145" s="111" t="str">
        <f>IFERROR('Ref miR Selection'!O145/'Ref miR Selection'!AD$13,'Ref miR Selection'!O145)</f>
        <v>No sample</v>
      </c>
    </row>
    <row r="146" spans="1:15" x14ac:dyDescent="0.25">
      <c r="A146" s="148"/>
      <c r="B146" s="13" t="s">
        <v>2439</v>
      </c>
      <c r="C146" s="6" t="str">
        <f>VLOOKUP($B146,'Thresholded Ct'!$B$3:$C$194,2,FALSE)</f>
        <v>hsa-miR-26a-5p</v>
      </c>
      <c r="D146" s="111">
        <f>IFERROR('Ref miR Selection'!D146/'Ref miR Selection'!S$13,'Ref miR Selection'!D146)</f>
        <v>2.0624410072048859E-9</v>
      </c>
      <c r="E146" s="111" t="str">
        <f>IFERROR('Ref miR Selection'!E146/'Ref miR Selection'!T$13,'Ref miR Selection'!E146)</f>
        <v>No sample</v>
      </c>
      <c r="F146" s="111" t="str">
        <f>IFERROR('Ref miR Selection'!F146/'Ref miR Selection'!U$13,'Ref miR Selection'!F146)</f>
        <v>No sample</v>
      </c>
      <c r="G146" s="111" t="str">
        <f>IFERROR('Ref miR Selection'!G146/'Ref miR Selection'!V$13,'Ref miR Selection'!G146)</f>
        <v>No sample</v>
      </c>
      <c r="H146" s="111" t="str">
        <f>IFERROR('Ref miR Selection'!H146/'Ref miR Selection'!W$13,'Ref miR Selection'!H146)</f>
        <v>No sample</v>
      </c>
      <c r="I146" s="111" t="str">
        <f>IFERROR('Ref miR Selection'!I146/'Ref miR Selection'!X$13,'Ref miR Selection'!I146)</f>
        <v>No sample</v>
      </c>
      <c r="J146" s="111">
        <f>IFERROR('Ref miR Selection'!J146/'Ref miR Selection'!Y$13,'Ref miR Selection'!J146)</f>
        <v>5.690268244894604E-7</v>
      </c>
      <c r="K146" s="111" t="str">
        <f>IFERROR('Ref miR Selection'!K146/'Ref miR Selection'!Z$13,'Ref miR Selection'!K146)</f>
        <v>No sample</v>
      </c>
      <c r="L146" s="111" t="str">
        <f>IFERROR('Ref miR Selection'!L146/'Ref miR Selection'!AA$13,'Ref miR Selection'!L146)</f>
        <v>No sample</v>
      </c>
      <c r="M146" s="111" t="str">
        <f>IFERROR('Ref miR Selection'!M146/'Ref miR Selection'!AB$13,'Ref miR Selection'!M146)</f>
        <v>No sample</v>
      </c>
      <c r="N146" s="111" t="str">
        <f>IFERROR('Ref miR Selection'!N146/'Ref miR Selection'!AC$13,'Ref miR Selection'!N146)</f>
        <v>No sample</v>
      </c>
      <c r="O146" s="111" t="str">
        <f>IFERROR('Ref miR Selection'!O146/'Ref miR Selection'!AD$13,'Ref miR Selection'!O146)</f>
        <v>No sample</v>
      </c>
    </row>
    <row r="147" spans="1:15" x14ac:dyDescent="0.25">
      <c r="A147" s="148"/>
      <c r="B147" s="13" t="s">
        <v>2440</v>
      </c>
      <c r="C147" s="6" t="str">
        <f>VLOOKUP($B147,'Thresholded Ct'!$B$3:$C$194,2,FALSE)</f>
        <v>hsa-miR-30c-5p</v>
      </c>
      <c r="D147" s="111">
        <f>IFERROR('Ref miR Selection'!D147/'Ref miR Selection'!S$13,'Ref miR Selection'!D147)</f>
        <v>4.354034545128227E-9</v>
      </c>
      <c r="E147" s="111" t="str">
        <f>IFERROR('Ref miR Selection'!E147/'Ref miR Selection'!T$13,'Ref miR Selection'!E147)</f>
        <v>No sample</v>
      </c>
      <c r="F147" s="111" t="str">
        <f>IFERROR('Ref miR Selection'!F147/'Ref miR Selection'!U$13,'Ref miR Selection'!F147)</f>
        <v>No sample</v>
      </c>
      <c r="G147" s="111" t="str">
        <f>IFERROR('Ref miR Selection'!G147/'Ref miR Selection'!V$13,'Ref miR Selection'!G147)</f>
        <v>No sample</v>
      </c>
      <c r="H147" s="111" t="str">
        <f>IFERROR('Ref miR Selection'!H147/'Ref miR Selection'!W$13,'Ref miR Selection'!H147)</f>
        <v>No sample</v>
      </c>
      <c r="I147" s="111" t="str">
        <f>IFERROR('Ref miR Selection'!I147/'Ref miR Selection'!X$13,'Ref miR Selection'!I147)</f>
        <v>No sample</v>
      </c>
      <c r="J147" s="111">
        <f>IFERROR('Ref miR Selection'!J147/'Ref miR Selection'!Y$13,'Ref miR Selection'!J147)</f>
        <v>6.4996086490956034E-9</v>
      </c>
      <c r="K147" s="111" t="str">
        <f>IFERROR('Ref miR Selection'!K147/'Ref miR Selection'!Z$13,'Ref miR Selection'!K147)</f>
        <v>No sample</v>
      </c>
      <c r="L147" s="111" t="str">
        <f>IFERROR('Ref miR Selection'!L147/'Ref miR Selection'!AA$13,'Ref miR Selection'!L147)</f>
        <v>No sample</v>
      </c>
      <c r="M147" s="111" t="str">
        <f>IFERROR('Ref miR Selection'!M147/'Ref miR Selection'!AB$13,'Ref miR Selection'!M147)</f>
        <v>No sample</v>
      </c>
      <c r="N147" s="111" t="str">
        <f>IFERROR('Ref miR Selection'!N147/'Ref miR Selection'!AC$13,'Ref miR Selection'!N147)</f>
        <v>No sample</v>
      </c>
      <c r="O147" s="111" t="str">
        <f>IFERROR('Ref miR Selection'!O147/'Ref miR Selection'!AD$13,'Ref miR Selection'!O147)</f>
        <v>No sample</v>
      </c>
    </row>
    <row r="148" spans="1:15" x14ac:dyDescent="0.25">
      <c r="A148" s="148"/>
      <c r="B148" s="13" t="s">
        <v>2441</v>
      </c>
      <c r="C148" s="6" t="str">
        <f>VLOOKUP($B148,'Thresholded Ct'!$B$3:$C$194,2,FALSE)</f>
        <v>hsa-miR-199b-5p</v>
      </c>
      <c r="D148" s="111">
        <f>IFERROR('Ref miR Selection'!D148/'Ref miR Selection'!S$13,'Ref miR Selection'!D148)</f>
        <v>2.8745833319778264E-9</v>
      </c>
      <c r="E148" s="111" t="str">
        <f>IFERROR('Ref miR Selection'!E148/'Ref miR Selection'!T$13,'Ref miR Selection'!E148)</f>
        <v>No sample</v>
      </c>
      <c r="F148" s="111" t="str">
        <f>IFERROR('Ref miR Selection'!F148/'Ref miR Selection'!U$13,'Ref miR Selection'!F148)</f>
        <v>No sample</v>
      </c>
      <c r="G148" s="111" t="str">
        <f>IFERROR('Ref miR Selection'!G148/'Ref miR Selection'!V$13,'Ref miR Selection'!G148)</f>
        <v>No sample</v>
      </c>
      <c r="H148" s="111" t="str">
        <f>IFERROR('Ref miR Selection'!H148/'Ref miR Selection'!W$13,'Ref miR Selection'!H148)</f>
        <v>No sample</v>
      </c>
      <c r="I148" s="111" t="str">
        <f>IFERROR('Ref miR Selection'!I148/'Ref miR Selection'!X$13,'Ref miR Selection'!I148)</f>
        <v>No sample</v>
      </c>
      <c r="J148" s="111">
        <f>IFERROR('Ref miR Selection'!J148/'Ref miR Selection'!Y$13,'Ref miR Selection'!J148)</f>
        <v>4.5988748848688404E-10</v>
      </c>
      <c r="K148" s="111" t="str">
        <f>IFERROR('Ref miR Selection'!K148/'Ref miR Selection'!Z$13,'Ref miR Selection'!K148)</f>
        <v>No sample</v>
      </c>
      <c r="L148" s="111" t="str">
        <f>IFERROR('Ref miR Selection'!L148/'Ref miR Selection'!AA$13,'Ref miR Selection'!L148)</f>
        <v>No sample</v>
      </c>
      <c r="M148" s="111" t="str">
        <f>IFERROR('Ref miR Selection'!M148/'Ref miR Selection'!AB$13,'Ref miR Selection'!M148)</f>
        <v>No sample</v>
      </c>
      <c r="N148" s="111" t="str">
        <f>IFERROR('Ref miR Selection'!N148/'Ref miR Selection'!AC$13,'Ref miR Selection'!N148)</f>
        <v>No sample</v>
      </c>
      <c r="O148" s="111" t="str">
        <f>IFERROR('Ref miR Selection'!O148/'Ref miR Selection'!AD$13,'Ref miR Selection'!O148)</f>
        <v>No sample</v>
      </c>
    </row>
    <row r="149" spans="1:15" x14ac:dyDescent="0.25">
      <c r="A149" s="148"/>
      <c r="B149" s="13" t="s">
        <v>2442</v>
      </c>
      <c r="C149" s="6" t="str">
        <f>VLOOKUP($B149,'Thresholded Ct'!$B$3:$C$194,2,FALSE)</f>
        <v>hsa-miR-21-5p</v>
      </c>
      <c r="D149" s="111">
        <f>IFERROR('Ref miR Selection'!D149/'Ref miR Selection'!S$13,'Ref miR Selection'!D149)</f>
        <v>1.3467636282087845E-7</v>
      </c>
      <c r="E149" s="111" t="str">
        <f>IFERROR('Ref miR Selection'!E149/'Ref miR Selection'!T$13,'Ref miR Selection'!E149)</f>
        <v>No sample</v>
      </c>
      <c r="F149" s="111" t="str">
        <f>IFERROR('Ref miR Selection'!F149/'Ref miR Selection'!U$13,'Ref miR Selection'!F149)</f>
        <v>No sample</v>
      </c>
      <c r="G149" s="111" t="str">
        <f>IFERROR('Ref miR Selection'!G149/'Ref miR Selection'!V$13,'Ref miR Selection'!G149)</f>
        <v>No sample</v>
      </c>
      <c r="H149" s="111" t="str">
        <f>IFERROR('Ref miR Selection'!H149/'Ref miR Selection'!W$13,'Ref miR Selection'!H149)</f>
        <v>No sample</v>
      </c>
      <c r="I149" s="111" t="str">
        <f>IFERROR('Ref miR Selection'!I149/'Ref miR Selection'!X$13,'Ref miR Selection'!I149)</f>
        <v>No sample</v>
      </c>
      <c r="J149" s="111">
        <f>IFERROR('Ref miR Selection'!J149/'Ref miR Selection'!Y$13,'Ref miR Selection'!J149)</f>
        <v>3.9790520170209062E-8</v>
      </c>
      <c r="K149" s="111" t="str">
        <f>IFERROR('Ref miR Selection'!K149/'Ref miR Selection'!Z$13,'Ref miR Selection'!K149)</f>
        <v>No sample</v>
      </c>
      <c r="L149" s="111" t="str">
        <f>IFERROR('Ref miR Selection'!L149/'Ref miR Selection'!AA$13,'Ref miR Selection'!L149)</f>
        <v>No sample</v>
      </c>
      <c r="M149" s="111" t="str">
        <f>IFERROR('Ref miR Selection'!M149/'Ref miR Selection'!AB$13,'Ref miR Selection'!M149)</f>
        <v>No sample</v>
      </c>
      <c r="N149" s="111" t="str">
        <f>IFERROR('Ref miR Selection'!N149/'Ref miR Selection'!AC$13,'Ref miR Selection'!N149)</f>
        <v>No sample</v>
      </c>
      <c r="O149" s="111" t="str">
        <f>IFERROR('Ref miR Selection'!O149/'Ref miR Selection'!AD$13,'Ref miR Selection'!O149)</f>
        <v>No sample</v>
      </c>
    </row>
    <row r="150" spans="1:15" x14ac:dyDescent="0.25">
      <c r="A150" s="148"/>
      <c r="B150" s="13" t="s">
        <v>2443</v>
      </c>
      <c r="C150" s="6" t="str">
        <f>VLOOKUP($B150,'Thresholded Ct'!$B$3:$C$194,2,FALSE)</f>
        <v>hsa-miR-128-3p</v>
      </c>
      <c r="D150" s="111">
        <f>IFERROR('Ref miR Selection'!D150/'Ref miR Selection'!S$13,'Ref miR Selection'!D150)</f>
        <v>1.1954026650203212E-7</v>
      </c>
      <c r="E150" s="111" t="str">
        <f>IFERROR('Ref miR Selection'!E150/'Ref miR Selection'!T$13,'Ref miR Selection'!E150)</f>
        <v>No sample</v>
      </c>
      <c r="F150" s="111" t="str">
        <f>IFERROR('Ref miR Selection'!F150/'Ref miR Selection'!U$13,'Ref miR Selection'!F150)</f>
        <v>No sample</v>
      </c>
      <c r="G150" s="111" t="str">
        <f>IFERROR('Ref miR Selection'!G150/'Ref miR Selection'!V$13,'Ref miR Selection'!G150)</f>
        <v>No sample</v>
      </c>
      <c r="H150" s="111" t="str">
        <f>IFERROR('Ref miR Selection'!H150/'Ref miR Selection'!W$13,'Ref miR Selection'!H150)</f>
        <v>No sample</v>
      </c>
      <c r="I150" s="111" t="str">
        <f>IFERROR('Ref miR Selection'!I150/'Ref miR Selection'!X$13,'Ref miR Selection'!I150)</f>
        <v>No sample</v>
      </c>
      <c r="J150" s="111">
        <f>IFERROR('Ref miR Selection'!J150/'Ref miR Selection'!Y$13,'Ref miR Selection'!J150)</f>
        <v>1.2600636965768105E-7</v>
      </c>
      <c r="K150" s="111" t="str">
        <f>IFERROR('Ref miR Selection'!K150/'Ref miR Selection'!Z$13,'Ref miR Selection'!K150)</f>
        <v>No sample</v>
      </c>
      <c r="L150" s="111" t="str">
        <f>IFERROR('Ref miR Selection'!L150/'Ref miR Selection'!AA$13,'Ref miR Selection'!L150)</f>
        <v>No sample</v>
      </c>
      <c r="M150" s="111" t="str">
        <f>IFERROR('Ref miR Selection'!M150/'Ref miR Selection'!AB$13,'Ref miR Selection'!M150)</f>
        <v>No sample</v>
      </c>
      <c r="N150" s="111" t="str">
        <f>IFERROR('Ref miR Selection'!N150/'Ref miR Selection'!AC$13,'Ref miR Selection'!N150)</f>
        <v>No sample</v>
      </c>
      <c r="O150" s="111" t="str">
        <f>IFERROR('Ref miR Selection'!O150/'Ref miR Selection'!AD$13,'Ref miR Selection'!O150)</f>
        <v>No sample</v>
      </c>
    </row>
    <row r="151" spans="1:15" x14ac:dyDescent="0.25">
      <c r="A151" s="148"/>
      <c r="B151" s="13" t="s">
        <v>2444</v>
      </c>
      <c r="C151" s="6" t="str">
        <f>VLOOKUP($B151,'Thresholded Ct'!$B$3:$C$194,2,FALSE)</f>
        <v>hsa-miR-23a-3p</v>
      </c>
      <c r="D151" s="111">
        <f>IFERROR('Ref miR Selection'!D151/'Ref miR Selection'!S$13,'Ref miR Selection'!D151)</f>
        <v>3.3950310266677037E-8</v>
      </c>
      <c r="E151" s="111" t="str">
        <f>IFERROR('Ref miR Selection'!E151/'Ref miR Selection'!T$13,'Ref miR Selection'!E151)</f>
        <v>No sample</v>
      </c>
      <c r="F151" s="111" t="str">
        <f>IFERROR('Ref miR Selection'!F151/'Ref miR Selection'!U$13,'Ref miR Selection'!F151)</f>
        <v>No sample</v>
      </c>
      <c r="G151" s="111" t="str">
        <f>IFERROR('Ref miR Selection'!G151/'Ref miR Selection'!V$13,'Ref miR Selection'!G151)</f>
        <v>No sample</v>
      </c>
      <c r="H151" s="111" t="str">
        <f>IFERROR('Ref miR Selection'!H151/'Ref miR Selection'!W$13,'Ref miR Selection'!H151)</f>
        <v>No sample</v>
      </c>
      <c r="I151" s="111" t="str">
        <f>IFERROR('Ref miR Selection'!I151/'Ref miR Selection'!X$13,'Ref miR Selection'!I151)</f>
        <v>No sample</v>
      </c>
      <c r="J151" s="111">
        <f>IFERROR('Ref miR Selection'!J151/'Ref miR Selection'!Y$13,'Ref miR Selection'!J151)</f>
        <v>7.3738841932247428E-8</v>
      </c>
      <c r="K151" s="111" t="str">
        <f>IFERROR('Ref miR Selection'!K151/'Ref miR Selection'!Z$13,'Ref miR Selection'!K151)</f>
        <v>No sample</v>
      </c>
      <c r="L151" s="111" t="str">
        <f>IFERROR('Ref miR Selection'!L151/'Ref miR Selection'!AA$13,'Ref miR Selection'!L151)</f>
        <v>No sample</v>
      </c>
      <c r="M151" s="111" t="str">
        <f>IFERROR('Ref miR Selection'!M151/'Ref miR Selection'!AB$13,'Ref miR Selection'!M151)</f>
        <v>No sample</v>
      </c>
      <c r="N151" s="111" t="str">
        <f>IFERROR('Ref miR Selection'!N151/'Ref miR Selection'!AC$13,'Ref miR Selection'!N151)</f>
        <v>No sample</v>
      </c>
      <c r="O151" s="111" t="str">
        <f>IFERROR('Ref miR Selection'!O151/'Ref miR Selection'!AD$13,'Ref miR Selection'!O151)</f>
        <v>No sample</v>
      </c>
    </row>
    <row r="152" spans="1:15" x14ac:dyDescent="0.25">
      <c r="A152" s="148"/>
      <c r="B152" s="13" t="s">
        <v>2445</v>
      </c>
      <c r="C152" s="6" t="str">
        <f>VLOOKUP($B152,'Thresholded Ct'!$B$3:$C$194,2,FALSE)</f>
        <v>hsa-miR-186-5p</v>
      </c>
      <c r="D152" s="111">
        <f>IFERROR('Ref miR Selection'!D152/'Ref miR Selection'!S$13,'Ref miR Selection'!D152)</f>
        <v>1.2900480114216491E-8</v>
      </c>
      <c r="E152" s="111" t="str">
        <f>IFERROR('Ref miR Selection'!E152/'Ref miR Selection'!T$13,'Ref miR Selection'!E152)</f>
        <v>No sample</v>
      </c>
      <c r="F152" s="111" t="str">
        <f>IFERROR('Ref miR Selection'!F152/'Ref miR Selection'!U$13,'Ref miR Selection'!F152)</f>
        <v>No sample</v>
      </c>
      <c r="G152" s="111" t="str">
        <f>IFERROR('Ref miR Selection'!G152/'Ref miR Selection'!V$13,'Ref miR Selection'!G152)</f>
        <v>No sample</v>
      </c>
      <c r="H152" s="111" t="str">
        <f>IFERROR('Ref miR Selection'!H152/'Ref miR Selection'!W$13,'Ref miR Selection'!H152)</f>
        <v>No sample</v>
      </c>
      <c r="I152" s="111" t="str">
        <f>IFERROR('Ref miR Selection'!I152/'Ref miR Selection'!X$13,'Ref miR Selection'!I152)</f>
        <v>No sample</v>
      </c>
      <c r="J152" s="111">
        <f>IFERROR('Ref miR Selection'!J152/'Ref miR Selection'!Y$13,'Ref miR Selection'!J152)</f>
        <v>1.5320089856625575E-8</v>
      </c>
      <c r="K152" s="111" t="str">
        <f>IFERROR('Ref miR Selection'!K152/'Ref miR Selection'!Z$13,'Ref miR Selection'!K152)</f>
        <v>No sample</v>
      </c>
      <c r="L152" s="111" t="str">
        <f>IFERROR('Ref miR Selection'!L152/'Ref miR Selection'!AA$13,'Ref miR Selection'!L152)</f>
        <v>No sample</v>
      </c>
      <c r="M152" s="111" t="str">
        <f>IFERROR('Ref miR Selection'!M152/'Ref miR Selection'!AB$13,'Ref miR Selection'!M152)</f>
        <v>No sample</v>
      </c>
      <c r="N152" s="111" t="str">
        <f>IFERROR('Ref miR Selection'!N152/'Ref miR Selection'!AC$13,'Ref miR Selection'!N152)</f>
        <v>No sample</v>
      </c>
      <c r="O152" s="111" t="str">
        <f>IFERROR('Ref miR Selection'!O152/'Ref miR Selection'!AD$13,'Ref miR Selection'!O152)</f>
        <v>No sample</v>
      </c>
    </row>
    <row r="153" spans="1:15" x14ac:dyDescent="0.25">
      <c r="A153" s="148"/>
      <c r="B153" s="13" t="s">
        <v>2446</v>
      </c>
      <c r="C153" s="6" t="str">
        <f>VLOOKUP($B153,'Thresholded Ct'!$B$3:$C$194,2,FALSE)</f>
        <v>hsa-miR-296-5p</v>
      </c>
      <c r="D153" s="111">
        <f>IFERROR('Ref miR Selection'!D153/'Ref miR Selection'!S$13,'Ref miR Selection'!D153)</f>
        <v>1.3673899804225048E-8</v>
      </c>
      <c r="E153" s="111" t="str">
        <f>IFERROR('Ref miR Selection'!E153/'Ref miR Selection'!T$13,'Ref miR Selection'!E153)</f>
        <v>No sample</v>
      </c>
      <c r="F153" s="111" t="str">
        <f>IFERROR('Ref miR Selection'!F153/'Ref miR Selection'!U$13,'Ref miR Selection'!F153)</f>
        <v>No sample</v>
      </c>
      <c r="G153" s="111" t="str">
        <f>IFERROR('Ref miR Selection'!G153/'Ref miR Selection'!V$13,'Ref miR Selection'!G153)</f>
        <v>No sample</v>
      </c>
      <c r="H153" s="111" t="str">
        <f>IFERROR('Ref miR Selection'!H153/'Ref miR Selection'!W$13,'Ref miR Selection'!H153)</f>
        <v>No sample</v>
      </c>
      <c r="I153" s="111" t="str">
        <f>IFERROR('Ref miR Selection'!I153/'Ref miR Selection'!X$13,'Ref miR Selection'!I153)</f>
        <v>No sample</v>
      </c>
      <c r="J153" s="111">
        <f>IFERROR('Ref miR Selection'!J153/'Ref miR Selection'!Y$13,'Ref miR Selection'!J153)</f>
        <v>1.454400659764149E-8</v>
      </c>
      <c r="K153" s="111" t="str">
        <f>IFERROR('Ref miR Selection'!K153/'Ref miR Selection'!Z$13,'Ref miR Selection'!K153)</f>
        <v>No sample</v>
      </c>
      <c r="L153" s="111" t="str">
        <f>IFERROR('Ref miR Selection'!L153/'Ref miR Selection'!AA$13,'Ref miR Selection'!L153)</f>
        <v>No sample</v>
      </c>
      <c r="M153" s="111" t="str">
        <f>IFERROR('Ref miR Selection'!M153/'Ref miR Selection'!AB$13,'Ref miR Selection'!M153)</f>
        <v>No sample</v>
      </c>
      <c r="N153" s="111" t="str">
        <f>IFERROR('Ref miR Selection'!N153/'Ref miR Selection'!AC$13,'Ref miR Selection'!N153)</f>
        <v>No sample</v>
      </c>
      <c r="O153" s="111" t="str">
        <f>IFERROR('Ref miR Selection'!O153/'Ref miR Selection'!AD$13,'Ref miR Selection'!O153)</f>
        <v>No sample</v>
      </c>
    </row>
    <row r="154" spans="1:15" x14ac:dyDescent="0.25">
      <c r="A154" s="148"/>
      <c r="B154" s="13" t="s">
        <v>2447</v>
      </c>
      <c r="C154" s="6" t="str">
        <f>VLOOKUP($B154,'Thresholded Ct'!$B$3:$C$194,2,FALSE)</f>
        <v>hsa-miR-339-5p</v>
      </c>
      <c r="D154" s="111">
        <f>IFERROR('Ref miR Selection'!D154/'Ref miR Selection'!S$13,'Ref miR Selection'!D154)</f>
        <v>8.6359378092322989E-9</v>
      </c>
      <c r="E154" s="111" t="str">
        <f>IFERROR('Ref miR Selection'!E154/'Ref miR Selection'!T$13,'Ref miR Selection'!E154)</f>
        <v>No sample</v>
      </c>
      <c r="F154" s="111" t="str">
        <f>IFERROR('Ref miR Selection'!F154/'Ref miR Selection'!U$13,'Ref miR Selection'!F154)</f>
        <v>No sample</v>
      </c>
      <c r="G154" s="111" t="str">
        <f>IFERROR('Ref miR Selection'!G154/'Ref miR Selection'!V$13,'Ref miR Selection'!G154)</f>
        <v>No sample</v>
      </c>
      <c r="H154" s="111" t="str">
        <f>IFERROR('Ref miR Selection'!H154/'Ref miR Selection'!W$13,'Ref miR Selection'!H154)</f>
        <v>No sample</v>
      </c>
      <c r="I154" s="111" t="str">
        <f>IFERROR('Ref miR Selection'!I154/'Ref miR Selection'!X$13,'Ref miR Selection'!I154)</f>
        <v>No sample</v>
      </c>
      <c r="J154" s="111" t="str">
        <f>IFERROR('Ref miR Selection'!J154/'Ref miR Selection'!Y$13,'Ref miR Selection'!J154)</f>
        <v>Excluded</v>
      </c>
      <c r="K154" s="111" t="str">
        <f>IFERROR('Ref miR Selection'!K154/'Ref miR Selection'!Z$13,'Ref miR Selection'!K154)</f>
        <v>No sample</v>
      </c>
      <c r="L154" s="111" t="str">
        <f>IFERROR('Ref miR Selection'!L154/'Ref miR Selection'!AA$13,'Ref miR Selection'!L154)</f>
        <v>No sample</v>
      </c>
      <c r="M154" s="111" t="str">
        <f>IFERROR('Ref miR Selection'!M154/'Ref miR Selection'!AB$13,'Ref miR Selection'!M154)</f>
        <v>No sample</v>
      </c>
      <c r="N154" s="111" t="str">
        <f>IFERROR('Ref miR Selection'!N154/'Ref miR Selection'!AC$13,'Ref miR Selection'!N154)</f>
        <v>No sample</v>
      </c>
      <c r="O154" s="111" t="str">
        <f>IFERROR('Ref miR Selection'!O154/'Ref miR Selection'!AD$13,'Ref miR Selection'!O154)</f>
        <v>No sample</v>
      </c>
    </row>
    <row r="155" spans="1:15" x14ac:dyDescent="0.25">
      <c r="A155" s="148"/>
      <c r="B155" s="13" t="s">
        <v>2448</v>
      </c>
      <c r="C155" s="6" t="str">
        <f>VLOOKUP($B155,'Thresholded Ct'!$B$3:$C$194,2,FALSE)</f>
        <v>hsa-miR-451a</v>
      </c>
      <c r="D155" s="111" t="str">
        <f>IFERROR('Ref miR Selection'!D155/'Ref miR Selection'!S$13,'Ref miR Selection'!D155)</f>
        <v>Excluded</v>
      </c>
      <c r="E155" s="111" t="str">
        <f>IFERROR('Ref miR Selection'!E155/'Ref miR Selection'!T$13,'Ref miR Selection'!E155)</f>
        <v>No sample</v>
      </c>
      <c r="F155" s="111" t="str">
        <f>IFERROR('Ref miR Selection'!F155/'Ref miR Selection'!U$13,'Ref miR Selection'!F155)</f>
        <v>No sample</v>
      </c>
      <c r="G155" s="111" t="str">
        <f>IFERROR('Ref miR Selection'!G155/'Ref miR Selection'!V$13,'Ref miR Selection'!G155)</f>
        <v>No sample</v>
      </c>
      <c r="H155" s="111" t="str">
        <f>IFERROR('Ref miR Selection'!H155/'Ref miR Selection'!W$13,'Ref miR Selection'!H155)</f>
        <v>No sample</v>
      </c>
      <c r="I155" s="111" t="str">
        <f>IFERROR('Ref miR Selection'!I155/'Ref miR Selection'!X$13,'Ref miR Selection'!I155)</f>
        <v>No sample</v>
      </c>
      <c r="J155" s="111" t="str">
        <f>IFERROR('Ref miR Selection'!J155/'Ref miR Selection'!Y$13,'Ref miR Selection'!J155)</f>
        <v>Excluded</v>
      </c>
      <c r="K155" s="111" t="str">
        <f>IFERROR('Ref miR Selection'!K155/'Ref miR Selection'!Z$13,'Ref miR Selection'!K155)</f>
        <v>No sample</v>
      </c>
      <c r="L155" s="111" t="str">
        <f>IFERROR('Ref miR Selection'!L155/'Ref miR Selection'!AA$13,'Ref miR Selection'!L155)</f>
        <v>No sample</v>
      </c>
      <c r="M155" s="111" t="str">
        <f>IFERROR('Ref miR Selection'!M155/'Ref miR Selection'!AB$13,'Ref miR Selection'!M155)</f>
        <v>No sample</v>
      </c>
      <c r="N155" s="111" t="str">
        <f>IFERROR('Ref miR Selection'!N155/'Ref miR Selection'!AC$13,'Ref miR Selection'!N155)</f>
        <v>No sample</v>
      </c>
      <c r="O155" s="111" t="str">
        <f>IFERROR('Ref miR Selection'!O155/'Ref miR Selection'!AD$13,'Ref miR Selection'!O155)</f>
        <v>No sample</v>
      </c>
    </row>
    <row r="156" spans="1:15" x14ac:dyDescent="0.25">
      <c r="A156" s="148"/>
      <c r="B156" s="13" t="s">
        <v>2449</v>
      </c>
      <c r="C156" s="6" t="str">
        <f>VLOOKUP($B156,'Thresholded Ct'!$B$3:$C$194,2,FALSE)</f>
        <v>hsa-miR-28-3p</v>
      </c>
      <c r="D156" s="111">
        <f>IFERROR('Ref miR Selection'!D156/'Ref miR Selection'!S$13,'Ref miR Selection'!D156)</f>
        <v>3.9213566284978465E-9</v>
      </c>
      <c r="E156" s="111" t="str">
        <f>IFERROR('Ref miR Selection'!E156/'Ref miR Selection'!T$13,'Ref miR Selection'!E156)</f>
        <v>No sample</v>
      </c>
      <c r="F156" s="111" t="str">
        <f>IFERROR('Ref miR Selection'!F156/'Ref miR Selection'!U$13,'Ref miR Selection'!F156)</f>
        <v>No sample</v>
      </c>
      <c r="G156" s="111" t="str">
        <f>IFERROR('Ref miR Selection'!G156/'Ref miR Selection'!V$13,'Ref miR Selection'!G156)</f>
        <v>No sample</v>
      </c>
      <c r="H156" s="111" t="str">
        <f>IFERROR('Ref miR Selection'!H156/'Ref miR Selection'!W$13,'Ref miR Selection'!H156)</f>
        <v>No sample</v>
      </c>
      <c r="I156" s="111" t="str">
        <f>IFERROR('Ref miR Selection'!I156/'Ref miR Selection'!X$13,'Ref miR Selection'!I156)</f>
        <v>No sample</v>
      </c>
      <c r="J156" s="111">
        <f>IFERROR('Ref miR Selection'!J156/'Ref miR Selection'!Y$13,'Ref miR Selection'!J156)</f>
        <v>9.7221874391820479E-10</v>
      </c>
      <c r="K156" s="111" t="str">
        <f>IFERROR('Ref miR Selection'!K156/'Ref miR Selection'!Z$13,'Ref miR Selection'!K156)</f>
        <v>No sample</v>
      </c>
      <c r="L156" s="111" t="str">
        <f>IFERROR('Ref miR Selection'!L156/'Ref miR Selection'!AA$13,'Ref miR Selection'!L156)</f>
        <v>No sample</v>
      </c>
      <c r="M156" s="111" t="str">
        <f>IFERROR('Ref miR Selection'!M156/'Ref miR Selection'!AB$13,'Ref miR Selection'!M156)</f>
        <v>No sample</v>
      </c>
      <c r="N156" s="111" t="str">
        <f>IFERROR('Ref miR Selection'!N156/'Ref miR Selection'!AC$13,'Ref miR Selection'!N156)</f>
        <v>No sample</v>
      </c>
      <c r="O156" s="111" t="str">
        <f>IFERROR('Ref miR Selection'!O156/'Ref miR Selection'!AD$13,'Ref miR Selection'!O156)</f>
        <v>No sample</v>
      </c>
    </row>
    <row r="157" spans="1:15" x14ac:dyDescent="0.25">
      <c r="A157" s="148"/>
      <c r="B157" s="13" t="s">
        <v>2451</v>
      </c>
      <c r="C157" s="6" t="str">
        <f>VLOOKUP($B157,'Thresholded Ct'!$B$3:$C$194,2,FALSE)</f>
        <v>hsa-miR-30a-3p</v>
      </c>
      <c r="D157" s="111">
        <f>IFERROR('Ref miR Selection'!D157/'Ref miR Selection'!S$13,'Ref miR Selection'!D157)</f>
        <v>3.181035923189569E-7</v>
      </c>
      <c r="E157" s="111" t="str">
        <f>IFERROR('Ref miR Selection'!E157/'Ref miR Selection'!T$13,'Ref miR Selection'!E157)</f>
        <v>No sample</v>
      </c>
      <c r="F157" s="111" t="str">
        <f>IFERROR('Ref miR Selection'!F157/'Ref miR Selection'!U$13,'Ref miR Selection'!F157)</f>
        <v>No sample</v>
      </c>
      <c r="G157" s="111" t="str">
        <f>IFERROR('Ref miR Selection'!G157/'Ref miR Selection'!V$13,'Ref miR Selection'!G157)</f>
        <v>No sample</v>
      </c>
      <c r="H157" s="111" t="str">
        <f>IFERROR('Ref miR Selection'!H157/'Ref miR Selection'!W$13,'Ref miR Selection'!H157)</f>
        <v>No sample</v>
      </c>
      <c r="I157" s="111" t="str">
        <f>IFERROR('Ref miR Selection'!I157/'Ref miR Selection'!X$13,'Ref miR Selection'!I157)</f>
        <v>No sample</v>
      </c>
      <c r="J157" s="111">
        <f>IFERROR('Ref miR Selection'!J157/'Ref miR Selection'!Y$13,'Ref miR Selection'!J157)</f>
        <v>9.4115005338258145E-8</v>
      </c>
      <c r="K157" s="111" t="str">
        <f>IFERROR('Ref miR Selection'!K157/'Ref miR Selection'!Z$13,'Ref miR Selection'!K157)</f>
        <v>No sample</v>
      </c>
      <c r="L157" s="111" t="str">
        <f>IFERROR('Ref miR Selection'!L157/'Ref miR Selection'!AA$13,'Ref miR Selection'!L157)</f>
        <v>No sample</v>
      </c>
      <c r="M157" s="111" t="str">
        <f>IFERROR('Ref miR Selection'!M157/'Ref miR Selection'!AB$13,'Ref miR Selection'!M157)</f>
        <v>No sample</v>
      </c>
      <c r="N157" s="111" t="str">
        <f>IFERROR('Ref miR Selection'!N157/'Ref miR Selection'!AC$13,'Ref miR Selection'!N157)</f>
        <v>No sample</v>
      </c>
      <c r="O157" s="111" t="str">
        <f>IFERROR('Ref miR Selection'!O157/'Ref miR Selection'!AD$13,'Ref miR Selection'!O157)</f>
        <v>No sample</v>
      </c>
    </row>
    <row r="158" spans="1:15" x14ac:dyDescent="0.25">
      <c r="A158" s="148"/>
      <c r="B158" s="13" t="s">
        <v>2452</v>
      </c>
      <c r="C158" s="6" t="str">
        <f>VLOOKUP($B158,'Thresholded Ct'!$B$3:$C$194,2,FALSE)</f>
        <v>hsa-miR-30d-5p</v>
      </c>
      <c r="D158" s="111">
        <f>IFERROR('Ref miR Selection'!D158/'Ref miR Selection'!S$13,'Ref miR Selection'!D158)</f>
        <v>2.6233762906883655E-8</v>
      </c>
      <c r="E158" s="111" t="str">
        <f>IFERROR('Ref miR Selection'!E158/'Ref miR Selection'!T$13,'Ref miR Selection'!E158)</f>
        <v>No sample</v>
      </c>
      <c r="F158" s="111" t="str">
        <f>IFERROR('Ref miR Selection'!F158/'Ref miR Selection'!U$13,'Ref miR Selection'!F158)</f>
        <v>No sample</v>
      </c>
      <c r="G158" s="111" t="str">
        <f>IFERROR('Ref miR Selection'!G158/'Ref miR Selection'!V$13,'Ref miR Selection'!G158)</f>
        <v>No sample</v>
      </c>
      <c r="H158" s="111" t="str">
        <f>IFERROR('Ref miR Selection'!H158/'Ref miR Selection'!W$13,'Ref miR Selection'!H158)</f>
        <v>No sample</v>
      </c>
      <c r="I158" s="111" t="str">
        <f>IFERROR('Ref miR Selection'!I158/'Ref miR Selection'!X$13,'Ref miR Selection'!I158)</f>
        <v>No sample</v>
      </c>
      <c r="J158" s="111">
        <f>IFERROR('Ref miR Selection'!J158/'Ref miR Selection'!Y$13,'Ref miR Selection'!J158)</f>
        <v>6.0185867404740203E-8</v>
      </c>
      <c r="K158" s="111" t="str">
        <f>IFERROR('Ref miR Selection'!K158/'Ref miR Selection'!Z$13,'Ref miR Selection'!K158)</f>
        <v>No sample</v>
      </c>
      <c r="L158" s="111" t="str">
        <f>IFERROR('Ref miR Selection'!L158/'Ref miR Selection'!AA$13,'Ref miR Selection'!L158)</f>
        <v>No sample</v>
      </c>
      <c r="M158" s="111" t="str">
        <f>IFERROR('Ref miR Selection'!M158/'Ref miR Selection'!AB$13,'Ref miR Selection'!M158)</f>
        <v>No sample</v>
      </c>
      <c r="N158" s="111" t="str">
        <f>IFERROR('Ref miR Selection'!N158/'Ref miR Selection'!AC$13,'Ref miR Selection'!N158)</f>
        <v>No sample</v>
      </c>
      <c r="O158" s="111" t="str">
        <f>IFERROR('Ref miR Selection'!O158/'Ref miR Selection'!AD$13,'Ref miR Selection'!O158)</f>
        <v>No sample</v>
      </c>
    </row>
    <row r="159" spans="1:15" x14ac:dyDescent="0.25">
      <c r="A159" s="148"/>
      <c r="B159" s="13" t="s">
        <v>2453</v>
      </c>
      <c r="C159" s="6" t="str">
        <f>VLOOKUP($B159,'Thresholded Ct'!$B$3:$C$194,2,FALSE)</f>
        <v>hsa-miR-204-5p</v>
      </c>
      <c r="D159" s="111">
        <f>IFERROR('Ref miR Selection'!D159/'Ref miR Selection'!S$13,'Ref miR Selection'!D159)</f>
        <v>8.5826594741027807E-8</v>
      </c>
      <c r="E159" s="111" t="str">
        <f>IFERROR('Ref miR Selection'!E159/'Ref miR Selection'!T$13,'Ref miR Selection'!E159)</f>
        <v>No sample</v>
      </c>
      <c r="F159" s="111" t="str">
        <f>IFERROR('Ref miR Selection'!F159/'Ref miR Selection'!U$13,'Ref miR Selection'!F159)</f>
        <v>No sample</v>
      </c>
      <c r="G159" s="111" t="str">
        <f>IFERROR('Ref miR Selection'!G159/'Ref miR Selection'!V$13,'Ref miR Selection'!G159)</f>
        <v>No sample</v>
      </c>
      <c r="H159" s="111" t="str">
        <f>IFERROR('Ref miR Selection'!H159/'Ref miR Selection'!W$13,'Ref miR Selection'!H159)</f>
        <v>No sample</v>
      </c>
      <c r="I159" s="111" t="str">
        <f>IFERROR('Ref miR Selection'!I159/'Ref miR Selection'!X$13,'Ref miR Selection'!I159)</f>
        <v>No sample</v>
      </c>
      <c r="J159" s="111">
        <f>IFERROR('Ref miR Selection'!J159/'Ref miR Selection'!Y$13,'Ref miR Selection'!J159)</f>
        <v>8.2845581760546041E-8</v>
      </c>
      <c r="K159" s="111" t="str">
        <f>IFERROR('Ref miR Selection'!K159/'Ref miR Selection'!Z$13,'Ref miR Selection'!K159)</f>
        <v>No sample</v>
      </c>
      <c r="L159" s="111" t="str">
        <f>IFERROR('Ref miR Selection'!L159/'Ref miR Selection'!AA$13,'Ref miR Selection'!L159)</f>
        <v>No sample</v>
      </c>
      <c r="M159" s="111" t="str">
        <f>IFERROR('Ref miR Selection'!M159/'Ref miR Selection'!AB$13,'Ref miR Selection'!M159)</f>
        <v>No sample</v>
      </c>
      <c r="N159" s="111" t="str">
        <f>IFERROR('Ref miR Selection'!N159/'Ref miR Selection'!AC$13,'Ref miR Selection'!N159)</f>
        <v>No sample</v>
      </c>
      <c r="O159" s="111" t="str">
        <f>IFERROR('Ref miR Selection'!O159/'Ref miR Selection'!AD$13,'Ref miR Selection'!O159)</f>
        <v>No sample</v>
      </c>
    </row>
    <row r="160" spans="1:15" x14ac:dyDescent="0.25">
      <c r="A160" s="148"/>
      <c r="B160" s="13" t="s">
        <v>2454</v>
      </c>
      <c r="C160" s="6" t="str">
        <f>VLOOKUP($B160,'Thresholded Ct'!$B$3:$C$194,2,FALSE)</f>
        <v>hsa-miR-222-3p</v>
      </c>
      <c r="D160" s="111">
        <f>IFERROR('Ref miR Selection'!D160/'Ref miR Selection'!S$13,'Ref miR Selection'!D160)</f>
        <v>2.8824207625292439E-10</v>
      </c>
      <c r="E160" s="111" t="str">
        <f>IFERROR('Ref miR Selection'!E160/'Ref miR Selection'!T$13,'Ref miR Selection'!E160)</f>
        <v>No sample</v>
      </c>
      <c r="F160" s="111" t="str">
        <f>IFERROR('Ref miR Selection'!F160/'Ref miR Selection'!U$13,'Ref miR Selection'!F160)</f>
        <v>No sample</v>
      </c>
      <c r="G160" s="111" t="str">
        <f>IFERROR('Ref miR Selection'!G160/'Ref miR Selection'!V$13,'Ref miR Selection'!G160)</f>
        <v>No sample</v>
      </c>
      <c r="H160" s="111" t="str">
        <f>IFERROR('Ref miR Selection'!H160/'Ref miR Selection'!W$13,'Ref miR Selection'!H160)</f>
        <v>No sample</v>
      </c>
      <c r="I160" s="111" t="str">
        <f>IFERROR('Ref miR Selection'!I160/'Ref miR Selection'!X$13,'Ref miR Selection'!I160)</f>
        <v>No sample</v>
      </c>
      <c r="J160" s="111">
        <f>IFERROR('Ref miR Selection'!J160/'Ref miR Selection'!Y$13,'Ref miR Selection'!J160)</f>
        <v>3.2451405159371653E-10</v>
      </c>
      <c r="K160" s="111" t="str">
        <f>IFERROR('Ref miR Selection'!K160/'Ref miR Selection'!Z$13,'Ref miR Selection'!K160)</f>
        <v>No sample</v>
      </c>
      <c r="L160" s="111" t="str">
        <f>IFERROR('Ref miR Selection'!L160/'Ref miR Selection'!AA$13,'Ref miR Selection'!L160)</f>
        <v>No sample</v>
      </c>
      <c r="M160" s="111" t="str">
        <f>IFERROR('Ref miR Selection'!M160/'Ref miR Selection'!AB$13,'Ref miR Selection'!M160)</f>
        <v>No sample</v>
      </c>
      <c r="N160" s="111" t="str">
        <f>IFERROR('Ref miR Selection'!N160/'Ref miR Selection'!AC$13,'Ref miR Selection'!N160)</f>
        <v>No sample</v>
      </c>
      <c r="O160" s="111" t="str">
        <f>IFERROR('Ref miR Selection'!O160/'Ref miR Selection'!AD$13,'Ref miR Selection'!O160)</f>
        <v>No sample</v>
      </c>
    </row>
    <row r="161" spans="1:15" x14ac:dyDescent="0.25">
      <c r="A161" s="148"/>
      <c r="B161" s="13" t="s">
        <v>2455</v>
      </c>
      <c r="C161" s="6" t="str">
        <f>VLOOKUP($B161,'Thresholded Ct'!$B$3:$C$194,2,FALSE)</f>
        <v>hsa-miR-135a-5p</v>
      </c>
      <c r="D161" s="111">
        <f>IFERROR('Ref miR Selection'!D161/'Ref miR Selection'!S$13,'Ref miR Selection'!D161)</f>
        <v>1.4136497901982878E-8</v>
      </c>
      <c r="E161" s="111" t="str">
        <f>IFERROR('Ref miR Selection'!E161/'Ref miR Selection'!T$13,'Ref miR Selection'!E161)</f>
        <v>No sample</v>
      </c>
      <c r="F161" s="111" t="str">
        <f>IFERROR('Ref miR Selection'!F161/'Ref miR Selection'!U$13,'Ref miR Selection'!F161)</f>
        <v>No sample</v>
      </c>
      <c r="G161" s="111" t="str">
        <f>IFERROR('Ref miR Selection'!G161/'Ref miR Selection'!V$13,'Ref miR Selection'!G161)</f>
        <v>No sample</v>
      </c>
      <c r="H161" s="111" t="str">
        <f>IFERROR('Ref miR Selection'!H161/'Ref miR Selection'!W$13,'Ref miR Selection'!H161)</f>
        <v>No sample</v>
      </c>
      <c r="I161" s="111" t="str">
        <f>IFERROR('Ref miR Selection'!I161/'Ref miR Selection'!X$13,'Ref miR Selection'!I161)</f>
        <v>No sample</v>
      </c>
      <c r="J161" s="111">
        <f>IFERROR('Ref miR Selection'!J161/'Ref miR Selection'!Y$13,'Ref miR Selection'!J161)</f>
        <v>3.0091433883071238E-9</v>
      </c>
      <c r="K161" s="111" t="str">
        <f>IFERROR('Ref miR Selection'!K161/'Ref miR Selection'!Z$13,'Ref miR Selection'!K161)</f>
        <v>No sample</v>
      </c>
      <c r="L161" s="111" t="str">
        <f>IFERROR('Ref miR Selection'!L161/'Ref miR Selection'!AA$13,'Ref miR Selection'!L161)</f>
        <v>No sample</v>
      </c>
      <c r="M161" s="111" t="str">
        <f>IFERROR('Ref miR Selection'!M161/'Ref miR Selection'!AB$13,'Ref miR Selection'!M161)</f>
        <v>No sample</v>
      </c>
      <c r="N161" s="111" t="str">
        <f>IFERROR('Ref miR Selection'!N161/'Ref miR Selection'!AC$13,'Ref miR Selection'!N161)</f>
        <v>No sample</v>
      </c>
      <c r="O161" s="111" t="str">
        <f>IFERROR('Ref miR Selection'!O161/'Ref miR Selection'!AD$13,'Ref miR Selection'!O161)</f>
        <v>No sample</v>
      </c>
    </row>
    <row r="162" spans="1:15" x14ac:dyDescent="0.25">
      <c r="A162" s="148"/>
      <c r="B162" s="13" t="s">
        <v>2456</v>
      </c>
      <c r="C162" s="6" t="str">
        <f>VLOOKUP($B162,'Thresholded Ct'!$B$3:$C$194,2,FALSE)</f>
        <v>hsa-miR-9-3p</v>
      </c>
      <c r="D162" s="111">
        <f>IFERROR('Ref miR Selection'!D162/'Ref miR Selection'!S$13,'Ref miR Selection'!D162)</f>
        <v>5.3830534824837585E-8</v>
      </c>
      <c r="E162" s="111" t="str">
        <f>IFERROR('Ref miR Selection'!E162/'Ref miR Selection'!T$13,'Ref miR Selection'!E162)</f>
        <v>No sample</v>
      </c>
      <c r="F162" s="111" t="str">
        <f>IFERROR('Ref miR Selection'!F162/'Ref miR Selection'!U$13,'Ref miR Selection'!F162)</f>
        <v>No sample</v>
      </c>
      <c r="G162" s="111" t="str">
        <f>IFERROR('Ref miR Selection'!G162/'Ref miR Selection'!V$13,'Ref miR Selection'!G162)</f>
        <v>No sample</v>
      </c>
      <c r="H162" s="111" t="str">
        <f>IFERROR('Ref miR Selection'!H162/'Ref miR Selection'!W$13,'Ref miR Selection'!H162)</f>
        <v>No sample</v>
      </c>
      <c r="I162" s="111" t="str">
        <f>IFERROR('Ref miR Selection'!I162/'Ref miR Selection'!X$13,'Ref miR Selection'!I162)</f>
        <v>No sample</v>
      </c>
      <c r="J162" s="111">
        <f>IFERROR('Ref miR Selection'!J162/'Ref miR Selection'!Y$13,'Ref miR Selection'!J162)</f>
        <v>8.052433040950543E-8</v>
      </c>
      <c r="K162" s="111" t="str">
        <f>IFERROR('Ref miR Selection'!K162/'Ref miR Selection'!Z$13,'Ref miR Selection'!K162)</f>
        <v>No sample</v>
      </c>
      <c r="L162" s="111" t="str">
        <f>IFERROR('Ref miR Selection'!L162/'Ref miR Selection'!AA$13,'Ref miR Selection'!L162)</f>
        <v>No sample</v>
      </c>
      <c r="M162" s="111" t="str">
        <f>IFERROR('Ref miR Selection'!M162/'Ref miR Selection'!AB$13,'Ref miR Selection'!M162)</f>
        <v>No sample</v>
      </c>
      <c r="N162" s="111" t="str">
        <f>IFERROR('Ref miR Selection'!N162/'Ref miR Selection'!AC$13,'Ref miR Selection'!N162)</f>
        <v>No sample</v>
      </c>
      <c r="O162" s="111" t="str">
        <f>IFERROR('Ref miR Selection'!O162/'Ref miR Selection'!AD$13,'Ref miR Selection'!O162)</f>
        <v>No sample</v>
      </c>
    </row>
    <row r="163" spans="1:15" x14ac:dyDescent="0.25">
      <c r="A163" s="148"/>
      <c r="B163" s="13" t="s">
        <v>2457</v>
      </c>
      <c r="C163" s="6" t="str">
        <f>VLOOKUP($B163,'Thresholded Ct'!$B$3:$C$194,2,FALSE)</f>
        <v>hsa-miR-188-5p</v>
      </c>
      <c r="D163" s="111" t="str">
        <f>IFERROR('Ref miR Selection'!D163/'Ref miR Selection'!S$13,'Ref miR Selection'!D163)</f>
        <v>Excluded</v>
      </c>
      <c r="E163" s="111" t="str">
        <f>IFERROR('Ref miR Selection'!E163/'Ref miR Selection'!T$13,'Ref miR Selection'!E163)</f>
        <v>No sample</v>
      </c>
      <c r="F163" s="111" t="str">
        <f>IFERROR('Ref miR Selection'!F163/'Ref miR Selection'!U$13,'Ref miR Selection'!F163)</f>
        <v>No sample</v>
      </c>
      <c r="G163" s="111" t="str">
        <f>IFERROR('Ref miR Selection'!G163/'Ref miR Selection'!V$13,'Ref miR Selection'!G163)</f>
        <v>No sample</v>
      </c>
      <c r="H163" s="111" t="str">
        <f>IFERROR('Ref miR Selection'!H163/'Ref miR Selection'!W$13,'Ref miR Selection'!H163)</f>
        <v>No sample</v>
      </c>
      <c r="I163" s="111" t="str">
        <f>IFERROR('Ref miR Selection'!I163/'Ref miR Selection'!X$13,'Ref miR Selection'!I163)</f>
        <v>No sample</v>
      </c>
      <c r="J163" s="111" t="str">
        <f>IFERROR('Ref miR Selection'!J163/'Ref miR Selection'!Y$13,'Ref miR Selection'!J163)</f>
        <v>Excluded</v>
      </c>
      <c r="K163" s="111" t="str">
        <f>IFERROR('Ref miR Selection'!K163/'Ref miR Selection'!Z$13,'Ref miR Selection'!K163)</f>
        <v>No sample</v>
      </c>
      <c r="L163" s="111" t="str">
        <f>IFERROR('Ref miR Selection'!L163/'Ref miR Selection'!AA$13,'Ref miR Selection'!L163)</f>
        <v>No sample</v>
      </c>
      <c r="M163" s="111" t="str">
        <f>IFERROR('Ref miR Selection'!M163/'Ref miR Selection'!AB$13,'Ref miR Selection'!M163)</f>
        <v>No sample</v>
      </c>
      <c r="N163" s="111" t="str">
        <f>IFERROR('Ref miR Selection'!N163/'Ref miR Selection'!AC$13,'Ref miR Selection'!N163)</f>
        <v>No sample</v>
      </c>
      <c r="O163" s="111" t="str">
        <f>IFERROR('Ref miR Selection'!O163/'Ref miR Selection'!AD$13,'Ref miR Selection'!O163)</f>
        <v>No sample</v>
      </c>
    </row>
    <row r="164" spans="1:15" x14ac:dyDescent="0.25">
      <c r="A164" s="148"/>
      <c r="B164" s="13" t="s">
        <v>2458</v>
      </c>
      <c r="C164" s="6" t="str">
        <f>VLOOKUP($B164,'Thresholded Ct'!$B$3:$C$194,2,FALSE)</f>
        <v>hsa-miR-130b-3p</v>
      </c>
      <c r="D164" s="111" t="str">
        <f>IFERROR('Ref miR Selection'!D164/'Ref miR Selection'!S$13,'Ref miR Selection'!D164)</f>
        <v>Excluded</v>
      </c>
      <c r="E164" s="111" t="str">
        <f>IFERROR('Ref miR Selection'!E164/'Ref miR Selection'!T$13,'Ref miR Selection'!E164)</f>
        <v>No sample</v>
      </c>
      <c r="F164" s="111" t="str">
        <f>IFERROR('Ref miR Selection'!F164/'Ref miR Selection'!U$13,'Ref miR Selection'!F164)</f>
        <v>No sample</v>
      </c>
      <c r="G164" s="111" t="str">
        <f>IFERROR('Ref miR Selection'!G164/'Ref miR Selection'!V$13,'Ref miR Selection'!G164)</f>
        <v>No sample</v>
      </c>
      <c r="H164" s="111" t="str">
        <f>IFERROR('Ref miR Selection'!H164/'Ref miR Selection'!W$13,'Ref miR Selection'!H164)</f>
        <v>No sample</v>
      </c>
      <c r="I164" s="111" t="str">
        <f>IFERROR('Ref miR Selection'!I164/'Ref miR Selection'!X$13,'Ref miR Selection'!I164)</f>
        <v>No sample</v>
      </c>
      <c r="J164" s="111" t="str">
        <f>IFERROR('Ref miR Selection'!J164/'Ref miR Selection'!Y$13,'Ref miR Selection'!J164)</f>
        <v>Excluded</v>
      </c>
      <c r="K164" s="111" t="str">
        <f>IFERROR('Ref miR Selection'!K164/'Ref miR Selection'!Z$13,'Ref miR Selection'!K164)</f>
        <v>No sample</v>
      </c>
      <c r="L164" s="111" t="str">
        <f>IFERROR('Ref miR Selection'!L164/'Ref miR Selection'!AA$13,'Ref miR Selection'!L164)</f>
        <v>No sample</v>
      </c>
      <c r="M164" s="111" t="str">
        <f>IFERROR('Ref miR Selection'!M164/'Ref miR Selection'!AB$13,'Ref miR Selection'!M164)</f>
        <v>No sample</v>
      </c>
      <c r="N164" s="111" t="str">
        <f>IFERROR('Ref miR Selection'!N164/'Ref miR Selection'!AC$13,'Ref miR Selection'!N164)</f>
        <v>No sample</v>
      </c>
      <c r="O164" s="111" t="str">
        <f>IFERROR('Ref miR Selection'!O164/'Ref miR Selection'!AD$13,'Ref miR Selection'!O164)</f>
        <v>No sample</v>
      </c>
    </row>
    <row r="165" spans="1:15" x14ac:dyDescent="0.25">
      <c r="A165" s="148"/>
      <c r="B165" s="13" t="s">
        <v>2459</v>
      </c>
      <c r="C165" s="6" t="str">
        <f>VLOOKUP($B165,'Thresholded Ct'!$B$3:$C$194,2,FALSE)</f>
        <v>hsa-miR-133b</v>
      </c>
      <c r="D165" s="111">
        <f>IFERROR('Ref miR Selection'!D165/'Ref miR Selection'!S$13,'Ref miR Selection'!D165)</f>
        <v>9.3914821116848685E-9</v>
      </c>
      <c r="E165" s="111" t="str">
        <f>IFERROR('Ref miR Selection'!E165/'Ref miR Selection'!T$13,'Ref miR Selection'!E165)</f>
        <v>No sample</v>
      </c>
      <c r="F165" s="111" t="str">
        <f>IFERROR('Ref miR Selection'!F165/'Ref miR Selection'!U$13,'Ref miR Selection'!F165)</f>
        <v>No sample</v>
      </c>
      <c r="G165" s="111" t="str">
        <f>IFERROR('Ref miR Selection'!G165/'Ref miR Selection'!V$13,'Ref miR Selection'!G165)</f>
        <v>No sample</v>
      </c>
      <c r="H165" s="111" t="str">
        <f>IFERROR('Ref miR Selection'!H165/'Ref miR Selection'!W$13,'Ref miR Selection'!H165)</f>
        <v>No sample</v>
      </c>
      <c r="I165" s="111" t="str">
        <f>IFERROR('Ref miR Selection'!I165/'Ref miR Selection'!X$13,'Ref miR Selection'!I165)</f>
        <v>No sample</v>
      </c>
      <c r="J165" s="111">
        <f>IFERROR('Ref miR Selection'!J165/'Ref miR Selection'!Y$13,'Ref miR Selection'!J165)</f>
        <v>1.2935652730661535E-9</v>
      </c>
      <c r="K165" s="111" t="str">
        <f>IFERROR('Ref miR Selection'!K165/'Ref miR Selection'!Z$13,'Ref miR Selection'!K165)</f>
        <v>No sample</v>
      </c>
      <c r="L165" s="111" t="str">
        <f>IFERROR('Ref miR Selection'!L165/'Ref miR Selection'!AA$13,'Ref miR Selection'!L165)</f>
        <v>No sample</v>
      </c>
      <c r="M165" s="111" t="str">
        <f>IFERROR('Ref miR Selection'!M165/'Ref miR Selection'!AB$13,'Ref miR Selection'!M165)</f>
        <v>No sample</v>
      </c>
      <c r="N165" s="111" t="str">
        <f>IFERROR('Ref miR Selection'!N165/'Ref miR Selection'!AC$13,'Ref miR Selection'!N165)</f>
        <v>No sample</v>
      </c>
      <c r="O165" s="111" t="str">
        <f>IFERROR('Ref miR Selection'!O165/'Ref miR Selection'!AD$13,'Ref miR Selection'!O165)</f>
        <v>No sample</v>
      </c>
    </row>
    <row r="166" spans="1:15" x14ac:dyDescent="0.25">
      <c r="A166" s="148"/>
      <c r="B166" s="13" t="s">
        <v>2460</v>
      </c>
      <c r="C166" s="6" t="str">
        <f>VLOOKUP($B166,'Thresholded Ct'!$B$3:$C$194,2,FALSE)</f>
        <v>hsa-miR-410-3p</v>
      </c>
      <c r="D166" s="111">
        <f>IFERROR('Ref miR Selection'!D166/'Ref miR Selection'!S$13,'Ref miR Selection'!D166)</f>
        <v>3.4374836558617674E-9</v>
      </c>
      <c r="E166" s="111" t="str">
        <f>IFERROR('Ref miR Selection'!E166/'Ref miR Selection'!T$13,'Ref miR Selection'!E166)</f>
        <v>No sample</v>
      </c>
      <c r="F166" s="111" t="str">
        <f>IFERROR('Ref miR Selection'!F166/'Ref miR Selection'!U$13,'Ref miR Selection'!F166)</f>
        <v>No sample</v>
      </c>
      <c r="G166" s="111" t="str">
        <f>IFERROR('Ref miR Selection'!G166/'Ref miR Selection'!V$13,'Ref miR Selection'!G166)</f>
        <v>No sample</v>
      </c>
      <c r="H166" s="111" t="str">
        <f>IFERROR('Ref miR Selection'!H166/'Ref miR Selection'!W$13,'Ref miR Selection'!H166)</f>
        <v>No sample</v>
      </c>
      <c r="I166" s="111" t="str">
        <f>IFERROR('Ref miR Selection'!I166/'Ref miR Selection'!X$13,'Ref miR Selection'!I166)</f>
        <v>No sample</v>
      </c>
      <c r="J166" s="111">
        <f>IFERROR('Ref miR Selection'!J166/'Ref miR Selection'!Y$13,'Ref miR Selection'!J166)</f>
        <v>1.6204032166090833E-9</v>
      </c>
      <c r="K166" s="111" t="str">
        <f>IFERROR('Ref miR Selection'!K166/'Ref miR Selection'!Z$13,'Ref miR Selection'!K166)</f>
        <v>No sample</v>
      </c>
      <c r="L166" s="111" t="str">
        <f>IFERROR('Ref miR Selection'!L166/'Ref miR Selection'!AA$13,'Ref miR Selection'!L166)</f>
        <v>No sample</v>
      </c>
      <c r="M166" s="111" t="str">
        <f>IFERROR('Ref miR Selection'!M166/'Ref miR Selection'!AB$13,'Ref miR Selection'!M166)</f>
        <v>No sample</v>
      </c>
      <c r="N166" s="111" t="str">
        <f>IFERROR('Ref miR Selection'!N166/'Ref miR Selection'!AC$13,'Ref miR Selection'!N166)</f>
        <v>No sample</v>
      </c>
      <c r="O166" s="111" t="str">
        <f>IFERROR('Ref miR Selection'!O166/'Ref miR Selection'!AD$13,'Ref miR Selection'!O166)</f>
        <v>No sample</v>
      </c>
    </row>
    <row r="167" spans="1:15" x14ac:dyDescent="0.25">
      <c r="A167" s="148"/>
      <c r="B167" s="13" t="s">
        <v>2461</v>
      </c>
      <c r="C167" s="6" t="str">
        <f>VLOOKUP($B167,'Thresholded Ct'!$B$3:$C$194,2,FALSE)</f>
        <v>hsa-miR-367-5p</v>
      </c>
      <c r="D167" s="111">
        <f>IFERROR('Ref miR Selection'!D167/'Ref miR Selection'!S$13,'Ref miR Selection'!D167)</f>
        <v>8.6359378092322989E-9</v>
      </c>
      <c r="E167" s="111" t="str">
        <f>IFERROR('Ref miR Selection'!E167/'Ref miR Selection'!T$13,'Ref miR Selection'!E167)</f>
        <v>No sample</v>
      </c>
      <c r="F167" s="111" t="str">
        <f>IFERROR('Ref miR Selection'!F167/'Ref miR Selection'!U$13,'Ref miR Selection'!F167)</f>
        <v>No sample</v>
      </c>
      <c r="G167" s="111" t="str">
        <f>IFERROR('Ref miR Selection'!G167/'Ref miR Selection'!V$13,'Ref miR Selection'!G167)</f>
        <v>No sample</v>
      </c>
      <c r="H167" s="111" t="str">
        <f>IFERROR('Ref miR Selection'!H167/'Ref miR Selection'!W$13,'Ref miR Selection'!H167)</f>
        <v>No sample</v>
      </c>
      <c r="I167" s="111" t="str">
        <f>IFERROR('Ref miR Selection'!I167/'Ref miR Selection'!X$13,'Ref miR Selection'!I167)</f>
        <v>No sample</v>
      </c>
      <c r="J167" s="111" t="str">
        <f>IFERROR('Ref miR Selection'!J167/'Ref miR Selection'!Y$13,'Ref miR Selection'!J167)</f>
        <v>Excluded</v>
      </c>
      <c r="K167" s="111" t="str">
        <f>IFERROR('Ref miR Selection'!K167/'Ref miR Selection'!Z$13,'Ref miR Selection'!K167)</f>
        <v>No sample</v>
      </c>
      <c r="L167" s="111" t="str">
        <f>IFERROR('Ref miR Selection'!L167/'Ref miR Selection'!AA$13,'Ref miR Selection'!L167)</f>
        <v>No sample</v>
      </c>
      <c r="M167" s="111" t="str">
        <f>IFERROR('Ref miR Selection'!M167/'Ref miR Selection'!AB$13,'Ref miR Selection'!M167)</f>
        <v>No sample</v>
      </c>
      <c r="N167" s="111" t="str">
        <f>IFERROR('Ref miR Selection'!N167/'Ref miR Selection'!AC$13,'Ref miR Selection'!N167)</f>
        <v>No sample</v>
      </c>
      <c r="O167" s="111" t="str">
        <f>IFERROR('Ref miR Selection'!O167/'Ref miR Selection'!AD$13,'Ref miR Selection'!O167)</f>
        <v>No sample</v>
      </c>
    </row>
    <row r="168" spans="1:15" x14ac:dyDescent="0.25">
      <c r="A168" s="148"/>
      <c r="B168" s="13" t="s">
        <v>2463</v>
      </c>
      <c r="C168" s="6" t="str">
        <f>VLOOKUP($B168,'Thresholded Ct'!$B$3:$C$194,2,FALSE)</f>
        <v>hsa-miR-32-5p</v>
      </c>
      <c r="D168" s="111">
        <f>IFERROR('Ref miR Selection'!D168/'Ref miR Selection'!S$13,'Ref miR Selection'!D168)</f>
        <v>1.309936305972195E-7</v>
      </c>
      <c r="E168" s="111" t="str">
        <f>IFERROR('Ref miR Selection'!E168/'Ref miR Selection'!T$13,'Ref miR Selection'!E168)</f>
        <v>No sample</v>
      </c>
      <c r="F168" s="111" t="str">
        <f>IFERROR('Ref miR Selection'!F168/'Ref miR Selection'!U$13,'Ref miR Selection'!F168)</f>
        <v>No sample</v>
      </c>
      <c r="G168" s="111" t="str">
        <f>IFERROR('Ref miR Selection'!G168/'Ref miR Selection'!V$13,'Ref miR Selection'!G168)</f>
        <v>No sample</v>
      </c>
      <c r="H168" s="111" t="str">
        <f>IFERROR('Ref miR Selection'!H168/'Ref miR Selection'!W$13,'Ref miR Selection'!H168)</f>
        <v>No sample</v>
      </c>
      <c r="I168" s="111" t="str">
        <f>IFERROR('Ref miR Selection'!I168/'Ref miR Selection'!X$13,'Ref miR Selection'!I168)</f>
        <v>No sample</v>
      </c>
      <c r="J168" s="111">
        <f>IFERROR('Ref miR Selection'!J168/'Ref miR Selection'!Y$13,'Ref miR Selection'!J168)</f>
        <v>4.1942846039694523E-8</v>
      </c>
      <c r="K168" s="111" t="str">
        <f>IFERROR('Ref miR Selection'!K168/'Ref miR Selection'!Z$13,'Ref miR Selection'!K168)</f>
        <v>No sample</v>
      </c>
      <c r="L168" s="111" t="str">
        <f>IFERROR('Ref miR Selection'!L168/'Ref miR Selection'!AA$13,'Ref miR Selection'!L168)</f>
        <v>No sample</v>
      </c>
      <c r="M168" s="111" t="str">
        <f>IFERROR('Ref miR Selection'!M168/'Ref miR Selection'!AB$13,'Ref miR Selection'!M168)</f>
        <v>No sample</v>
      </c>
      <c r="N168" s="111" t="str">
        <f>IFERROR('Ref miR Selection'!N168/'Ref miR Selection'!AC$13,'Ref miR Selection'!N168)</f>
        <v>No sample</v>
      </c>
      <c r="O168" s="111" t="str">
        <f>IFERROR('Ref miR Selection'!O168/'Ref miR Selection'!AD$13,'Ref miR Selection'!O168)</f>
        <v>No sample</v>
      </c>
    </row>
    <row r="169" spans="1:15" x14ac:dyDescent="0.25">
      <c r="A169" s="148"/>
      <c r="B169" s="13" t="s">
        <v>2464</v>
      </c>
      <c r="C169" s="6" t="str">
        <f>VLOOKUP($B169,'Thresholded Ct'!$B$3:$C$194,2,FALSE)</f>
        <v>hsa-miR-147a</v>
      </c>
      <c r="D169" s="111">
        <f>IFERROR('Ref miR Selection'!D169/'Ref miR Selection'!S$13,'Ref miR Selection'!D169)</f>
        <v>2.3412531716713396E-10</v>
      </c>
      <c r="E169" s="111" t="str">
        <f>IFERROR('Ref miR Selection'!E169/'Ref miR Selection'!T$13,'Ref miR Selection'!E169)</f>
        <v>No sample</v>
      </c>
      <c r="F169" s="111" t="str">
        <f>IFERROR('Ref miR Selection'!F169/'Ref miR Selection'!U$13,'Ref miR Selection'!F169)</f>
        <v>No sample</v>
      </c>
      <c r="G169" s="111" t="str">
        <f>IFERROR('Ref miR Selection'!G169/'Ref miR Selection'!V$13,'Ref miR Selection'!G169)</f>
        <v>No sample</v>
      </c>
      <c r="H169" s="111" t="str">
        <f>IFERROR('Ref miR Selection'!H169/'Ref miR Selection'!W$13,'Ref miR Selection'!H169)</f>
        <v>No sample</v>
      </c>
      <c r="I169" s="111" t="str">
        <f>IFERROR('Ref miR Selection'!I169/'Ref miR Selection'!X$13,'Ref miR Selection'!I169)</f>
        <v>No sample</v>
      </c>
      <c r="J169" s="111">
        <f>IFERROR('Ref miR Selection'!J169/'Ref miR Selection'!Y$13,'Ref miR Selection'!J169)</f>
        <v>9.7221874391820479E-10</v>
      </c>
      <c r="K169" s="111" t="str">
        <f>IFERROR('Ref miR Selection'!K169/'Ref miR Selection'!Z$13,'Ref miR Selection'!K169)</f>
        <v>No sample</v>
      </c>
      <c r="L169" s="111" t="str">
        <f>IFERROR('Ref miR Selection'!L169/'Ref miR Selection'!AA$13,'Ref miR Selection'!L169)</f>
        <v>No sample</v>
      </c>
      <c r="M169" s="111" t="str">
        <f>IFERROR('Ref miR Selection'!M169/'Ref miR Selection'!AB$13,'Ref miR Selection'!M169)</f>
        <v>No sample</v>
      </c>
      <c r="N169" s="111" t="str">
        <f>IFERROR('Ref miR Selection'!N169/'Ref miR Selection'!AC$13,'Ref miR Selection'!N169)</f>
        <v>No sample</v>
      </c>
      <c r="O169" s="111" t="str">
        <f>IFERROR('Ref miR Selection'!O169/'Ref miR Selection'!AD$13,'Ref miR Selection'!O169)</f>
        <v>No sample</v>
      </c>
    </row>
    <row r="170" spans="1:15" x14ac:dyDescent="0.25">
      <c r="A170" s="148"/>
      <c r="B170" s="13" t="s">
        <v>2465</v>
      </c>
      <c r="C170" s="6" t="str">
        <f>VLOOKUP($B170,'Thresholded Ct'!$B$3:$C$194,2,FALSE)</f>
        <v>hsa-miR-210-3p</v>
      </c>
      <c r="D170" s="111" t="str">
        <f>IFERROR('Ref miR Selection'!D170/'Ref miR Selection'!S$13,'Ref miR Selection'!D170)</f>
        <v>Excluded</v>
      </c>
      <c r="E170" s="111" t="str">
        <f>IFERROR('Ref miR Selection'!E170/'Ref miR Selection'!T$13,'Ref miR Selection'!E170)</f>
        <v>No sample</v>
      </c>
      <c r="F170" s="111" t="str">
        <f>IFERROR('Ref miR Selection'!F170/'Ref miR Selection'!U$13,'Ref miR Selection'!F170)</f>
        <v>No sample</v>
      </c>
      <c r="G170" s="111" t="str">
        <f>IFERROR('Ref miR Selection'!G170/'Ref miR Selection'!V$13,'Ref miR Selection'!G170)</f>
        <v>No sample</v>
      </c>
      <c r="H170" s="111" t="str">
        <f>IFERROR('Ref miR Selection'!H170/'Ref miR Selection'!W$13,'Ref miR Selection'!H170)</f>
        <v>No sample</v>
      </c>
      <c r="I170" s="111" t="str">
        <f>IFERROR('Ref miR Selection'!I170/'Ref miR Selection'!X$13,'Ref miR Selection'!I170)</f>
        <v>No sample</v>
      </c>
      <c r="J170" s="111" t="str">
        <f>IFERROR('Ref miR Selection'!J170/'Ref miR Selection'!Y$13,'Ref miR Selection'!J170)</f>
        <v>Excluded</v>
      </c>
      <c r="K170" s="111" t="str">
        <f>IFERROR('Ref miR Selection'!K170/'Ref miR Selection'!Z$13,'Ref miR Selection'!K170)</f>
        <v>No sample</v>
      </c>
      <c r="L170" s="111" t="str">
        <f>IFERROR('Ref miR Selection'!L170/'Ref miR Selection'!AA$13,'Ref miR Selection'!L170)</f>
        <v>No sample</v>
      </c>
      <c r="M170" s="111" t="str">
        <f>IFERROR('Ref miR Selection'!M170/'Ref miR Selection'!AB$13,'Ref miR Selection'!M170)</f>
        <v>No sample</v>
      </c>
      <c r="N170" s="111" t="str">
        <f>IFERROR('Ref miR Selection'!N170/'Ref miR Selection'!AC$13,'Ref miR Selection'!N170)</f>
        <v>No sample</v>
      </c>
      <c r="O170" s="111" t="str">
        <f>IFERROR('Ref miR Selection'!O170/'Ref miR Selection'!AD$13,'Ref miR Selection'!O170)</f>
        <v>No sample</v>
      </c>
    </row>
    <row r="171" spans="1:15" x14ac:dyDescent="0.25">
      <c r="A171" s="148"/>
      <c r="B171" s="13" t="s">
        <v>2466</v>
      </c>
      <c r="C171" s="6" t="str">
        <f>VLOOKUP($B171,'Thresholded Ct'!$B$3:$C$194,2,FALSE)</f>
        <v>hsa-miR-224-5p</v>
      </c>
      <c r="D171" s="111">
        <f>IFERROR('Ref miR Selection'!D171/'Ref miR Selection'!S$13,'Ref miR Selection'!D171)</f>
        <v>4.2408482323396114E-9</v>
      </c>
      <c r="E171" s="111" t="str">
        <f>IFERROR('Ref miR Selection'!E171/'Ref miR Selection'!T$13,'Ref miR Selection'!E171)</f>
        <v>No sample</v>
      </c>
      <c r="F171" s="111" t="str">
        <f>IFERROR('Ref miR Selection'!F171/'Ref miR Selection'!U$13,'Ref miR Selection'!F171)</f>
        <v>No sample</v>
      </c>
      <c r="G171" s="111" t="str">
        <f>IFERROR('Ref miR Selection'!G171/'Ref miR Selection'!V$13,'Ref miR Selection'!G171)</f>
        <v>No sample</v>
      </c>
      <c r="H171" s="111" t="str">
        <f>IFERROR('Ref miR Selection'!H171/'Ref miR Selection'!W$13,'Ref miR Selection'!H171)</f>
        <v>No sample</v>
      </c>
      <c r="I171" s="111" t="str">
        <f>IFERROR('Ref miR Selection'!I171/'Ref miR Selection'!X$13,'Ref miR Selection'!I171)</f>
        <v>No sample</v>
      </c>
      <c r="J171" s="111">
        <f>IFERROR('Ref miR Selection'!J171/'Ref miR Selection'!Y$13,'Ref miR Selection'!J171)</f>
        <v>2.0144037222184567E-9</v>
      </c>
      <c r="K171" s="111" t="str">
        <f>IFERROR('Ref miR Selection'!K171/'Ref miR Selection'!Z$13,'Ref miR Selection'!K171)</f>
        <v>No sample</v>
      </c>
      <c r="L171" s="111" t="str">
        <f>IFERROR('Ref miR Selection'!L171/'Ref miR Selection'!AA$13,'Ref miR Selection'!L171)</f>
        <v>No sample</v>
      </c>
      <c r="M171" s="111" t="str">
        <f>IFERROR('Ref miR Selection'!M171/'Ref miR Selection'!AB$13,'Ref miR Selection'!M171)</f>
        <v>No sample</v>
      </c>
      <c r="N171" s="111" t="str">
        <f>IFERROR('Ref miR Selection'!N171/'Ref miR Selection'!AC$13,'Ref miR Selection'!N171)</f>
        <v>No sample</v>
      </c>
      <c r="O171" s="111" t="str">
        <f>IFERROR('Ref miR Selection'!O171/'Ref miR Selection'!AD$13,'Ref miR Selection'!O171)</f>
        <v>No sample</v>
      </c>
    </row>
    <row r="172" spans="1:15" x14ac:dyDescent="0.25">
      <c r="A172" s="148"/>
      <c r="B172" s="13" t="s">
        <v>2467</v>
      </c>
      <c r="C172" s="6" t="str">
        <f>VLOOKUP($B172,'Thresholded Ct'!$B$3:$C$194,2,FALSE)</f>
        <v>hsa-miR-137</v>
      </c>
      <c r="D172" s="111">
        <f>IFERROR('Ref miR Selection'!D172/'Ref miR Selection'!S$13,'Ref miR Selection'!D172)</f>
        <v>2.6233762906883655E-8</v>
      </c>
      <c r="E172" s="111" t="str">
        <f>IFERROR('Ref miR Selection'!E172/'Ref miR Selection'!T$13,'Ref miR Selection'!E172)</f>
        <v>No sample</v>
      </c>
      <c r="F172" s="111" t="str">
        <f>IFERROR('Ref miR Selection'!F172/'Ref miR Selection'!U$13,'Ref miR Selection'!F172)</f>
        <v>No sample</v>
      </c>
      <c r="G172" s="111" t="str">
        <f>IFERROR('Ref miR Selection'!G172/'Ref miR Selection'!V$13,'Ref miR Selection'!G172)</f>
        <v>No sample</v>
      </c>
      <c r="H172" s="111" t="str">
        <f>IFERROR('Ref miR Selection'!H172/'Ref miR Selection'!W$13,'Ref miR Selection'!H172)</f>
        <v>No sample</v>
      </c>
      <c r="I172" s="111" t="str">
        <f>IFERROR('Ref miR Selection'!I172/'Ref miR Selection'!X$13,'Ref miR Selection'!I172)</f>
        <v>No sample</v>
      </c>
      <c r="J172" s="111">
        <f>IFERROR('Ref miR Selection'!J172/'Ref miR Selection'!Y$13,'Ref miR Selection'!J172)</f>
        <v>6.0185867404740203E-8</v>
      </c>
      <c r="K172" s="111" t="str">
        <f>IFERROR('Ref miR Selection'!K172/'Ref miR Selection'!Z$13,'Ref miR Selection'!K172)</f>
        <v>No sample</v>
      </c>
      <c r="L172" s="111" t="str">
        <f>IFERROR('Ref miR Selection'!L172/'Ref miR Selection'!AA$13,'Ref miR Selection'!L172)</f>
        <v>No sample</v>
      </c>
      <c r="M172" s="111" t="str">
        <f>IFERROR('Ref miR Selection'!M172/'Ref miR Selection'!AB$13,'Ref miR Selection'!M172)</f>
        <v>No sample</v>
      </c>
      <c r="N172" s="111" t="str">
        <f>IFERROR('Ref miR Selection'!N172/'Ref miR Selection'!AC$13,'Ref miR Selection'!N172)</f>
        <v>No sample</v>
      </c>
      <c r="O172" s="111" t="str">
        <f>IFERROR('Ref miR Selection'!O172/'Ref miR Selection'!AD$13,'Ref miR Selection'!O172)</f>
        <v>No sample</v>
      </c>
    </row>
    <row r="173" spans="1:15" x14ac:dyDescent="0.25">
      <c r="A173" s="148"/>
      <c r="B173" s="13" t="s">
        <v>2468</v>
      </c>
      <c r="C173" s="6" t="str">
        <f>VLOOKUP($B173,'Thresholded Ct'!$B$3:$C$194,2,FALSE)</f>
        <v>hsa-miR-125a-5p</v>
      </c>
      <c r="D173" s="111">
        <f>IFERROR('Ref miR Selection'!D173/'Ref miR Selection'!S$13,'Ref miR Selection'!D173)</f>
        <v>1.9057420449972765E-9</v>
      </c>
      <c r="E173" s="111" t="str">
        <f>IFERROR('Ref miR Selection'!E173/'Ref miR Selection'!T$13,'Ref miR Selection'!E173)</f>
        <v>No sample</v>
      </c>
      <c r="F173" s="111" t="str">
        <f>IFERROR('Ref miR Selection'!F173/'Ref miR Selection'!U$13,'Ref miR Selection'!F173)</f>
        <v>No sample</v>
      </c>
      <c r="G173" s="111" t="str">
        <f>IFERROR('Ref miR Selection'!G173/'Ref miR Selection'!V$13,'Ref miR Selection'!G173)</f>
        <v>No sample</v>
      </c>
      <c r="H173" s="111" t="str">
        <f>IFERROR('Ref miR Selection'!H173/'Ref miR Selection'!W$13,'Ref miR Selection'!H173)</f>
        <v>No sample</v>
      </c>
      <c r="I173" s="111" t="str">
        <f>IFERROR('Ref miR Selection'!I173/'Ref miR Selection'!X$13,'Ref miR Selection'!I173)</f>
        <v>No sample</v>
      </c>
      <c r="J173" s="111">
        <f>IFERROR('Ref miR Selection'!J173/'Ref miR Selection'!Y$13,'Ref miR Selection'!J173)</f>
        <v>2.3872552889589074E-9</v>
      </c>
      <c r="K173" s="111" t="str">
        <f>IFERROR('Ref miR Selection'!K173/'Ref miR Selection'!Z$13,'Ref miR Selection'!K173)</f>
        <v>No sample</v>
      </c>
      <c r="L173" s="111" t="str">
        <f>IFERROR('Ref miR Selection'!L173/'Ref miR Selection'!AA$13,'Ref miR Selection'!L173)</f>
        <v>No sample</v>
      </c>
      <c r="M173" s="111" t="str">
        <f>IFERROR('Ref miR Selection'!M173/'Ref miR Selection'!AB$13,'Ref miR Selection'!M173)</f>
        <v>No sample</v>
      </c>
      <c r="N173" s="111" t="str">
        <f>IFERROR('Ref miR Selection'!N173/'Ref miR Selection'!AC$13,'Ref miR Selection'!N173)</f>
        <v>No sample</v>
      </c>
      <c r="O173" s="111" t="str">
        <f>IFERROR('Ref miR Selection'!O173/'Ref miR Selection'!AD$13,'Ref miR Selection'!O173)</f>
        <v>No sample</v>
      </c>
    </row>
    <row r="174" spans="1:15" x14ac:dyDescent="0.25">
      <c r="A174" s="148"/>
      <c r="B174" s="13" t="s">
        <v>2469</v>
      </c>
      <c r="C174" s="6" t="str">
        <f>VLOOKUP($B174,'Thresholded Ct'!$B$3:$C$194,2,FALSE)</f>
        <v>hsa-miR-195-5p</v>
      </c>
      <c r="D174" s="111">
        <f>IFERROR('Ref miR Selection'!D174/'Ref miR Selection'!S$13,'Ref miR Selection'!D174)</f>
        <v>2.8824207625292439E-10</v>
      </c>
      <c r="E174" s="111" t="str">
        <f>IFERROR('Ref miR Selection'!E174/'Ref miR Selection'!T$13,'Ref miR Selection'!E174)</f>
        <v>No sample</v>
      </c>
      <c r="F174" s="111" t="str">
        <f>IFERROR('Ref miR Selection'!F174/'Ref miR Selection'!U$13,'Ref miR Selection'!F174)</f>
        <v>No sample</v>
      </c>
      <c r="G174" s="111" t="str">
        <f>IFERROR('Ref miR Selection'!G174/'Ref miR Selection'!V$13,'Ref miR Selection'!G174)</f>
        <v>No sample</v>
      </c>
      <c r="H174" s="111" t="str">
        <f>IFERROR('Ref miR Selection'!H174/'Ref miR Selection'!W$13,'Ref miR Selection'!H174)</f>
        <v>No sample</v>
      </c>
      <c r="I174" s="111" t="str">
        <f>IFERROR('Ref miR Selection'!I174/'Ref miR Selection'!X$13,'Ref miR Selection'!I174)</f>
        <v>No sample</v>
      </c>
      <c r="J174" s="111">
        <f>IFERROR('Ref miR Selection'!J174/'Ref miR Selection'!Y$13,'Ref miR Selection'!J174)</f>
        <v>3.2451405159371653E-10</v>
      </c>
      <c r="K174" s="111" t="str">
        <f>IFERROR('Ref miR Selection'!K174/'Ref miR Selection'!Z$13,'Ref miR Selection'!K174)</f>
        <v>No sample</v>
      </c>
      <c r="L174" s="111" t="str">
        <f>IFERROR('Ref miR Selection'!L174/'Ref miR Selection'!AA$13,'Ref miR Selection'!L174)</f>
        <v>No sample</v>
      </c>
      <c r="M174" s="111" t="str">
        <f>IFERROR('Ref miR Selection'!M174/'Ref miR Selection'!AB$13,'Ref miR Selection'!M174)</f>
        <v>No sample</v>
      </c>
      <c r="N174" s="111" t="str">
        <f>IFERROR('Ref miR Selection'!N174/'Ref miR Selection'!AC$13,'Ref miR Selection'!N174)</f>
        <v>No sample</v>
      </c>
      <c r="O174" s="111" t="str">
        <f>IFERROR('Ref miR Selection'!O174/'Ref miR Selection'!AD$13,'Ref miR Selection'!O174)</f>
        <v>No sample</v>
      </c>
    </row>
    <row r="175" spans="1:15" x14ac:dyDescent="0.25">
      <c r="A175" s="148"/>
      <c r="B175" s="13" t="s">
        <v>2470</v>
      </c>
      <c r="C175" s="6" t="str">
        <f>VLOOKUP($B175,'Thresholded Ct'!$B$3:$C$194,2,FALSE)</f>
        <v>hsa-miR-92a-3p</v>
      </c>
      <c r="D175" s="111">
        <f>IFERROR('Ref miR Selection'!D175/'Ref miR Selection'!S$13,'Ref miR Selection'!D175)</f>
        <v>1.4136497901982878E-8</v>
      </c>
      <c r="E175" s="111" t="str">
        <f>IFERROR('Ref miR Selection'!E175/'Ref miR Selection'!T$13,'Ref miR Selection'!E175)</f>
        <v>No sample</v>
      </c>
      <c r="F175" s="111" t="str">
        <f>IFERROR('Ref miR Selection'!F175/'Ref miR Selection'!U$13,'Ref miR Selection'!F175)</f>
        <v>No sample</v>
      </c>
      <c r="G175" s="111" t="str">
        <f>IFERROR('Ref miR Selection'!G175/'Ref miR Selection'!V$13,'Ref miR Selection'!G175)</f>
        <v>No sample</v>
      </c>
      <c r="H175" s="111" t="str">
        <f>IFERROR('Ref miR Selection'!H175/'Ref miR Selection'!W$13,'Ref miR Selection'!H175)</f>
        <v>No sample</v>
      </c>
      <c r="I175" s="111" t="str">
        <f>IFERROR('Ref miR Selection'!I175/'Ref miR Selection'!X$13,'Ref miR Selection'!I175)</f>
        <v>No sample</v>
      </c>
      <c r="J175" s="111">
        <f>IFERROR('Ref miR Selection'!J175/'Ref miR Selection'!Y$13,'Ref miR Selection'!J175)</f>
        <v>3.0091433883071238E-9</v>
      </c>
      <c r="K175" s="111" t="str">
        <f>IFERROR('Ref miR Selection'!K175/'Ref miR Selection'!Z$13,'Ref miR Selection'!K175)</f>
        <v>No sample</v>
      </c>
      <c r="L175" s="111" t="str">
        <f>IFERROR('Ref miR Selection'!L175/'Ref miR Selection'!AA$13,'Ref miR Selection'!L175)</f>
        <v>No sample</v>
      </c>
      <c r="M175" s="111" t="str">
        <f>IFERROR('Ref miR Selection'!M175/'Ref miR Selection'!AB$13,'Ref miR Selection'!M175)</f>
        <v>No sample</v>
      </c>
      <c r="N175" s="111" t="str">
        <f>IFERROR('Ref miR Selection'!N175/'Ref miR Selection'!AC$13,'Ref miR Selection'!N175)</f>
        <v>No sample</v>
      </c>
      <c r="O175" s="111" t="str">
        <f>IFERROR('Ref miR Selection'!O175/'Ref miR Selection'!AD$13,'Ref miR Selection'!O175)</f>
        <v>No sample</v>
      </c>
    </row>
    <row r="176" spans="1:15" x14ac:dyDescent="0.25">
      <c r="A176" s="148"/>
      <c r="B176" s="13" t="s">
        <v>2471</v>
      </c>
      <c r="C176" s="6" t="str">
        <f>VLOOKUP($B176,'Thresholded Ct'!$B$3:$C$194,2,FALSE)</f>
        <v>hsa-miR-345-5p</v>
      </c>
      <c r="D176" s="111">
        <f>IFERROR('Ref miR Selection'!D176/'Ref miR Selection'!S$13,'Ref miR Selection'!D176)</f>
        <v>5.3830534824837585E-8</v>
      </c>
      <c r="E176" s="111" t="str">
        <f>IFERROR('Ref miR Selection'!E176/'Ref miR Selection'!T$13,'Ref miR Selection'!E176)</f>
        <v>No sample</v>
      </c>
      <c r="F176" s="111" t="str">
        <f>IFERROR('Ref miR Selection'!F176/'Ref miR Selection'!U$13,'Ref miR Selection'!F176)</f>
        <v>No sample</v>
      </c>
      <c r="G176" s="111" t="str">
        <f>IFERROR('Ref miR Selection'!G176/'Ref miR Selection'!V$13,'Ref miR Selection'!G176)</f>
        <v>No sample</v>
      </c>
      <c r="H176" s="111" t="str">
        <f>IFERROR('Ref miR Selection'!H176/'Ref miR Selection'!W$13,'Ref miR Selection'!H176)</f>
        <v>No sample</v>
      </c>
      <c r="I176" s="111" t="str">
        <f>IFERROR('Ref miR Selection'!I176/'Ref miR Selection'!X$13,'Ref miR Selection'!I176)</f>
        <v>No sample</v>
      </c>
      <c r="J176" s="111">
        <f>IFERROR('Ref miR Selection'!J176/'Ref miR Selection'!Y$13,'Ref miR Selection'!J176)</f>
        <v>8.052433040950543E-8</v>
      </c>
      <c r="K176" s="111" t="str">
        <f>IFERROR('Ref miR Selection'!K176/'Ref miR Selection'!Z$13,'Ref miR Selection'!K176)</f>
        <v>No sample</v>
      </c>
      <c r="L176" s="111" t="str">
        <f>IFERROR('Ref miR Selection'!L176/'Ref miR Selection'!AA$13,'Ref miR Selection'!L176)</f>
        <v>No sample</v>
      </c>
      <c r="M176" s="111" t="str">
        <f>IFERROR('Ref miR Selection'!M176/'Ref miR Selection'!AB$13,'Ref miR Selection'!M176)</f>
        <v>No sample</v>
      </c>
      <c r="N176" s="111" t="str">
        <f>IFERROR('Ref miR Selection'!N176/'Ref miR Selection'!AC$13,'Ref miR Selection'!N176)</f>
        <v>No sample</v>
      </c>
      <c r="O176" s="111" t="str">
        <f>IFERROR('Ref miR Selection'!O176/'Ref miR Selection'!AD$13,'Ref miR Selection'!O176)</f>
        <v>No sample</v>
      </c>
    </row>
    <row r="177" spans="1:15" x14ac:dyDescent="0.25">
      <c r="A177" s="148"/>
      <c r="B177" s="13" t="s">
        <v>2472</v>
      </c>
      <c r="C177" s="6" t="str">
        <f>VLOOKUP($B177,'Thresholded Ct'!$B$3:$C$194,2,FALSE)</f>
        <v>hsa-miR-494-3p</v>
      </c>
      <c r="D177" s="111">
        <f>IFERROR('Ref miR Selection'!D177/'Ref miR Selection'!S$13,'Ref miR Selection'!D177)</f>
        <v>3.1345991168096287E-10</v>
      </c>
      <c r="E177" s="111" t="str">
        <f>IFERROR('Ref miR Selection'!E177/'Ref miR Selection'!T$13,'Ref miR Selection'!E177)</f>
        <v>No sample</v>
      </c>
      <c r="F177" s="111" t="str">
        <f>IFERROR('Ref miR Selection'!F177/'Ref miR Selection'!U$13,'Ref miR Selection'!F177)</f>
        <v>No sample</v>
      </c>
      <c r="G177" s="111" t="str">
        <f>IFERROR('Ref miR Selection'!G177/'Ref miR Selection'!V$13,'Ref miR Selection'!G177)</f>
        <v>No sample</v>
      </c>
      <c r="H177" s="111" t="str">
        <f>IFERROR('Ref miR Selection'!H177/'Ref miR Selection'!W$13,'Ref miR Selection'!H177)</f>
        <v>No sample</v>
      </c>
      <c r="I177" s="111" t="str">
        <f>IFERROR('Ref miR Selection'!I177/'Ref miR Selection'!X$13,'Ref miR Selection'!I177)</f>
        <v>No sample</v>
      </c>
      <c r="J177" s="111">
        <f>IFERROR('Ref miR Selection'!J177/'Ref miR Selection'!Y$13,'Ref miR Selection'!J177)</f>
        <v>3.1960299966272759E-10</v>
      </c>
      <c r="K177" s="111" t="str">
        <f>IFERROR('Ref miR Selection'!K177/'Ref miR Selection'!Z$13,'Ref miR Selection'!K177)</f>
        <v>No sample</v>
      </c>
      <c r="L177" s="111" t="str">
        <f>IFERROR('Ref miR Selection'!L177/'Ref miR Selection'!AA$13,'Ref miR Selection'!L177)</f>
        <v>No sample</v>
      </c>
      <c r="M177" s="111" t="str">
        <f>IFERROR('Ref miR Selection'!M177/'Ref miR Selection'!AB$13,'Ref miR Selection'!M177)</f>
        <v>No sample</v>
      </c>
      <c r="N177" s="111" t="str">
        <f>IFERROR('Ref miR Selection'!N177/'Ref miR Selection'!AC$13,'Ref miR Selection'!N177)</f>
        <v>No sample</v>
      </c>
      <c r="O177" s="111" t="str">
        <f>IFERROR('Ref miR Selection'!O177/'Ref miR Selection'!AD$13,'Ref miR Selection'!O177)</f>
        <v>No sample</v>
      </c>
    </row>
    <row r="178" spans="1:15" x14ac:dyDescent="0.25">
      <c r="A178" s="149"/>
      <c r="B178" s="13" t="s">
        <v>2473</v>
      </c>
      <c r="C178" s="6" t="str">
        <f>VLOOKUP($B178,'Thresholded Ct'!$B$3:$C$194,2,FALSE)</f>
        <v>hsa-miR-151a-5p</v>
      </c>
      <c r="D178" s="111">
        <f>IFERROR('Ref miR Selection'!D178/'Ref miR Selection'!S$13,'Ref miR Selection'!D178)</f>
        <v>8.6539144212434044E-9</v>
      </c>
      <c r="E178" s="111" t="str">
        <f>IFERROR('Ref miR Selection'!E178/'Ref miR Selection'!T$13,'Ref miR Selection'!E178)</f>
        <v>No sample</v>
      </c>
      <c r="F178" s="111" t="str">
        <f>IFERROR('Ref miR Selection'!F178/'Ref miR Selection'!U$13,'Ref miR Selection'!F178)</f>
        <v>No sample</v>
      </c>
      <c r="G178" s="111" t="str">
        <f>IFERROR('Ref miR Selection'!G178/'Ref miR Selection'!V$13,'Ref miR Selection'!G178)</f>
        <v>No sample</v>
      </c>
      <c r="H178" s="111" t="str">
        <f>IFERROR('Ref miR Selection'!H178/'Ref miR Selection'!W$13,'Ref miR Selection'!H178)</f>
        <v>No sample</v>
      </c>
      <c r="I178" s="111" t="str">
        <f>IFERROR('Ref miR Selection'!I178/'Ref miR Selection'!X$13,'Ref miR Selection'!I178)</f>
        <v>No sample</v>
      </c>
      <c r="J178" s="111">
        <f>IFERROR('Ref miR Selection'!J178/'Ref miR Selection'!Y$13,'Ref miR Selection'!J178)</f>
        <v>7.8699411850561168E-9</v>
      </c>
      <c r="K178" s="111" t="str">
        <f>IFERROR('Ref miR Selection'!K178/'Ref miR Selection'!Z$13,'Ref miR Selection'!K178)</f>
        <v>No sample</v>
      </c>
      <c r="L178" s="111" t="str">
        <f>IFERROR('Ref miR Selection'!L178/'Ref miR Selection'!AA$13,'Ref miR Selection'!L178)</f>
        <v>No sample</v>
      </c>
      <c r="M178" s="111" t="str">
        <f>IFERROR('Ref miR Selection'!M178/'Ref miR Selection'!AB$13,'Ref miR Selection'!M178)</f>
        <v>No sample</v>
      </c>
      <c r="N178" s="111" t="str">
        <f>IFERROR('Ref miR Selection'!N178/'Ref miR Selection'!AC$13,'Ref miR Selection'!N178)</f>
        <v>No sample</v>
      </c>
      <c r="O178" s="111" t="str">
        <f>IFERROR('Ref miR Selection'!O178/'Ref miR Selection'!AD$13,'Ref miR Selection'!O178)</f>
        <v>No sample</v>
      </c>
    </row>
    <row r="179" spans="1:15" ht="15" customHeight="1" x14ac:dyDescent="0.25"/>
    <row r="195" ht="15" customHeight="1" x14ac:dyDescent="0.25"/>
    <row r="267" ht="15" customHeight="1" x14ac:dyDescent="0.25"/>
    <row r="291" ht="15" customHeight="1" x14ac:dyDescent="0.25"/>
  </sheetData>
  <mergeCells count="5">
    <mergeCell ref="A1:C1"/>
    <mergeCell ref="D1:I1"/>
    <mergeCell ref="J1:O1"/>
    <mergeCell ref="A3:A90"/>
    <mergeCell ref="A91:A178"/>
  </mergeCells>
  <conditionalFormatting sqref="D4:O178 E3:O178">
    <cfRule type="expression" dxfId="3" priority="4">
      <formula>ISTEXT(D3)</formula>
    </cfRule>
  </conditionalFormatting>
  <conditionalFormatting sqref="D4:O178 E3:O178">
    <cfRule type="containsText" dxfId="2" priority="3" operator="containsText" text="No Sample">
      <formula>NOT(ISERROR(SEARCH("No Sample",D3)))</formula>
    </cfRule>
  </conditionalFormatting>
  <conditionalFormatting sqref="D3:O178">
    <cfRule type="expression" dxfId="1" priority="2">
      <formula>ISTEXT(D3)</formula>
    </cfRule>
  </conditionalFormatting>
  <conditionalFormatting sqref="D3:O178">
    <cfRule type="containsText" dxfId="0" priority="1" operator="containsText" text="No Sample">
      <formula>NOT(ISERROR(SEARCH("No Sample",D3)))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F194"/>
  <sheetViews>
    <sheetView tabSelected="1" zoomScale="130" zoomScaleNormal="130" workbookViewId="0">
      <selection activeCell="C2" sqref="C2"/>
    </sheetView>
  </sheetViews>
  <sheetFormatPr defaultRowHeight="15" x14ac:dyDescent="0.25"/>
  <cols>
    <col min="1" max="1" width="10.85546875" bestFit="1" customWidth="1"/>
    <col min="2" max="2" width="10.28515625" customWidth="1"/>
    <col min="3" max="3" width="26.28515625" bestFit="1" customWidth="1"/>
    <col min="4" max="4" width="25.85546875" style="48" customWidth="1"/>
    <col min="5" max="5" width="36.7109375" bestFit="1" customWidth="1"/>
    <col min="6" max="6" width="36.28515625" customWidth="1"/>
  </cols>
  <sheetData>
    <row r="1" spans="1:6" x14ac:dyDescent="0.25">
      <c r="A1" s="130" t="s">
        <v>37</v>
      </c>
      <c r="B1" s="131"/>
      <c r="C1" s="1" t="s">
        <v>3405</v>
      </c>
      <c r="D1" s="114"/>
      <c r="E1" s="2"/>
      <c r="F1" s="3"/>
    </row>
    <row r="2" spans="1:6" x14ac:dyDescent="0.25">
      <c r="A2" s="4" t="s">
        <v>0</v>
      </c>
      <c r="B2" s="4" t="s">
        <v>1</v>
      </c>
      <c r="C2" s="4" t="s">
        <v>19</v>
      </c>
      <c r="D2" s="115" t="s">
        <v>2</v>
      </c>
      <c r="E2" s="5" t="s">
        <v>3</v>
      </c>
      <c r="F2" s="5" t="s">
        <v>20</v>
      </c>
    </row>
    <row r="3" spans="1:6" x14ac:dyDescent="0.25">
      <c r="A3" s="132" t="s">
        <v>3401</v>
      </c>
      <c r="B3" s="6" t="s">
        <v>2283</v>
      </c>
      <c r="C3" s="7" t="s">
        <v>2910</v>
      </c>
      <c r="D3" s="18" t="s">
        <v>2626</v>
      </c>
      <c r="E3" s="7" t="s">
        <v>2911</v>
      </c>
      <c r="F3" s="7" t="s">
        <v>3294</v>
      </c>
    </row>
    <row r="4" spans="1:6" x14ac:dyDescent="0.25">
      <c r="A4" s="133"/>
      <c r="B4" s="6" t="s">
        <v>2284</v>
      </c>
      <c r="C4" s="7" t="s">
        <v>2692</v>
      </c>
      <c r="D4" s="18" t="s">
        <v>2517</v>
      </c>
      <c r="E4" s="7" t="s">
        <v>2693</v>
      </c>
      <c r="F4" s="7" t="s">
        <v>3223</v>
      </c>
    </row>
    <row r="5" spans="1:6" x14ac:dyDescent="0.25">
      <c r="A5" s="133"/>
      <c r="B5" s="6" t="s">
        <v>2285</v>
      </c>
      <c r="C5" s="7" t="s">
        <v>2802</v>
      </c>
      <c r="D5" s="18" t="s">
        <v>2572</v>
      </c>
      <c r="E5" s="7" t="s">
        <v>2803</v>
      </c>
      <c r="F5" s="7" t="s">
        <v>3231</v>
      </c>
    </row>
    <row r="6" spans="1:6" x14ac:dyDescent="0.25">
      <c r="A6" s="133"/>
      <c r="B6" s="6" t="s">
        <v>2286</v>
      </c>
      <c r="C6" s="7" t="s">
        <v>2840</v>
      </c>
      <c r="D6" s="18" t="s">
        <v>2591</v>
      </c>
      <c r="E6" s="7" t="s">
        <v>2841</v>
      </c>
      <c r="F6" s="7" t="s">
        <v>3264</v>
      </c>
    </row>
    <row r="7" spans="1:6" x14ac:dyDescent="0.25">
      <c r="A7" s="133"/>
      <c r="B7" s="6" t="s">
        <v>2287</v>
      </c>
      <c r="C7" s="7" t="s">
        <v>2746</v>
      </c>
      <c r="D7" s="18" t="s">
        <v>2544</v>
      </c>
      <c r="E7" s="7" t="s">
        <v>2747</v>
      </c>
      <c r="F7" s="7" t="s">
        <v>3168</v>
      </c>
    </row>
    <row r="8" spans="1:6" x14ac:dyDescent="0.25">
      <c r="A8" s="133"/>
      <c r="B8" s="6" t="s">
        <v>2288</v>
      </c>
      <c r="C8" s="7" t="s">
        <v>2824</v>
      </c>
      <c r="D8" s="18" t="s">
        <v>2583</v>
      </c>
      <c r="E8" s="7" t="s">
        <v>2825</v>
      </c>
      <c r="F8" s="7" t="s">
        <v>3276</v>
      </c>
    </row>
    <row r="9" spans="1:6" x14ac:dyDescent="0.25">
      <c r="A9" s="133"/>
      <c r="B9" s="6" t="s">
        <v>2289</v>
      </c>
      <c r="C9" s="7" t="s">
        <v>3215</v>
      </c>
      <c r="D9" s="18" t="s">
        <v>3216</v>
      </c>
      <c r="E9" s="7" t="s">
        <v>3217</v>
      </c>
      <c r="F9" s="7" t="s">
        <v>3218</v>
      </c>
    </row>
    <row r="10" spans="1:6" x14ac:dyDescent="0.25">
      <c r="A10" s="133"/>
      <c r="B10" s="6" t="s">
        <v>2290</v>
      </c>
      <c r="C10" s="7" t="s">
        <v>2782</v>
      </c>
      <c r="D10" s="18" t="s">
        <v>2562</v>
      </c>
      <c r="E10" s="7" t="s">
        <v>2783</v>
      </c>
      <c r="F10" s="7" t="s">
        <v>3176</v>
      </c>
    </row>
    <row r="11" spans="1:6" x14ac:dyDescent="0.25">
      <c r="A11" s="133"/>
      <c r="B11" s="6" t="s">
        <v>2291</v>
      </c>
      <c r="C11" s="7" t="s">
        <v>2726</v>
      </c>
      <c r="D11" s="18" t="s">
        <v>2534</v>
      </c>
      <c r="E11" s="7" t="s">
        <v>2727</v>
      </c>
      <c r="F11" s="7" t="s">
        <v>3158</v>
      </c>
    </row>
    <row r="12" spans="1:6" x14ac:dyDescent="0.25">
      <c r="A12" s="133"/>
      <c r="B12" s="6" t="s">
        <v>2292</v>
      </c>
      <c r="C12" s="7" t="s">
        <v>2878</v>
      </c>
      <c r="D12" s="18" t="s">
        <v>2610</v>
      </c>
      <c r="E12" s="7" t="s">
        <v>2879</v>
      </c>
      <c r="F12" s="7" t="s">
        <v>3268</v>
      </c>
    </row>
    <row r="13" spans="1:6" x14ac:dyDescent="0.25">
      <c r="A13" s="133"/>
      <c r="B13" s="6" t="s">
        <v>2293</v>
      </c>
      <c r="C13" s="7" t="s">
        <v>2980</v>
      </c>
      <c r="D13" s="18" t="s">
        <v>2661</v>
      </c>
      <c r="E13" s="7" t="s">
        <v>2981</v>
      </c>
      <c r="F13" s="7" t="s">
        <v>3214</v>
      </c>
    </row>
    <row r="14" spans="1:6" x14ac:dyDescent="0.25">
      <c r="A14" s="133"/>
      <c r="B14" s="6" t="s">
        <v>2294</v>
      </c>
      <c r="C14" s="7" t="s">
        <v>2683</v>
      </c>
      <c r="D14" s="113" t="s">
        <v>2993</v>
      </c>
      <c r="E14" s="7" t="s">
        <v>2683</v>
      </c>
      <c r="F14" s="7" t="s">
        <v>2683</v>
      </c>
    </row>
    <row r="15" spans="1:6" x14ac:dyDescent="0.25">
      <c r="A15" s="133"/>
      <c r="B15" s="6" t="s">
        <v>2295</v>
      </c>
      <c r="C15" s="7" t="s">
        <v>2684</v>
      </c>
      <c r="D15" s="18" t="s">
        <v>2513</v>
      </c>
      <c r="E15" s="7" t="s">
        <v>2685</v>
      </c>
      <c r="F15" s="7" t="s">
        <v>3220</v>
      </c>
    </row>
    <row r="16" spans="1:6" x14ac:dyDescent="0.25">
      <c r="A16" s="133"/>
      <c r="B16" s="6" t="s">
        <v>2296</v>
      </c>
      <c r="C16" s="7" t="s">
        <v>2806</v>
      </c>
      <c r="D16" s="18" t="s">
        <v>2574</v>
      </c>
      <c r="E16" s="7" t="s">
        <v>2807</v>
      </c>
      <c r="F16" s="7" t="s">
        <v>3250</v>
      </c>
    </row>
    <row r="17" spans="1:6" x14ac:dyDescent="0.25">
      <c r="A17" s="133"/>
      <c r="B17" s="6" t="s">
        <v>2297</v>
      </c>
      <c r="C17" s="7" t="s">
        <v>2808</v>
      </c>
      <c r="D17" s="18" t="s">
        <v>2575</v>
      </c>
      <c r="E17" s="7" t="s">
        <v>2809</v>
      </c>
      <c r="F17" s="7" t="s">
        <v>3226</v>
      </c>
    </row>
    <row r="18" spans="1:6" x14ac:dyDescent="0.25">
      <c r="A18" s="133"/>
      <c r="B18" s="6" t="s">
        <v>2298</v>
      </c>
      <c r="C18" s="7" t="s">
        <v>3341</v>
      </c>
      <c r="D18" s="18" t="s">
        <v>3347</v>
      </c>
      <c r="E18" s="7" t="s">
        <v>3353</v>
      </c>
      <c r="F18" s="7" t="s">
        <v>3354</v>
      </c>
    </row>
    <row r="19" spans="1:6" x14ac:dyDescent="0.25">
      <c r="A19" s="133"/>
      <c r="B19" s="6" t="s">
        <v>2299</v>
      </c>
      <c r="C19" s="7" t="s">
        <v>2760</v>
      </c>
      <c r="D19" s="18" t="s">
        <v>2551</v>
      </c>
      <c r="E19" s="7" t="s">
        <v>2761</v>
      </c>
      <c r="F19" s="7" t="s">
        <v>3249</v>
      </c>
    </row>
    <row r="20" spans="1:6" x14ac:dyDescent="0.25">
      <c r="A20" s="133"/>
      <c r="B20" s="6" t="s">
        <v>2300</v>
      </c>
      <c r="C20" s="7" t="s">
        <v>2920</v>
      </c>
      <c r="D20" s="18" t="s">
        <v>2631</v>
      </c>
      <c r="E20" s="7" t="s">
        <v>2921</v>
      </c>
      <c r="F20" s="7" t="s">
        <v>3319</v>
      </c>
    </row>
    <row r="21" spans="1:6" x14ac:dyDescent="0.25">
      <c r="A21" s="133"/>
      <c r="B21" s="6" t="s">
        <v>2301</v>
      </c>
      <c r="C21" s="7" t="s">
        <v>2673</v>
      </c>
      <c r="D21" s="18" t="s">
        <v>2508</v>
      </c>
      <c r="E21" s="7" t="s">
        <v>2674</v>
      </c>
      <c r="F21" s="7" t="s">
        <v>3173</v>
      </c>
    </row>
    <row r="22" spans="1:6" x14ac:dyDescent="0.25">
      <c r="A22" s="133"/>
      <c r="B22" s="6" t="s">
        <v>2302</v>
      </c>
      <c r="C22" s="7" t="s">
        <v>2858</v>
      </c>
      <c r="D22" s="18" t="s">
        <v>2600</v>
      </c>
      <c r="E22" s="7" t="s">
        <v>2859</v>
      </c>
      <c r="F22" s="7" t="s">
        <v>3261</v>
      </c>
    </row>
    <row r="23" spans="1:6" x14ac:dyDescent="0.25">
      <c r="A23" s="133"/>
      <c r="B23" s="6" t="s">
        <v>2303</v>
      </c>
      <c r="C23" s="7" t="s">
        <v>2890</v>
      </c>
      <c r="D23" s="18" t="s">
        <v>2616</v>
      </c>
      <c r="E23" s="7" t="s">
        <v>2891</v>
      </c>
      <c r="F23" s="7" t="s">
        <v>3257</v>
      </c>
    </row>
    <row r="24" spans="1:6" x14ac:dyDescent="0.25">
      <c r="A24" s="133"/>
      <c r="B24" s="6" t="s">
        <v>2304</v>
      </c>
      <c r="C24" s="7" t="s">
        <v>2990</v>
      </c>
      <c r="D24" s="18" t="s">
        <v>2666</v>
      </c>
      <c r="E24" s="7" t="s">
        <v>2991</v>
      </c>
      <c r="F24" s="7" t="s">
        <v>3322</v>
      </c>
    </row>
    <row r="25" spans="1:6" x14ac:dyDescent="0.25">
      <c r="A25" s="133"/>
      <c r="B25" s="6" t="s">
        <v>2305</v>
      </c>
      <c r="C25" s="7" t="s">
        <v>2728</v>
      </c>
      <c r="D25" s="18" t="s">
        <v>2535</v>
      </c>
      <c r="E25" s="7" t="s">
        <v>2729</v>
      </c>
      <c r="F25" s="7" t="s">
        <v>3148</v>
      </c>
    </row>
    <row r="26" spans="1:6" x14ac:dyDescent="0.25">
      <c r="A26" s="133"/>
      <c r="B26" s="6" t="s">
        <v>2306</v>
      </c>
      <c r="C26" s="7" t="s">
        <v>2683</v>
      </c>
      <c r="D26" s="113" t="s">
        <v>2993</v>
      </c>
      <c r="E26" s="7" t="s">
        <v>2683</v>
      </c>
      <c r="F26" s="7" t="s">
        <v>2683</v>
      </c>
    </row>
    <row r="27" spans="1:6" x14ac:dyDescent="0.25">
      <c r="A27" s="133"/>
      <c r="B27" s="6" t="s">
        <v>2307</v>
      </c>
      <c r="C27" s="7" t="s">
        <v>2730</v>
      </c>
      <c r="D27" s="18" t="s">
        <v>2536</v>
      </c>
      <c r="E27" s="7" t="s">
        <v>2731</v>
      </c>
      <c r="F27" s="7" t="s">
        <v>3221</v>
      </c>
    </row>
    <row r="28" spans="1:6" x14ac:dyDescent="0.25">
      <c r="A28" s="133"/>
      <c r="B28" s="6" t="s">
        <v>2308</v>
      </c>
      <c r="C28" s="7" t="s">
        <v>2818</v>
      </c>
      <c r="D28" s="18" t="s">
        <v>2580</v>
      </c>
      <c r="E28" s="7" t="s">
        <v>2819</v>
      </c>
      <c r="F28" s="7" t="s">
        <v>3227</v>
      </c>
    </row>
    <row r="29" spans="1:6" x14ac:dyDescent="0.25">
      <c r="A29" s="133"/>
      <c r="B29" s="6" t="s">
        <v>2309</v>
      </c>
      <c r="C29" s="7" t="s">
        <v>2764</v>
      </c>
      <c r="D29" s="18" t="s">
        <v>2553</v>
      </c>
      <c r="E29" s="7" t="s">
        <v>2765</v>
      </c>
      <c r="F29" s="7" t="s">
        <v>3235</v>
      </c>
    </row>
    <row r="30" spans="1:6" x14ac:dyDescent="0.25">
      <c r="A30" s="133"/>
      <c r="B30" s="6" t="s">
        <v>2310</v>
      </c>
      <c r="C30" s="7" t="s">
        <v>2944</v>
      </c>
      <c r="D30" s="18" t="s">
        <v>2643</v>
      </c>
      <c r="E30" s="7" t="s">
        <v>2945</v>
      </c>
      <c r="F30" s="7" t="s">
        <v>3313</v>
      </c>
    </row>
    <row r="31" spans="1:6" x14ac:dyDescent="0.25">
      <c r="A31" s="133"/>
      <c r="B31" s="6" t="s">
        <v>2311</v>
      </c>
      <c r="C31" s="7" t="s">
        <v>2804</v>
      </c>
      <c r="D31" s="18" t="s">
        <v>2573</v>
      </c>
      <c r="E31" s="7" t="s">
        <v>2805</v>
      </c>
      <c r="F31" s="7" t="s">
        <v>3251</v>
      </c>
    </row>
    <row r="32" spans="1:6" x14ac:dyDescent="0.25">
      <c r="A32" s="133"/>
      <c r="B32" s="6" t="s">
        <v>2312</v>
      </c>
      <c r="C32" s="7" t="s">
        <v>2954</v>
      </c>
      <c r="D32" s="18" t="s">
        <v>2648</v>
      </c>
      <c r="E32" s="7" t="s">
        <v>2955</v>
      </c>
      <c r="F32" s="7" t="s">
        <v>3329</v>
      </c>
    </row>
    <row r="33" spans="1:6" x14ac:dyDescent="0.25">
      <c r="A33" s="133"/>
      <c r="B33" s="6" t="s">
        <v>2313</v>
      </c>
      <c r="C33" s="7" t="s">
        <v>2724</v>
      </c>
      <c r="D33" s="18" t="s">
        <v>2533</v>
      </c>
      <c r="E33" s="7" t="s">
        <v>2725</v>
      </c>
      <c r="F33" s="7" t="s">
        <v>3141</v>
      </c>
    </row>
    <row r="34" spans="1:6" x14ac:dyDescent="0.25">
      <c r="A34" s="133"/>
      <c r="B34" s="6" t="s">
        <v>2314</v>
      </c>
      <c r="C34" s="7" t="s">
        <v>2856</v>
      </c>
      <c r="D34" s="18" t="s">
        <v>2599</v>
      </c>
      <c r="E34" s="7" t="s">
        <v>2857</v>
      </c>
      <c r="F34" s="7" t="s">
        <v>3278</v>
      </c>
    </row>
    <row r="35" spans="1:6" x14ac:dyDescent="0.25">
      <c r="A35" s="133"/>
      <c r="B35" s="6" t="s">
        <v>2315</v>
      </c>
      <c r="C35" s="7" t="s">
        <v>2926</v>
      </c>
      <c r="D35" s="18" t="s">
        <v>2634</v>
      </c>
      <c r="E35" s="7" t="s">
        <v>2927</v>
      </c>
      <c r="F35" s="7" t="s">
        <v>3316</v>
      </c>
    </row>
    <row r="36" spans="1:6" x14ac:dyDescent="0.25">
      <c r="A36" s="133"/>
      <c r="B36" s="6" t="s">
        <v>2316</v>
      </c>
      <c r="C36" s="7" t="s">
        <v>2750</v>
      </c>
      <c r="D36" s="18" t="s">
        <v>2546</v>
      </c>
      <c r="E36" s="7" t="s">
        <v>2751</v>
      </c>
      <c r="F36" s="7" t="s">
        <v>3174</v>
      </c>
    </row>
    <row r="37" spans="1:6" x14ac:dyDescent="0.25">
      <c r="A37" s="133"/>
      <c r="B37" s="6" t="s">
        <v>2317</v>
      </c>
      <c r="C37" s="7" t="s">
        <v>3204</v>
      </c>
      <c r="D37" s="18" t="s">
        <v>3205</v>
      </c>
      <c r="E37" s="7" t="s">
        <v>3206</v>
      </c>
      <c r="F37" s="7" t="s">
        <v>3207</v>
      </c>
    </row>
    <row r="38" spans="1:6" x14ac:dyDescent="0.25">
      <c r="A38" s="133"/>
      <c r="B38" s="6" t="s">
        <v>2318</v>
      </c>
      <c r="C38" s="7" t="s">
        <v>2683</v>
      </c>
      <c r="D38" s="113" t="s">
        <v>3006</v>
      </c>
      <c r="E38" s="7" t="s">
        <v>2683</v>
      </c>
      <c r="F38" s="7" t="s">
        <v>2683</v>
      </c>
    </row>
    <row r="39" spans="1:6" x14ac:dyDescent="0.25">
      <c r="A39" s="133"/>
      <c r="B39" s="6" t="s">
        <v>2319</v>
      </c>
      <c r="C39" s="7" t="s">
        <v>2872</v>
      </c>
      <c r="D39" s="18" t="s">
        <v>2607</v>
      </c>
      <c r="E39" s="7" t="s">
        <v>2873</v>
      </c>
      <c r="F39" s="7" t="s">
        <v>3241</v>
      </c>
    </row>
    <row r="40" spans="1:6" x14ac:dyDescent="0.25">
      <c r="A40" s="133"/>
      <c r="B40" s="6" t="s">
        <v>2320</v>
      </c>
      <c r="C40" s="7" t="s">
        <v>2918</v>
      </c>
      <c r="D40" s="18" t="s">
        <v>2630</v>
      </c>
      <c r="E40" s="7" t="s">
        <v>2919</v>
      </c>
      <c r="F40" s="7" t="s">
        <v>3317</v>
      </c>
    </row>
    <row r="41" spans="1:6" x14ac:dyDescent="0.25">
      <c r="A41" s="133"/>
      <c r="B41" s="6" t="s">
        <v>2321</v>
      </c>
      <c r="C41" s="7" t="s">
        <v>2814</v>
      </c>
      <c r="D41" s="18" t="s">
        <v>2578</v>
      </c>
      <c r="E41" s="7" t="s">
        <v>2815</v>
      </c>
      <c r="F41" s="7" t="s">
        <v>3240</v>
      </c>
    </row>
    <row r="42" spans="1:6" x14ac:dyDescent="0.25">
      <c r="A42" s="133"/>
      <c r="B42" s="6" t="s">
        <v>2322</v>
      </c>
      <c r="C42" s="7" t="s">
        <v>2886</v>
      </c>
      <c r="D42" s="18" t="s">
        <v>2614</v>
      </c>
      <c r="E42" s="7" t="s">
        <v>2887</v>
      </c>
      <c r="F42" s="7" t="s">
        <v>3275</v>
      </c>
    </row>
    <row r="43" spans="1:6" x14ac:dyDescent="0.25">
      <c r="A43" s="133"/>
      <c r="B43" s="6" t="s">
        <v>2323</v>
      </c>
      <c r="C43" s="7" t="s">
        <v>2722</v>
      </c>
      <c r="D43" s="18" t="s">
        <v>2532</v>
      </c>
      <c r="E43" s="7" t="s">
        <v>2723</v>
      </c>
      <c r="F43" s="7" t="s">
        <v>3144</v>
      </c>
    </row>
    <row r="44" spans="1:6" x14ac:dyDescent="0.25">
      <c r="A44" s="133"/>
      <c r="B44" s="6" t="s">
        <v>2324</v>
      </c>
      <c r="C44" s="7" t="s">
        <v>2870</v>
      </c>
      <c r="D44" s="18" t="s">
        <v>2606</v>
      </c>
      <c r="E44" s="7" t="s">
        <v>2871</v>
      </c>
      <c r="F44" s="7" t="s">
        <v>3287</v>
      </c>
    </row>
    <row r="45" spans="1:6" x14ac:dyDescent="0.25">
      <c r="A45" s="133"/>
      <c r="B45" s="6" t="s">
        <v>2325</v>
      </c>
      <c r="C45" s="7" t="s">
        <v>2738</v>
      </c>
      <c r="D45" s="18" t="s">
        <v>2540</v>
      </c>
      <c r="E45" s="7" t="s">
        <v>2739</v>
      </c>
      <c r="F45" s="7" t="s">
        <v>3146</v>
      </c>
    </row>
    <row r="46" spans="1:6" x14ac:dyDescent="0.25">
      <c r="A46" s="133"/>
      <c r="B46" s="6" t="s">
        <v>2326</v>
      </c>
      <c r="C46" s="7" t="s">
        <v>2938</v>
      </c>
      <c r="D46" s="18" t="s">
        <v>2640</v>
      </c>
      <c r="E46" s="7" t="s">
        <v>2939</v>
      </c>
      <c r="F46" s="7" t="s">
        <v>3326</v>
      </c>
    </row>
    <row r="47" spans="1:6" x14ac:dyDescent="0.25">
      <c r="A47" s="133"/>
      <c r="B47" s="6" t="s">
        <v>2327</v>
      </c>
      <c r="C47" s="7" t="s">
        <v>2940</v>
      </c>
      <c r="D47" s="18" t="s">
        <v>2641</v>
      </c>
      <c r="E47" s="7" t="s">
        <v>2941</v>
      </c>
      <c r="F47" s="7" t="s">
        <v>3321</v>
      </c>
    </row>
    <row r="48" spans="1:6" x14ac:dyDescent="0.25">
      <c r="A48" s="133"/>
      <c r="B48" s="6" t="s">
        <v>2328</v>
      </c>
      <c r="C48" s="7" t="s">
        <v>2708</v>
      </c>
      <c r="D48" s="18" t="s">
        <v>2525</v>
      </c>
      <c r="E48" s="7" t="s">
        <v>2709</v>
      </c>
      <c r="F48" s="7" t="s">
        <v>3142</v>
      </c>
    </row>
    <row r="49" spans="1:6" x14ac:dyDescent="0.25">
      <c r="A49" s="133"/>
      <c r="B49" s="6" t="s">
        <v>2329</v>
      </c>
      <c r="C49" s="7" t="s">
        <v>3208</v>
      </c>
      <c r="D49" s="18" t="s">
        <v>3209</v>
      </c>
      <c r="E49" s="7" t="s">
        <v>3210</v>
      </c>
      <c r="F49" s="7" t="s">
        <v>3211</v>
      </c>
    </row>
    <row r="50" spans="1:6" x14ac:dyDescent="0.25">
      <c r="A50" s="133"/>
      <c r="B50" s="6" t="s">
        <v>2330</v>
      </c>
      <c r="C50" s="7" t="s">
        <v>2683</v>
      </c>
      <c r="D50" s="113" t="s">
        <v>3006</v>
      </c>
      <c r="E50" s="7" t="s">
        <v>2683</v>
      </c>
      <c r="F50" s="7" t="s">
        <v>2683</v>
      </c>
    </row>
    <row r="51" spans="1:6" x14ac:dyDescent="0.25">
      <c r="A51" s="133"/>
      <c r="B51" s="6" t="s">
        <v>2331</v>
      </c>
      <c r="C51" s="7" t="s">
        <v>2902</v>
      </c>
      <c r="D51" s="18" t="s">
        <v>2622</v>
      </c>
      <c r="E51" s="7" t="s">
        <v>2903</v>
      </c>
      <c r="F51" s="7" t="s">
        <v>3263</v>
      </c>
    </row>
    <row r="52" spans="1:6" x14ac:dyDescent="0.25">
      <c r="A52" s="133"/>
      <c r="B52" s="6" t="s">
        <v>2332</v>
      </c>
      <c r="C52" s="7" t="s">
        <v>2748</v>
      </c>
      <c r="D52" s="18" t="s">
        <v>2545</v>
      </c>
      <c r="E52" s="7" t="s">
        <v>2749</v>
      </c>
      <c r="F52" s="7" t="s">
        <v>3224</v>
      </c>
    </row>
    <row r="53" spans="1:6" x14ac:dyDescent="0.25">
      <c r="A53" s="133"/>
      <c r="B53" s="6" t="s">
        <v>2333</v>
      </c>
      <c r="C53" s="7" t="s">
        <v>2744</v>
      </c>
      <c r="D53" s="18" t="s">
        <v>2543</v>
      </c>
      <c r="E53" s="7" t="s">
        <v>2745</v>
      </c>
      <c r="F53" s="7" t="s">
        <v>3143</v>
      </c>
    </row>
    <row r="54" spans="1:6" x14ac:dyDescent="0.25">
      <c r="A54" s="133"/>
      <c r="B54" s="6" t="s">
        <v>2334</v>
      </c>
      <c r="C54" s="7" t="s">
        <v>2966</v>
      </c>
      <c r="D54" s="18" t="s">
        <v>2654</v>
      </c>
      <c r="E54" s="7" t="s">
        <v>2967</v>
      </c>
      <c r="F54" s="7" t="s">
        <v>3324</v>
      </c>
    </row>
    <row r="55" spans="1:6" x14ac:dyDescent="0.25">
      <c r="A55" s="133"/>
      <c r="B55" s="6" t="s">
        <v>2335</v>
      </c>
      <c r="C55" s="7" t="s">
        <v>2884</v>
      </c>
      <c r="D55" s="18" t="s">
        <v>2613</v>
      </c>
      <c r="E55" s="7" t="s">
        <v>2885</v>
      </c>
      <c r="F55" s="7" t="s">
        <v>3259</v>
      </c>
    </row>
    <row r="56" spans="1:6" x14ac:dyDescent="0.25">
      <c r="A56" s="133"/>
      <c r="B56" s="6" t="s">
        <v>2336</v>
      </c>
      <c r="C56" s="7" t="s">
        <v>2898</v>
      </c>
      <c r="D56" s="18" t="s">
        <v>2620</v>
      </c>
      <c r="E56" s="7" t="s">
        <v>2899</v>
      </c>
      <c r="F56" s="7" t="s">
        <v>3291</v>
      </c>
    </row>
    <row r="57" spans="1:6" x14ac:dyDescent="0.25">
      <c r="A57" s="133"/>
      <c r="B57" s="6" t="s">
        <v>2337</v>
      </c>
      <c r="C57" s="7" t="s">
        <v>2930</v>
      </c>
      <c r="D57" s="18" t="s">
        <v>2636</v>
      </c>
      <c r="E57" s="7" t="s">
        <v>2931</v>
      </c>
      <c r="F57" s="7" t="s">
        <v>3306</v>
      </c>
    </row>
    <row r="58" spans="1:6" x14ac:dyDescent="0.25">
      <c r="A58" s="133"/>
      <c r="B58" s="6" t="s">
        <v>2338</v>
      </c>
      <c r="C58" s="7" t="s">
        <v>2962</v>
      </c>
      <c r="D58" s="18" t="s">
        <v>2652</v>
      </c>
      <c r="E58" s="7" t="s">
        <v>2963</v>
      </c>
      <c r="F58" s="7" t="s">
        <v>3330</v>
      </c>
    </row>
    <row r="59" spans="1:6" x14ac:dyDescent="0.25">
      <c r="A59" s="133"/>
      <c r="B59" s="6" t="s">
        <v>2339</v>
      </c>
      <c r="C59" s="7" t="s">
        <v>2734</v>
      </c>
      <c r="D59" s="18" t="s">
        <v>2538</v>
      </c>
      <c r="E59" s="7" t="s">
        <v>2735</v>
      </c>
      <c r="F59" s="7" t="s">
        <v>3162</v>
      </c>
    </row>
    <row r="60" spans="1:6" x14ac:dyDescent="0.25">
      <c r="A60" s="133"/>
      <c r="B60" s="6" t="s">
        <v>2340</v>
      </c>
      <c r="C60" s="7" t="s">
        <v>2892</v>
      </c>
      <c r="D60" s="18" t="s">
        <v>2617</v>
      </c>
      <c r="E60" s="7" t="s">
        <v>2893</v>
      </c>
      <c r="F60" s="7" t="s">
        <v>3273</v>
      </c>
    </row>
    <row r="61" spans="1:6" x14ac:dyDescent="0.25">
      <c r="A61" s="133"/>
      <c r="B61" s="6" t="s">
        <v>2341</v>
      </c>
      <c r="C61" s="7" t="s">
        <v>2986</v>
      </c>
      <c r="D61" s="18" t="s">
        <v>2664</v>
      </c>
      <c r="E61" s="7" t="s">
        <v>2987</v>
      </c>
      <c r="F61" s="7" t="s">
        <v>3212</v>
      </c>
    </row>
    <row r="62" spans="1:6" x14ac:dyDescent="0.25">
      <c r="A62" s="133"/>
      <c r="B62" s="90" t="s">
        <v>2342</v>
      </c>
      <c r="C62" s="7" t="s">
        <v>2683</v>
      </c>
      <c r="D62" s="116" t="s">
        <v>3018</v>
      </c>
      <c r="E62" s="7" t="s">
        <v>2683</v>
      </c>
      <c r="F62" s="7" t="s">
        <v>2683</v>
      </c>
    </row>
    <row r="63" spans="1:6" x14ac:dyDescent="0.25">
      <c r="A63" s="133"/>
      <c r="B63" s="6" t="s">
        <v>2343</v>
      </c>
      <c r="C63" s="7" t="s">
        <v>2754</v>
      </c>
      <c r="D63" s="18" t="s">
        <v>2548</v>
      </c>
      <c r="E63" s="7" t="s">
        <v>2755</v>
      </c>
      <c r="F63" s="7" t="s">
        <v>3307</v>
      </c>
    </row>
    <row r="64" spans="1:6" x14ac:dyDescent="0.25">
      <c r="A64" s="133"/>
      <c r="B64" s="6" t="s">
        <v>2344</v>
      </c>
      <c r="C64" s="7" t="s">
        <v>2694</v>
      </c>
      <c r="D64" s="18" t="s">
        <v>2518</v>
      </c>
      <c r="E64" s="7" t="s">
        <v>2695</v>
      </c>
      <c r="F64" s="7" t="s">
        <v>3225</v>
      </c>
    </row>
    <row r="65" spans="1:6" x14ac:dyDescent="0.25">
      <c r="A65" s="133"/>
      <c r="B65" s="6" t="s">
        <v>2345</v>
      </c>
      <c r="C65" s="7" t="s">
        <v>2690</v>
      </c>
      <c r="D65" s="18" t="s">
        <v>2516</v>
      </c>
      <c r="E65" s="7" t="s">
        <v>2691</v>
      </c>
      <c r="F65" s="7" t="s">
        <v>3149</v>
      </c>
    </row>
    <row r="66" spans="1:6" x14ac:dyDescent="0.25">
      <c r="A66" s="133"/>
      <c r="B66" s="6" t="s">
        <v>2346</v>
      </c>
      <c r="C66" s="7" t="s">
        <v>2788</v>
      </c>
      <c r="D66" s="18" t="s">
        <v>2565</v>
      </c>
      <c r="E66" s="7" t="s">
        <v>2789</v>
      </c>
      <c r="F66" s="7" t="s">
        <v>3232</v>
      </c>
    </row>
    <row r="67" spans="1:6" x14ac:dyDescent="0.25">
      <c r="A67" s="133"/>
      <c r="B67" s="6" t="s">
        <v>2347</v>
      </c>
      <c r="C67" s="7" t="s">
        <v>2669</v>
      </c>
      <c r="D67" s="18" t="s">
        <v>2506</v>
      </c>
      <c r="E67" s="7" t="s">
        <v>2670</v>
      </c>
      <c r="F67" s="7" t="s">
        <v>3160</v>
      </c>
    </row>
    <row r="68" spans="1:6" x14ac:dyDescent="0.25">
      <c r="A68" s="133"/>
      <c r="B68" s="6" t="s">
        <v>2348</v>
      </c>
      <c r="C68" s="7" t="s">
        <v>2688</v>
      </c>
      <c r="D68" s="18" t="s">
        <v>2515</v>
      </c>
      <c r="E68" s="7" t="s">
        <v>2689</v>
      </c>
      <c r="F68" s="7" t="s">
        <v>3172</v>
      </c>
    </row>
    <row r="69" spans="1:6" x14ac:dyDescent="0.25">
      <c r="A69" s="133"/>
      <c r="B69" s="6" t="s">
        <v>2349</v>
      </c>
      <c r="C69" s="7" t="s">
        <v>2778</v>
      </c>
      <c r="D69" s="18" t="s">
        <v>2560</v>
      </c>
      <c r="E69" s="7" t="s">
        <v>2779</v>
      </c>
      <c r="F69" s="7" t="s">
        <v>3175</v>
      </c>
    </row>
    <row r="70" spans="1:6" x14ac:dyDescent="0.25">
      <c r="A70" s="133"/>
      <c r="B70" s="6" t="s">
        <v>2350</v>
      </c>
      <c r="C70" s="7" t="s">
        <v>2784</v>
      </c>
      <c r="D70" s="18" t="s">
        <v>2563</v>
      </c>
      <c r="E70" s="7" t="s">
        <v>2785</v>
      </c>
      <c r="F70" s="7" t="s">
        <v>3188</v>
      </c>
    </row>
    <row r="71" spans="1:6" x14ac:dyDescent="0.25">
      <c r="A71" s="133"/>
      <c r="B71" s="6" t="s">
        <v>2351</v>
      </c>
      <c r="C71" s="7" t="s">
        <v>2970</v>
      </c>
      <c r="D71" s="18" t="s">
        <v>2656</v>
      </c>
      <c r="E71" s="7" t="s">
        <v>2971</v>
      </c>
      <c r="F71" s="7" t="s">
        <v>3331</v>
      </c>
    </row>
    <row r="72" spans="1:6" x14ac:dyDescent="0.25">
      <c r="A72" s="133"/>
      <c r="B72" s="6" t="s">
        <v>2352</v>
      </c>
      <c r="C72" s="7" t="s">
        <v>2671</v>
      </c>
      <c r="D72" s="18" t="s">
        <v>2507</v>
      </c>
      <c r="E72" s="7" t="s">
        <v>2672</v>
      </c>
      <c r="F72" s="7" t="s">
        <v>3147</v>
      </c>
    </row>
    <row r="73" spans="1:6" x14ac:dyDescent="0.25">
      <c r="A73" s="133"/>
      <c r="B73" s="6" t="s">
        <v>2353</v>
      </c>
      <c r="C73" s="7" t="s">
        <v>2850</v>
      </c>
      <c r="D73" s="18" t="s">
        <v>2596</v>
      </c>
      <c r="E73" s="7" t="s">
        <v>2851</v>
      </c>
      <c r="F73" s="7" t="s">
        <v>3192</v>
      </c>
    </row>
    <row r="74" spans="1:6" x14ac:dyDescent="0.25">
      <c r="A74" s="133"/>
      <c r="B74" s="90" t="s">
        <v>2354</v>
      </c>
      <c r="C74" s="7" t="s">
        <v>2683</v>
      </c>
      <c r="D74" s="116" t="s">
        <v>3018</v>
      </c>
      <c r="E74" s="7" t="s">
        <v>2683</v>
      </c>
      <c r="F74" s="7" t="s">
        <v>2683</v>
      </c>
    </row>
    <row r="75" spans="1:6" x14ac:dyDescent="0.25">
      <c r="A75" s="133"/>
      <c r="B75" s="6" t="s">
        <v>2355</v>
      </c>
      <c r="C75" s="7" t="s">
        <v>3185</v>
      </c>
      <c r="D75" s="18" t="s">
        <v>3186</v>
      </c>
      <c r="E75" s="7" t="s">
        <v>3187</v>
      </c>
      <c r="F75" s="7" t="s">
        <v>3243</v>
      </c>
    </row>
    <row r="76" spans="1:6" x14ac:dyDescent="0.25">
      <c r="A76" s="133"/>
      <c r="B76" s="6" t="s">
        <v>2356</v>
      </c>
      <c r="C76" s="7" t="s">
        <v>2880</v>
      </c>
      <c r="D76" s="18" t="s">
        <v>2611</v>
      </c>
      <c r="E76" s="7" t="s">
        <v>2881</v>
      </c>
      <c r="F76" s="7" t="s">
        <v>3289</v>
      </c>
    </row>
    <row r="77" spans="1:6" x14ac:dyDescent="0.25">
      <c r="A77" s="133"/>
      <c r="B77" s="6" t="s">
        <v>2357</v>
      </c>
      <c r="C77" s="7" t="s">
        <v>2675</v>
      </c>
      <c r="D77" s="18" t="s">
        <v>2509</v>
      </c>
      <c r="E77" s="7" t="s">
        <v>2676</v>
      </c>
      <c r="F77" s="7" t="s">
        <v>3155</v>
      </c>
    </row>
    <row r="78" spans="1:6" x14ac:dyDescent="0.25">
      <c r="A78" s="133"/>
      <c r="B78" s="6" t="s">
        <v>2358</v>
      </c>
      <c r="C78" s="7" t="s">
        <v>2924</v>
      </c>
      <c r="D78" s="18" t="s">
        <v>2633</v>
      </c>
      <c r="E78" s="7" t="s">
        <v>2925</v>
      </c>
      <c r="F78" s="7" t="s">
        <v>3296</v>
      </c>
    </row>
    <row r="79" spans="1:6" x14ac:dyDescent="0.25">
      <c r="A79" s="133"/>
      <c r="B79" s="6" t="s">
        <v>2359</v>
      </c>
      <c r="C79" s="7" t="s">
        <v>2774</v>
      </c>
      <c r="D79" s="18" t="s">
        <v>2558</v>
      </c>
      <c r="E79" s="7" t="s">
        <v>2775</v>
      </c>
      <c r="F79" s="7" t="s">
        <v>3229</v>
      </c>
    </row>
    <row r="80" spans="1:6" x14ac:dyDescent="0.25">
      <c r="A80" s="133"/>
      <c r="B80" s="6" t="s">
        <v>2360</v>
      </c>
      <c r="C80" s="7" t="s">
        <v>2700</v>
      </c>
      <c r="D80" s="18" t="s">
        <v>2521</v>
      </c>
      <c r="E80" s="7" t="s">
        <v>2701</v>
      </c>
      <c r="F80" s="7" t="s">
        <v>3157</v>
      </c>
    </row>
    <row r="81" spans="1:6" x14ac:dyDescent="0.25">
      <c r="A81" s="133"/>
      <c r="B81" s="6" t="s">
        <v>2361</v>
      </c>
      <c r="C81" s="7" t="s">
        <v>2952</v>
      </c>
      <c r="D81" s="18" t="s">
        <v>2647</v>
      </c>
      <c r="E81" s="7" t="s">
        <v>2953</v>
      </c>
      <c r="F81" s="7" t="s">
        <v>3315</v>
      </c>
    </row>
    <row r="82" spans="1:6" x14ac:dyDescent="0.25">
      <c r="A82" s="133"/>
      <c r="B82" s="6" t="s">
        <v>2362</v>
      </c>
      <c r="C82" s="7" t="s">
        <v>2800</v>
      </c>
      <c r="D82" s="18" t="s">
        <v>2571</v>
      </c>
      <c r="E82" s="7" t="s">
        <v>2801</v>
      </c>
      <c r="F82" s="7" t="s">
        <v>3253</v>
      </c>
    </row>
    <row r="83" spans="1:6" x14ac:dyDescent="0.25">
      <c r="A83" s="133"/>
      <c r="B83" s="6" t="s">
        <v>2363</v>
      </c>
      <c r="C83" s="7" t="s">
        <v>2912</v>
      </c>
      <c r="D83" s="18" t="s">
        <v>2627</v>
      </c>
      <c r="E83" s="7" t="s">
        <v>2913</v>
      </c>
      <c r="F83" s="7" t="s">
        <v>3303</v>
      </c>
    </row>
    <row r="84" spans="1:6" x14ac:dyDescent="0.25">
      <c r="A84" s="133"/>
      <c r="B84" s="6" t="s">
        <v>2364</v>
      </c>
      <c r="C84" s="7" t="s">
        <v>2848</v>
      </c>
      <c r="D84" s="18" t="s">
        <v>2595</v>
      </c>
      <c r="E84" s="7" t="s">
        <v>2849</v>
      </c>
      <c r="F84" s="7" t="s">
        <v>3284</v>
      </c>
    </row>
    <row r="85" spans="1:6" x14ac:dyDescent="0.25">
      <c r="A85" s="133"/>
      <c r="B85" s="6" t="s">
        <v>2365</v>
      </c>
      <c r="C85" s="7" t="s">
        <v>2976</v>
      </c>
      <c r="D85" s="18" t="s">
        <v>2659</v>
      </c>
      <c r="E85" s="7" t="s">
        <v>2977</v>
      </c>
      <c r="F85" s="7" t="s">
        <v>3213</v>
      </c>
    </row>
    <row r="86" spans="1:6" x14ac:dyDescent="0.25">
      <c r="A86" s="133"/>
      <c r="B86" s="90" t="s">
        <v>2366</v>
      </c>
      <c r="C86" s="7" t="s">
        <v>2683</v>
      </c>
      <c r="D86" s="116" t="s">
        <v>3026</v>
      </c>
      <c r="E86" s="7" t="s">
        <v>2683</v>
      </c>
      <c r="F86" s="7" t="s">
        <v>2683</v>
      </c>
    </row>
    <row r="87" spans="1:6" x14ac:dyDescent="0.25">
      <c r="A87" s="133"/>
      <c r="B87" s="6" t="s">
        <v>2367</v>
      </c>
      <c r="C87" s="7" t="s">
        <v>2677</v>
      </c>
      <c r="D87" s="18" t="s">
        <v>2510</v>
      </c>
      <c r="E87" s="7" t="s">
        <v>2678</v>
      </c>
      <c r="F87" s="7" t="s">
        <v>3222</v>
      </c>
    </row>
    <row r="88" spans="1:6" x14ac:dyDescent="0.25">
      <c r="A88" s="133"/>
      <c r="B88" s="6" t="s">
        <v>2368</v>
      </c>
      <c r="C88" s="7" t="s">
        <v>3197</v>
      </c>
      <c r="D88" s="18" t="s">
        <v>3198</v>
      </c>
      <c r="E88" s="7" t="s">
        <v>3199</v>
      </c>
      <c r="F88" s="7" t="s">
        <v>3285</v>
      </c>
    </row>
    <row r="89" spans="1:6" x14ac:dyDescent="0.25">
      <c r="A89" s="133"/>
      <c r="B89" s="6" t="s">
        <v>2369</v>
      </c>
      <c r="C89" s="7" t="s">
        <v>2766</v>
      </c>
      <c r="D89" s="18" t="s">
        <v>2554</v>
      </c>
      <c r="E89" s="7" t="s">
        <v>2767</v>
      </c>
      <c r="F89" s="7" t="s">
        <v>3244</v>
      </c>
    </row>
    <row r="90" spans="1:6" x14ac:dyDescent="0.25">
      <c r="A90" s="133"/>
      <c r="B90" s="6" t="s">
        <v>2370</v>
      </c>
      <c r="C90" s="7" t="s">
        <v>3342</v>
      </c>
      <c r="D90" s="18" t="s">
        <v>3348</v>
      </c>
      <c r="E90" s="7" t="s">
        <v>3355</v>
      </c>
      <c r="F90" s="7" t="s">
        <v>3356</v>
      </c>
    </row>
    <row r="91" spans="1:6" x14ac:dyDescent="0.25">
      <c r="A91" s="133"/>
      <c r="B91" s="6" t="s">
        <v>2371</v>
      </c>
      <c r="C91" s="7" t="s">
        <v>2896</v>
      </c>
      <c r="D91" s="18" t="s">
        <v>2619</v>
      </c>
      <c r="E91" s="7" t="s">
        <v>2897</v>
      </c>
      <c r="F91" s="7" t="s">
        <v>3270</v>
      </c>
    </row>
    <row r="92" spans="1:6" x14ac:dyDescent="0.25">
      <c r="A92" s="133"/>
      <c r="B92" s="6" t="s">
        <v>2372</v>
      </c>
      <c r="C92" s="7" t="s">
        <v>2832</v>
      </c>
      <c r="D92" s="18" t="s">
        <v>2587</v>
      </c>
      <c r="E92" s="7" t="s">
        <v>2833</v>
      </c>
      <c r="F92" s="7" t="s">
        <v>3255</v>
      </c>
    </row>
    <row r="93" spans="1:6" x14ac:dyDescent="0.25">
      <c r="A93" s="133"/>
      <c r="B93" s="6" t="s">
        <v>2373</v>
      </c>
      <c r="C93" s="7" t="s">
        <v>2830</v>
      </c>
      <c r="D93" s="18" t="s">
        <v>2586</v>
      </c>
      <c r="E93" s="7" t="s">
        <v>2831</v>
      </c>
      <c r="F93" s="7" t="s">
        <v>3256</v>
      </c>
    </row>
    <row r="94" spans="1:6" x14ac:dyDescent="0.25">
      <c r="A94" s="133"/>
      <c r="B94" s="6" t="s">
        <v>2374</v>
      </c>
      <c r="C94" s="7" t="s">
        <v>2988</v>
      </c>
      <c r="D94" s="18" t="s">
        <v>2665</v>
      </c>
      <c r="E94" s="7" t="s">
        <v>2989</v>
      </c>
      <c r="F94" s="7" t="s">
        <v>3311</v>
      </c>
    </row>
    <row r="95" spans="1:6" x14ac:dyDescent="0.25">
      <c r="A95" s="133"/>
      <c r="B95" s="6" t="s">
        <v>2375</v>
      </c>
      <c r="C95" s="7" t="s">
        <v>2756</v>
      </c>
      <c r="D95" s="18" t="s">
        <v>2549</v>
      </c>
      <c r="E95" s="7" t="s">
        <v>2757</v>
      </c>
      <c r="F95" s="7" t="s">
        <v>3189</v>
      </c>
    </row>
    <row r="96" spans="1:6" x14ac:dyDescent="0.25">
      <c r="A96" s="133"/>
      <c r="B96" s="6" t="s">
        <v>2376</v>
      </c>
      <c r="C96" s="7" t="s">
        <v>2736</v>
      </c>
      <c r="D96" s="18" t="s">
        <v>2539</v>
      </c>
      <c r="E96" s="7" t="s">
        <v>2737</v>
      </c>
      <c r="F96" s="7" t="s">
        <v>3164</v>
      </c>
    </row>
    <row r="97" spans="1:6" x14ac:dyDescent="0.25">
      <c r="A97" s="133"/>
      <c r="B97" s="6" t="s">
        <v>2377</v>
      </c>
      <c r="C97" s="7" t="s">
        <v>2946</v>
      </c>
      <c r="D97" s="18" t="s">
        <v>2644</v>
      </c>
      <c r="E97" s="7" t="s">
        <v>2947</v>
      </c>
      <c r="F97" s="7" t="s">
        <v>3219</v>
      </c>
    </row>
    <row r="98" spans="1:6" x14ac:dyDescent="0.25">
      <c r="A98" s="134"/>
      <c r="B98" s="91" t="s">
        <v>2378</v>
      </c>
      <c r="C98" s="7" t="s">
        <v>2683</v>
      </c>
      <c r="D98" s="116" t="s">
        <v>3026</v>
      </c>
      <c r="E98" s="7" t="s">
        <v>2683</v>
      </c>
      <c r="F98" s="7" t="s">
        <v>2683</v>
      </c>
    </row>
    <row r="99" spans="1:6" x14ac:dyDescent="0.25">
      <c r="A99" s="132" t="s">
        <v>3402</v>
      </c>
      <c r="B99" s="6" t="s">
        <v>2379</v>
      </c>
      <c r="C99" s="7" t="s">
        <v>2667</v>
      </c>
      <c r="D99" s="18" t="s">
        <v>2505</v>
      </c>
      <c r="E99" s="7" t="s">
        <v>2668</v>
      </c>
      <c r="F99" s="7" t="s">
        <v>3138</v>
      </c>
    </row>
    <row r="100" spans="1:6" x14ac:dyDescent="0.25">
      <c r="A100" s="133"/>
      <c r="B100" s="6" t="s">
        <v>2380</v>
      </c>
      <c r="C100" s="7" t="s">
        <v>3201</v>
      </c>
      <c r="D100" s="18" t="s">
        <v>3202</v>
      </c>
      <c r="E100" s="7" t="s">
        <v>3203</v>
      </c>
      <c r="F100" s="7" t="s">
        <v>3295</v>
      </c>
    </row>
    <row r="101" spans="1:6" x14ac:dyDescent="0.25">
      <c r="A101" s="133"/>
      <c r="B101" s="6" t="s">
        <v>2381</v>
      </c>
      <c r="C101" s="7" t="s">
        <v>2894</v>
      </c>
      <c r="D101" s="18" t="s">
        <v>2618</v>
      </c>
      <c r="E101" s="7" t="s">
        <v>2895</v>
      </c>
      <c r="F101" s="7" t="s">
        <v>3254</v>
      </c>
    </row>
    <row r="102" spans="1:6" x14ac:dyDescent="0.25">
      <c r="A102" s="133"/>
      <c r="B102" s="6" t="s">
        <v>2382</v>
      </c>
      <c r="C102" s="7" t="s">
        <v>2866</v>
      </c>
      <c r="D102" s="18" t="s">
        <v>2604</v>
      </c>
      <c r="E102" s="7" t="s">
        <v>2867</v>
      </c>
      <c r="F102" s="7" t="s">
        <v>3286</v>
      </c>
    </row>
    <row r="103" spans="1:6" x14ac:dyDescent="0.25">
      <c r="A103" s="133"/>
      <c r="B103" s="6" t="s">
        <v>2383</v>
      </c>
      <c r="C103" s="7" t="s">
        <v>2704</v>
      </c>
      <c r="D103" s="18" t="s">
        <v>2523</v>
      </c>
      <c r="E103" s="7" t="s">
        <v>2705</v>
      </c>
      <c r="F103" s="7" t="s">
        <v>3171</v>
      </c>
    </row>
    <row r="104" spans="1:6" x14ac:dyDescent="0.25">
      <c r="A104" s="133"/>
      <c r="B104" s="6" t="s">
        <v>2384</v>
      </c>
      <c r="C104" s="7" t="s">
        <v>2812</v>
      </c>
      <c r="D104" s="18" t="s">
        <v>2577</v>
      </c>
      <c r="E104" s="7" t="s">
        <v>2813</v>
      </c>
      <c r="F104" s="7" t="s">
        <v>3233</v>
      </c>
    </row>
    <row r="105" spans="1:6" x14ac:dyDescent="0.25">
      <c r="A105" s="133"/>
      <c r="B105" s="6" t="s">
        <v>2385</v>
      </c>
      <c r="C105" s="7" t="s">
        <v>2686</v>
      </c>
      <c r="D105" s="18" t="s">
        <v>2514</v>
      </c>
      <c r="E105" s="7" t="s">
        <v>2687</v>
      </c>
      <c r="F105" s="7" t="s">
        <v>3161</v>
      </c>
    </row>
    <row r="106" spans="1:6" x14ac:dyDescent="0.25">
      <c r="A106" s="133"/>
      <c r="B106" s="6" t="s">
        <v>2386</v>
      </c>
      <c r="C106" s="7" t="s">
        <v>2968</v>
      </c>
      <c r="D106" s="18" t="s">
        <v>2655</v>
      </c>
      <c r="E106" s="7" t="s">
        <v>2969</v>
      </c>
      <c r="F106" s="7" t="s">
        <v>3310</v>
      </c>
    </row>
    <row r="107" spans="1:6" x14ac:dyDescent="0.25">
      <c r="A107" s="133"/>
      <c r="B107" s="6" t="s">
        <v>2387</v>
      </c>
      <c r="C107" s="7" t="s">
        <v>2972</v>
      </c>
      <c r="D107" s="18" t="s">
        <v>2657</v>
      </c>
      <c r="E107" s="7" t="s">
        <v>2973</v>
      </c>
      <c r="F107" s="7" t="s">
        <v>3302</v>
      </c>
    </row>
    <row r="108" spans="1:6" x14ac:dyDescent="0.25">
      <c r="A108" s="133"/>
      <c r="B108" s="6" t="s">
        <v>2388</v>
      </c>
      <c r="C108" s="7" t="s">
        <v>2874</v>
      </c>
      <c r="D108" s="18" t="s">
        <v>2608</v>
      </c>
      <c r="E108" s="7" t="s">
        <v>2875</v>
      </c>
      <c r="F108" s="7" t="s">
        <v>3279</v>
      </c>
    </row>
    <row r="109" spans="1:6" x14ac:dyDescent="0.25">
      <c r="A109" s="133"/>
      <c r="B109" s="6" t="s">
        <v>2389</v>
      </c>
      <c r="C109" s="7" t="s">
        <v>2864</v>
      </c>
      <c r="D109" s="18" t="s">
        <v>2603</v>
      </c>
      <c r="E109" s="7" t="s">
        <v>2865</v>
      </c>
      <c r="F109" s="7" t="s">
        <v>3293</v>
      </c>
    </row>
    <row r="110" spans="1:6" x14ac:dyDescent="0.25">
      <c r="A110" s="133"/>
      <c r="B110" s="6" t="s">
        <v>2390</v>
      </c>
      <c r="C110" s="7" t="s">
        <v>2683</v>
      </c>
      <c r="D110" s="113" t="s">
        <v>2993</v>
      </c>
      <c r="E110" s="7" t="s">
        <v>2683</v>
      </c>
      <c r="F110" s="7" t="s">
        <v>2683</v>
      </c>
    </row>
    <row r="111" spans="1:6" x14ac:dyDescent="0.25">
      <c r="A111" s="133"/>
      <c r="B111" s="6" t="s">
        <v>2391</v>
      </c>
      <c r="C111" s="7" t="s">
        <v>2776</v>
      </c>
      <c r="D111" s="18" t="s">
        <v>2559</v>
      </c>
      <c r="E111" s="7" t="s">
        <v>2777</v>
      </c>
      <c r="F111" s="7" t="s">
        <v>3230</v>
      </c>
    </row>
    <row r="112" spans="1:6" x14ac:dyDescent="0.25">
      <c r="A112" s="133"/>
      <c r="B112" s="6" t="s">
        <v>2392</v>
      </c>
      <c r="C112" s="7" t="s">
        <v>2928</v>
      </c>
      <c r="D112" s="18" t="s">
        <v>2635</v>
      </c>
      <c r="E112" s="7" t="s">
        <v>2929</v>
      </c>
      <c r="F112" s="7" t="s">
        <v>3299</v>
      </c>
    </row>
    <row r="113" spans="1:6" x14ac:dyDescent="0.25">
      <c r="A113" s="133"/>
      <c r="B113" s="6" t="s">
        <v>2393</v>
      </c>
      <c r="C113" s="7" t="s">
        <v>2772</v>
      </c>
      <c r="D113" s="18" t="s">
        <v>2557</v>
      </c>
      <c r="E113" s="7" t="s">
        <v>2773</v>
      </c>
      <c r="F113" s="7" t="s">
        <v>3228</v>
      </c>
    </row>
    <row r="114" spans="1:6" x14ac:dyDescent="0.25">
      <c r="A114" s="133"/>
      <c r="B114" s="6" t="s">
        <v>2394</v>
      </c>
      <c r="C114" s="7" t="s">
        <v>2732</v>
      </c>
      <c r="D114" s="18" t="s">
        <v>2537</v>
      </c>
      <c r="E114" s="7" t="s">
        <v>2733</v>
      </c>
      <c r="F114" s="7" t="s">
        <v>3165</v>
      </c>
    </row>
    <row r="115" spans="1:6" x14ac:dyDescent="0.25">
      <c r="A115" s="133"/>
      <c r="B115" s="6" t="s">
        <v>2395</v>
      </c>
      <c r="C115" s="7" t="s">
        <v>2904</v>
      </c>
      <c r="D115" s="18" t="s">
        <v>2623</v>
      </c>
      <c r="E115" s="7" t="s">
        <v>2905</v>
      </c>
      <c r="F115" s="7" t="s">
        <v>3151</v>
      </c>
    </row>
    <row r="116" spans="1:6" x14ac:dyDescent="0.25">
      <c r="A116" s="133"/>
      <c r="B116" s="6" t="s">
        <v>2396</v>
      </c>
      <c r="C116" s="7" t="s">
        <v>2942</v>
      </c>
      <c r="D116" s="18" t="s">
        <v>2642</v>
      </c>
      <c r="E116" s="7" t="s">
        <v>2943</v>
      </c>
      <c r="F116" s="7" t="s">
        <v>3325</v>
      </c>
    </row>
    <row r="117" spans="1:6" x14ac:dyDescent="0.25">
      <c r="A117" s="133"/>
      <c r="B117" s="6" t="s">
        <v>2397</v>
      </c>
      <c r="C117" s="7" t="s">
        <v>2982</v>
      </c>
      <c r="D117" s="18" t="s">
        <v>2662</v>
      </c>
      <c r="E117" s="7" t="s">
        <v>2983</v>
      </c>
      <c r="F117" s="7" t="s">
        <v>3301</v>
      </c>
    </row>
    <row r="118" spans="1:6" x14ac:dyDescent="0.25">
      <c r="A118" s="133"/>
      <c r="B118" s="6" t="s">
        <v>2398</v>
      </c>
      <c r="C118" s="7" t="s">
        <v>2862</v>
      </c>
      <c r="D118" s="18" t="s">
        <v>2602</v>
      </c>
      <c r="E118" s="7" t="s">
        <v>2863</v>
      </c>
      <c r="F118" s="7" t="s">
        <v>3288</v>
      </c>
    </row>
    <row r="119" spans="1:6" x14ac:dyDescent="0.25">
      <c r="A119" s="133"/>
      <c r="B119" s="6" t="s">
        <v>2399</v>
      </c>
      <c r="C119" s="7" t="s">
        <v>2758</v>
      </c>
      <c r="D119" s="18" t="s">
        <v>2550</v>
      </c>
      <c r="E119" s="7" t="s">
        <v>2759</v>
      </c>
      <c r="F119" s="7" t="s">
        <v>3177</v>
      </c>
    </row>
    <row r="120" spans="1:6" x14ac:dyDescent="0.25">
      <c r="A120" s="133"/>
      <c r="B120" s="6" t="s">
        <v>2400</v>
      </c>
      <c r="C120" s="7" t="s">
        <v>3343</v>
      </c>
      <c r="D120" s="18" t="s">
        <v>3349</v>
      </c>
      <c r="E120" s="7" t="s">
        <v>3357</v>
      </c>
      <c r="F120" s="7" t="s">
        <v>3358</v>
      </c>
    </row>
    <row r="121" spans="1:6" x14ac:dyDescent="0.25">
      <c r="A121" s="133"/>
      <c r="B121" s="6" t="s">
        <v>2401</v>
      </c>
      <c r="C121" s="7" t="s">
        <v>2742</v>
      </c>
      <c r="D121" s="18" t="s">
        <v>2542</v>
      </c>
      <c r="E121" s="7" t="s">
        <v>2743</v>
      </c>
      <c r="F121" s="7" t="s">
        <v>3154</v>
      </c>
    </row>
    <row r="122" spans="1:6" x14ac:dyDescent="0.25">
      <c r="A122" s="133"/>
      <c r="B122" s="6" t="s">
        <v>2402</v>
      </c>
      <c r="C122" s="7" t="s">
        <v>2683</v>
      </c>
      <c r="D122" s="113" t="s">
        <v>2993</v>
      </c>
      <c r="E122" s="7" t="s">
        <v>2683</v>
      </c>
      <c r="F122" s="7" t="s">
        <v>2683</v>
      </c>
    </row>
    <row r="123" spans="1:6" x14ac:dyDescent="0.25">
      <c r="A123" s="133"/>
      <c r="B123" s="6" t="s">
        <v>2403</v>
      </c>
      <c r="C123" s="7" t="s">
        <v>2786</v>
      </c>
      <c r="D123" s="18" t="s">
        <v>2564</v>
      </c>
      <c r="E123" s="7" t="s">
        <v>2787</v>
      </c>
      <c r="F123" s="7" t="s">
        <v>3234</v>
      </c>
    </row>
    <row r="124" spans="1:6" x14ac:dyDescent="0.25">
      <c r="A124" s="133"/>
      <c r="B124" s="6" t="s">
        <v>2404</v>
      </c>
      <c r="C124" s="7" t="s">
        <v>2718</v>
      </c>
      <c r="D124" s="18" t="s">
        <v>2530</v>
      </c>
      <c r="E124" s="7" t="s">
        <v>2719</v>
      </c>
      <c r="F124" s="7" t="s">
        <v>3269</v>
      </c>
    </row>
    <row r="125" spans="1:6" x14ac:dyDescent="0.25">
      <c r="A125" s="133"/>
      <c r="B125" s="6" t="s">
        <v>2405</v>
      </c>
      <c r="C125" s="7" t="s">
        <v>2860</v>
      </c>
      <c r="D125" s="18" t="s">
        <v>2601</v>
      </c>
      <c r="E125" s="7" t="s">
        <v>2861</v>
      </c>
      <c r="F125" s="7" t="s">
        <v>3258</v>
      </c>
    </row>
    <row r="126" spans="1:6" x14ac:dyDescent="0.25">
      <c r="A126" s="133"/>
      <c r="B126" s="6" t="s">
        <v>2406</v>
      </c>
      <c r="C126" s="7" t="s">
        <v>2876</v>
      </c>
      <c r="D126" s="18" t="s">
        <v>2609</v>
      </c>
      <c r="E126" s="7" t="s">
        <v>2877</v>
      </c>
      <c r="F126" s="7" t="s">
        <v>3290</v>
      </c>
    </row>
    <row r="127" spans="1:6" x14ac:dyDescent="0.25">
      <c r="A127" s="133"/>
      <c r="B127" s="6" t="s">
        <v>2407</v>
      </c>
      <c r="C127" s="7" t="s">
        <v>2706</v>
      </c>
      <c r="D127" s="18" t="s">
        <v>2524</v>
      </c>
      <c r="E127" s="7" t="s">
        <v>2707</v>
      </c>
      <c r="F127" s="7" t="s">
        <v>3150</v>
      </c>
    </row>
    <row r="128" spans="1:6" x14ac:dyDescent="0.25">
      <c r="A128" s="133"/>
      <c r="B128" s="6" t="s">
        <v>2408</v>
      </c>
      <c r="C128" s="7" t="s">
        <v>2964</v>
      </c>
      <c r="D128" s="18" t="s">
        <v>2653</v>
      </c>
      <c r="E128" s="7" t="s">
        <v>2965</v>
      </c>
      <c r="F128" s="7" t="s">
        <v>3297</v>
      </c>
    </row>
    <row r="129" spans="1:6" x14ac:dyDescent="0.25">
      <c r="A129" s="133"/>
      <c r="B129" s="6" t="s">
        <v>2409</v>
      </c>
      <c r="C129" s="7" t="s">
        <v>2826</v>
      </c>
      <c r="D129" s="18" t="s">
        <v>2584</v>
      </c>
      <c r="E129" s="7" t="s">
        <v>2827</v>
      </c>
      <c r="F129" s="7" t="s">
        <v>3260</v>
      </c>
    </row>
    <row r="130" spans="1:6" x14ac:dyDescent="0.25">
      <c r="A130" s="133"/>
      <c r="B130" s="6" t="s">
        <v>2410</v>
      </c>
      <c r="C130" s="7" t="s">
        <v>2838</v>
      </c>
      <c r="D130" s="18" t="s">
        <v>2590</v>
      </c>
      <c r="E130" s="7" t="s">
        <v>2839</v>
      </c>
      <c r="F130" s="7" t="s">
        <v>3292</v>
      </c>
    </row>
    <row r="131" spans="1:6" x14ac:dyDescent="0.25">
      <c r="A131" s="133"/>
      <c r="B131" s="6" t="s">
        <v>2411</v>
      </c>
      <c r="C131" s="7" t="s">
        <v>2740</v>
      </c>
      <c r="D131" s="18" t="s">
        <v>2541</v>
      </c>
      <c r="E131" s="7" t="s">
        <v>2741</v>
      </c>
      <c r="F131" s="7" t="s">
        <v>3167</v>
      </c>
    </row>
    <row r="132" spans="1:6" x14ac:dyDescent="0.25">
      <c r="A132" s="133"/>
      <c r="B132" s="6" t="s">
        <v>2412</v>
      </c>
      <c r="C132" s="7" t="s">
        <v>2842</v>
      </c>
      <c r="D132" s="18" t="s">
        <v>2592</v>
      </c>
      <c r="E132" s="7" t="s">
        <v>2843</v>
      </c>
      <c r="F132" s="7" t="s">
        <v>3283</v>
      </c>
    </row>
    <row r="133" spans="1:6" x14ac:dyDescent="0.25">
      <c r="A133" s="133"/>
      <c r="B133" s="6" t="s">
        <v>2413</v>
      </c>
      <c r="C133" s="7" t="s">
        <v>3179</v>
      </c>
      <c r="D133" s="18" t="s">
        <v>3180</v>
      </c>
      <c r="E133" s="7" t="s">
        <v>3181</v>
      </c>
      <c r="F133" s="7" t="s">
        <v>3182</v>
      </c>
    </row>
    <row r="134" spans="1:6" x14ac:dyDescent="0.25">
      <c r="A134" s="133"/>
      <c r="B134" s="6" t="s">
        <v>2414</v>
      </c>
      <c r="C134" s="7" t="s">
        <v>2683</v>
      </c>
      <c r="D134" s="113" t="s">
        <v>3006</v>
      </c>
      <c r="E134" s="7" t="s">
        <v>2683</v>
      </c>
      <c r="F134" s="7" t="s">
        <v>2683</v>
      </c>
    </row>
    <row r="135" spans="1:6" x14ac:dyDescent="0.25">
      <c r="A135" s="133"/>
      <c r="B135" s="6" t="s">
        <v>2415</v>
      </c>
      <c r="C135" s="7" t="s">
        <v>2768</v>
      </c>
      <c r="D135" s="18" t="s">
        <v>2555</v>
      </c>
      <c r="E135" s="7" t="s">
        <v>2769</v>
      </c>
      <c r="F135" s="7" t="s">
        <v>3237</v>
      </c>
    </row>
    <row r="136" spans="1:6" x14ac:dyDescent="0.25">
      <c r="A136" s="133"/>
      <c r="B136" s="6" t="s">
        <v>2416</v>
      </c>
      <c r="C136" s="7" t="s">
        <v>2714</v>
      </c>
      <c r="D136" s="18" t="s">
        <v>2528</v>
      </c>
      <c r="E136" s="7" t="s">
        <v>2715</v>
      </c>
      <c r="F136" s="7" t="s">
        <v>3159</v>
      </c>
    </row>
    <row r="137" spans="1:6" x14ac:dyDescent="0.25">
      <c r="A137" s="133"/>
      <c r="B137" s="6" t="s">
        <v>2417</v>
      </c>
      <c r="C137" s="7" t="s">
        <v>2922</v>
      </c>
      <c r="D137" s="18" t="s">
        <v>2632</v>
      </c>
      <c r="E137" s="7" t="s">
        <v>2923</v>
      </c>
      <c r="F137" s="7" t="s">
        <v>3246</v>
      </c>
    </row>
    <row r="138" spans="1:6" x14ac:dyDescent="0.25">
      <c r="A138" s="133"/>
      <c r="B138" s="6" t="s">
        <v>2418</v>
      </c>
      <c r="C138" s="7" t="s">
        <v>2816</v>
      </c>
      <c r="D138" s="18" t="s">
        <v>2579</v>
      </c>
      <c r="E138" s="7" t="s">
        <v>2817</v>
      </c>
      <c r="F138" s="7" t="s">
        <v>3238</v>
      </c>
    </row>
    <row r="139" spans="1:6" x14ac:dyDescent="0.25">
      <c r="A139" s="133"/>
      <c r="B139" s="6" t="s">
        <v>2419</v>
      </c>
      <c r="C139" s="7" t="s">
        <v>2679</v>
      </c>
      <c r="D139" s="18" t="s">
        <v>2511</v>
      </c>
      <c r="E139" s="7" t="s">
        <v>2680</v>
      </c>
      <c r="F139" s="7" t="s">
        <v>3156</v>
      </c>
    </row>
    <row r="140" spans="1:6" x14ac:dyDescent="0.25">
      <c r="A140" s="133"/>
      <c r="B140" s="6" t="s">
        <v>2420</v>
      </c>
      <c r="C140" s="7" t="s">
        <v>2702</v>
      </c>
      <c r="D140" s="18" t="s">
        <v>2522</v>
      </c>
      <c r="E140" s="7" t="s">
        <v>2703</v>
      </c>
      <c r="F140" s="7" t="s">
        <v>3140</v>
      </c>
    </row>
    <row r="141" spans="1:6" x14ac:dyDescent="0.25">
      <c r="A141" s="133"/>
      <c r="B141" s="6" t="s">
        <v>2421</v>
      </c>
      <c r="C141" s="7" t="s">
        <v>2846</v>
      </c>
      <c r="D141" s="18" t="s">
        <v>2594</v>
      </c>
      <c r="E141" s="7" t="s">
        <v>2847</v>
      </c>
      <c r="F141" s="7" t="s">
        <v>3266</v>
      </c>
    </row>
    <row r="142" spans="1:6" x14ac:dyDescent="0.25">
      <c r="A142" s="133"/>
      <c r="B142" s="6" t="s">
        <v>2422</v>
      </c>
      <c r="C142" s="7" t="s">
        <v>2770</v>
      </c>
      <c r="D142" s="18" t="s">
        <v>2556</v>
      </c>
      <c r="E142" s="7" t="s">
        <v>2771</v>
      </c>
      <c r="F142" s="7" t="s">
        <v>3183</v>
      </c>
    </row>
    <row r="143" spans="1:6" x14ac:dyDescent="0.25">
      <c r="A143" s="133"/>
      <c r="B143" s="6" t="s">
        <v>2423</v>
      </c>
      <c r="C143" s="7" t="s">
        <v>2681</v>
      </c>
      <c r="D143" s="18" t="s">
        <v>2512</v>
      </c>
      <c r="E143" s="7" t="s">
        <v>2682</v>
      </c>
      <c r="F143" s="7" t="s">
        <v>3170</v>
      </c>
    </row>
    <row r="144" spans="1:6" x14ac:dyDescent="0.25">
      <c r="A144" s="133"/>
      <c r="B144" s="6" t="s">
        <v>2424</v>
      </c>
      <c r="C144" s="7" t="s">
        <v>2794</v>
      </c>
      <c r="D144" s="18" t="s">
        <v>2568</v>
      </c>
      <c r="E144" s="7" t="s">
        <v>2795</v>
      </c>
      <c r="F144" s="7" t="s">
        <v>3178</v>
      </c>
    </row>
    <row r="145" spans="1:6" x14ac:dyDescent="0.25">
      <c r="A145" s="133"/>
      <c r="B145" s="6" t="s">
        <v>2425</v>
      </c>
      <c r="C145" s="7" t="s">
        <v>2882</v>
      </c>
      <c r="D145" s="18" t="s">
        <v>2612</v>
      </c>
      <c r="E145" s="7" t="s">
        <v>2883</v>
      </c>
      <c r="F145" s="7" t="s">
        <v>3196</v>
      </c>
    </row>
    <row r="146" spans="1:6" x14ac:dyDescent="0.25">
      <c r="A146" s="133"/>
      <c r="B146" s="6" t="s">
        <v>2426</v>
      </c>
      <c r="C146" s="7" t="s">
        <v>2683</v>
      </c>
      <c r="D146" s="113" t="s">
        <v>3006</v>
      </c>
      <c r="E146" s="7" t="s">
        <v>2683</v>
      </c>
      <c r="F146" s="7" t="s">
        <v>2683</v>
      </c>
    </row>
    <row r="147" spans="1:6" x14ac:dyDescent="0.25">
      <c r="A147" s="133"/>
      <c r="B147" s="6" t="s">
        <v>2427</v>
      </c>
      <c r="C147" s="7" t="s">
        <v>2960</v>
      </c>
      <c r="D147" s="18" t="s">
        <v>2651</v>
      </c>
      <c r="E147" s="7" t="s">
        <v>2961</v>
      </c>
      <c r="F147" s="7" t="s">
        <v>3312</v>
      </c>
    </row>
    <row r="148" spans="1:6" x14ac:dyDescent="0.25">
      <c r="A148" s="133"/>
      <c r="B148" s="6" t="s">
        <v>2428</v>
      </c>
      <c r="C148" s="7" t="s">
        <v>3344</v>
      </c>
      <c r="D148" s="18" t="s">
        <v>3350</v>
      </c>
      <c r="E148" s="7" t="s">
        <v>3359</v>
      </c>
      <c r="F148" s="7" t="s">
        <v>3360</v>
      </c>
    </row>
    <row r="149" spans="1:6" x14ac:dyDescent="0.25">
      <c r="A149" s="133"/>
      <c r="B149" s="6" t="s">
        <v>2429</v>
      </c>
      <c r="C149" s="7" t="s">
        <v>2956</v>
      </c>
      <c r="D149" s="18" t="s">
        <v>2649</v>
      </c>
      <c r="E149" s="7" t="s">
        <v>2957</v>
      </c>
      <c r="F149" s="7" t="s">
        <v>3318</v>
      </c>
    </row>
    <row r="150" spans="1:6" x14ac:dyDescent="0.25">
      <c r="A150" s="133"/>
      <c r="B150" s="6" t="s">
        <v>2430</v>
      </c>
      <c r="C150" s="7" t="s">
        <v>2932</v>
      </c>
      <c r="D150" s="18" t="s">
        <v>2637</v>
      </c>
      <c r="E150" s="7" t="s">
        <v>2933</v>
      </c>
      <c r="F150" s="7" t="s">
        <v>3309</v>
      </c>
    </row>
    <row r="151" spans="1:6" x14ac:dyDescent="0.25">
      <c r="A151" s="133"/>
      <c r="B151" s="6" t="s">
        <v>2431</v>
      </c>
      <c r="C151" s="7" t="s">
        <v>2822</v>
      </c>
      <c r="D151" s="18" t="s">
        <v>2582</v>
      </c>
      <c r="E151" s="7" t="s">
        <v>2823</v>
      </c>
      <c r="F151" s="7" t="s">
        <v>3265</v>
      </c>
    </row>
    <row r="152" spans="1:6" x14ac:dyDescent="0.25">
      <c r="A152" s="133"/>
      <c r="B152" s="6" t="s">
        <v>2432</v>
      </c>
      <c r="C152" s="7" t="s">
        <v>2712</v>
      </c>
      <c r="D152" s="18" t="s">
        <v>2527</v>
      </c>
      <c r="E152" s="7" t="s">
        <v>2713</v>
      </c>
      <c r="F152" s="7" t="s">
        <v>3145</v>
      </c>
    </row>
    <row r="153" spans="1:6" x14ac:dyDescent="0.25">
      <c r="A153" s="133"/>
      <c r="B153" s="6" t="s">
        <v>2433</v>
      </c>
      <c r="C153" s="7" t="s">
        <v>2900</v>
      </c>
      <c r="D153" s="18" t="s">
        <v>2621</v>
      </c>
      <c r="E153" s="7" t="s">
        <v>2901</v>
      </c>
      <c r="F153" s="7" t="s">
        <v>3271</v>
      </c>
    </row>
    <row r="154" spans="1:6" x14ac:dyDescent="0.25">
      <c r="A154" s="133"/>
      <c r="B154" s="6" t="s">
        <v>2434</v>
      </c>
      <c r="C154" s="7" t="s">
        <v>2820</v>
      </c>
      <c r="D154" s="18" t="s">
        <v>2581</v>
      </c>
      <c r="E154" s="7" t="s">
        <v>2821</v>
      </c>
      <c r="F154" s="7" t="s">
        <v>3184</v>
      </c>
    </row>
    <row r="155" spans="1:6" x14ac:dyDescent="0.25">
      <c r="A155" s="133"/>
      <c r="B155" s="6" t="s">
        <v>2435</v>
      </c>
      <c r="C155" s="7" t="s">
        <v>2914</v>
      </c>
      <c r="D155" s="18" t="s">
        <v>2628</v>
      </c>
      <c r="E155" s="7" t="s">
        <v>2915</v>
      </c>
      <c r="F155" s="7" t="s">
        <v>3298</v>
      </c>
    </row>
    <row r="156" spans="1:6" x14ac:dyDescent="0.25">
      <c r="A156" s="133"/>
      <c r="B156" s="6" t="s">
        <v>2436</v>
      </c>
      <c r="C156" s="7" t="s">
        <v>2698</v>
      </c>
      <c r="D156" s="18" t="s">
        <v>2520</v>
      </c>
      <c r="E156" s="7" t="s">
        <v>2699</v>
      </c>
      <c r="F156" s="7" t="s">
        <v>3163</v>
      </c>
    </row>
    <row r="157" spans="1:6" x14ac:dyDescent="0.25">
      <c r="A157" s="133"/>
      <c r="B157" s="6" t="s">
        <v>2437</v>
      </c>
      <c r="C157" s="7" t="s">
        <v>2762</v>
      </c>
      <c r="D157" s="18" t="s">
        <v>2552</v>
      </c>
      <c r="E157" s="7" t="s">
        <v>2763</v>
      </c>
      <c r="F157" s="7" t="s">
        <v>3139</v>
      </c>
    </row>
    <row r="158" spans="1:6" x14ac:dyDescent="0.25">
      <c r="A158" s="133"/>
      <c r="B158" s="90" t="s">
        <v>2438</v>
      </c>
      <c r="C158" s="7" t="s">
        <v>2683</v>
      </c>
      <c r="D158" s="116" t="s">
        <v>3018</v>
      </c>
      <c r="E158" s="7" t="s">
        <v>2683</v>
      </c>
      <c r="F158" s="7" t="s">
        <v>2683</v>
      </c>
    </row>
    <row r="159" spans="1:6" x14ac:dyDescent="0.25">
      <c r="A159" s="133"/>
      <c r="B159" s="6" t="s">
        <v>2439</v>
      </c>
      <c r="C159" s="7" t="s">
        <v>2798</v>
      </c>
      <c r="D159" s="18" t="s">
        <v>2570</v>
      </c>
      <c r="E159" s="7" t="s">
        <v>2799</v>
      </c>
      <c r="F159" s="7" t="s">
        <v>3247</v>
      </c>
    </row>
    <row r="160" spans="1:6" x14ac:dyDescent="0.25">
      <c r="A160" s="133"/>
      <c r="B160" s="6" t="s">
        <v>2440</v>
      </c>
      <c r="C160" s="7" t="s">
        <v>2950</v>
      </c>
      <c r="D160" s="18" t="s">
        <v>2646</v>
      </c>
      <c r="E160" s="7" t="s">
        <v>2951</v>
      </c>
      <c r="F160" s="7" t="s">
        <v>3305</v>
      </c>
    </row>
    <row r="161" spans="1:6" x14ac:dyDescent="0.25">
      <c r="A161" s="133"/>
      <c r="B161" s="6" t="s">
        <v>2441</v>
      </c>
      <c r="C161" s="7" t="s">
        <v>2888</v>
      </c>
      <c r="D161" s="18" t="s">
        <v>2615</v>
      </c>
      <c r="E161" s="7" t="s">
        <v>2889</v>
      </c>
      <c r="F161" s="7" t="s">
        <v>3280</v>
      </c>
    </row>
    <row r="162" spans="1:6" x14ac:dyDescent="0.25">
      <c r="A162" s="133"/>
      <c r="B162" s="6" t="s">
        <v>2442</v>
      </c>
      <c r="C162" s="7" t="s">
        <v>2984</v>
      </c>
      <c r="D162" s="18" t="s">
        <v>2663</v>
      </c>
      <c r="E162" s="7" t="s">
        <v>2985</v>
      </c>
      <c r="F162" s="7" t="s">
        <v>3236</v>
      </c>
    </row>
    <row r="163" spans="1:6" x14ac:dyDescent="0.25">
      <c r="A163" s="133"/>
      <c r="B163" s="6" t="s">
        <v>2443</v>
      </c>
      <c r="C163" s="7" t="s">
        <v>2710</v>
      </c>
      <c r="D163" s="18" t="s">
        <v>2526</v>
      </c>
      <c r="E163" s="7" t="s">
        <v>2711</v>
      </c>
      <c r="F163" s="7" t="s">
        <v>3166</v>
      </c>
    </row>
    <row r="164" spans="1:6" x14ac:dyDescent="0.25">
      <c r="A164" s="133"/>
      <c r="B164" s="6" t="s">
        <v>2444</v>
      </c>
      <c r="C164" s="7" t="s">
        <v>2790</v>
      </c>
      <c r="D164" s="18" t="s">
        <v>2566</v>
      </c>
      <c r="E164" s="7" t="s">
        <v>2791</v>
      </c>
      <c r="F164" s="7" t="s">
        <v>3304</v>
      </c>
    </row>
    <row r="165" spans="1:6" x14ac:dyDescent="0.25">
      <c r="A165" s="133"/>
      <c r="B165" s="6" t="s">
        <v>2445</v>
      </c>
      <c r="C165" s="7" t="s">
        <v>2828</v>
      </c>
      <c r="D165" s="18" t="s">
        <v>2585</v>
      </c>
      <c r="E165" s="7" t="s">
        <v>2829</v>
      </c>
      <c r="F165" s="7" t="s">
        <v>3277</v>
      </c>
    </row>
    <row r="166" spans="1:6" x14ac:dyDescent="0.25">
      <c r="A166" s="133"/>
      <c r="B166" s="6" t="s">
        <v>2446</v>
      </c>
      <c r="C166" s="7" t="s">
        <v>2978</v>
      </c>
      <c r="D166" s="18" t="s">
        <v>2660</v>
      </c>
      <c r="E166" s="7" t="s">
        <v>2979</v>
      </c>
      <c r="F166" s="7" t="s">
        <v>3320</v>
      </c>
    </row>
    <row r="167" spans="1:6" x14ac:dyDescent="0.25">
      <c r="A167" s="133"/>
      <c r="B167" s="6" t="s">
        <v>2447</v>
      </c>
      <c r="C167" s="7" t="s">
        <v>2906</v>
      </c>
      <c r="D167" s="18" t="s">
        <v>2624</v>
      </c>
      <c r="E167" s="7" t="s">
        <v>2907</v>
      </c>
      <c r="F167" s="7" t="s">
        <v>3262</v>
      </c>
    </row>
    <row r="168" spans="1:6" x14ac:dyDescent="0.25">
      <c r="A168" s="133"/>
      <c r="B168" s="6" t="s">
        <v>2448</v>
      </c>
      <c r="C168" s="7" t="s">
        <v>2852</v>
      </c>
      <c r="D168" s="18" t="s">
        <v>2597</v>
      </c>
      <c r="E168" s="7" t="s">
        <v>2853</v>
      </c>
      <c r="F168" s="7" t="s">
        <v>3190</v>
      </c>
    </row>
    <row r="169" spans="1:6" x14ac:dyDescent="0.25">
      <c r="A169" s="133"/>
      <c r="B169" s="6" t="s">
        <v>2449</v>
      </c>
      <c r="C169" s="7" t="s">
        <v>3345</v>
      </c>
      <c r="D169" s="18" t="s">
        <v>3351</v>
      </c>
      <c r="E169" s="7" t="s">
        <v>3361</v>
      </c>
      <c r="F169" s="7" t="s">
        <v>3362</v>
      </c>
    </row>
    <row r="170" spans="1:6" x14ac:dyDescent="0.25">
      <c r="A170" s="133"/>
      <c r="B170" s="90" t="s">
        <v>2450</v>
      </c>
      <c r="C170" s="7" t="s">
        <v>2683</v>
      </c>
      <c r="D170" s="116" t="s">
        <v>3018</v>
      </c>
      <c r="E170" s="7" t="s">
        <v>2683</v>
      </c>
      <c r="F170" s="7" t="s">
        <v>2683</v>
      </c>
    </row>
    <row r="171" spans="1:6" x14ac:dyDescent="0.25">
      <c r="A171" s="133"/>
      <c r="B171" s="6" t="s">
        <v>2451</v>
      </c>
      <c r="C171" s="7" t="s">
        <v>2934</v>
      </c>
      <c r="D171" s="18" t="s">
        <v>2638</v>
      </c>
      <c r="E171" s="7" t="s">
        <v>2935</v>
      </c>
      <c r="F171" s="7" t="s">
        <v>3323</v>
      </c>
    </row>
    <row r="172" spans="1:6" x14ac:dyDescent="0.25">
      <c r="A172" s="133"/>
      <c r="B172" s="6" t="s">
        <v>2452</v>
      </c>
      <c r="C172" s="7" t="s">
        <v>2792</v>
      </c>
      <c r="D172" s="18" t="s">
        <v>2567</v>
      </c>
      <c r="E172" s="7" t="s">
        <v>2793</v>
      </c>
      <c r="F172" s="7" t="s">
        <v>3248</v>
      </c>
    </row>
    <row r="173" spans="1:6" x14ac:dyDescent="0.25">
      <c r="A173" s="133"/>
      <c r="B173" s="6" t="s">
        <v>2453</v>
      </c>
      <c r="C173" s="7" t="s">
        <v>2916</v>
      </c>
      <c r="D173" s="18" t="s">
        <v>2629</v>
      </c>
      <c r="E173" s="7" t="s">
        <v>2917</v>
      </c>
      <c r="F173" s="7" t="s">
        <v>3328</v>
      </c>
    </row>
    <row r="174" spans="1:6" x14ac:dyDescent="0.25">
      <c r="A174" s="133"/>
      <c r="B174" s="6" t="s">
        <v>2454</v>
      </c>
      <c r="C174" s="7" t="s">
        <v>2948</v>
      </c>
      <c r="D174" s="18" t="s">
        <v>2645</v>
      </c>
      <c r="E174" s="7" t="s">
        <v>2949</v>
      </c>
      <c r="F174" s="7" t="s">
        <v>3314</v>
      </c>
    </row>
    <row r="175" spans="1:6" x14ac:dyDescent="0.25">
      <c r="A175" s="133"/>
      <c r="B175" s="6" t="s">
        <v>2455</v>
      </c>
      <c r="C175" s="7" t="s">
        <v>2720</v>
      </c>
      <c r="D175" s="18" t="s">
        <v>2531</v>
      </c>
      <c r="E175" s="7" t="s">
        <v>2721</v>
      </c>
      <c r="F175" s="7" t="s">
        <v>3169</v>
      </c>
    </row>
    <row r="176" spans="1:6" x14ac:dyDescent="0.25">
      <c r="A176" s="133"/>
      <c r="B176" s="6" t="s">
        <v>2456</v>
      </c>
      <c r="C176" s="7" t="s">
        <v>2796</v>
      </c>
      <c r="D176" s="18" t="s">
        <v>2569</v>
      </c>
      <c r="E176" s="7" t="s">
        <v>2797</v>
      </c>
      <c r="F176" s="7" t="s">
        <v>3239</v>
      </c>
    </row>
    <row r="177" spans="1:6" x14ac:dyDescent="0.25">
      <c r="A177" s="133"/>
      <c r="B177" s="6" t="s">
        <v>2457</v>
      </c>
      <c r="C177" s="7" t="s">
        <v>2836</v>
      </c>
      <c r="D177" s="18" t="s">
        <v>2589</v>
      </c>
      <c r="E177" s="7" t="s">
        <v>2837</v>
      </c>
      <c r="F177" s="7" t="s">
        <v>3282</v>
      </c>
    </row>
    <row r="178" spans="1:6" x14ac:dyDescent="0.25">
      <c r="A178" s="133"/>
      <c r="B178" s="6" t="s">
        <v>2458</v>
      </c>
      <c r="C178" s="7" t="s">
        <v>2868</v>
      </c>
      <c r="D178" s="18" t="s">
        <v>2605</v>
      </c>
      <c r="E178" s="7" t="s">
        <v>2869</v>
      </c>
      <c r="F178" s="7" t="s">
        <v>3267</v>
      </c>
    </row>
    <row r="179" spans="1:6" x14ac:dyDescent="0.25">
      <c r="A179" s="133"/>
      <c r="B179" s="6" t="s">
        <v>2459</v>
      </c>
      <c r="C179" s="7" t="s">
        <v>2834</v>
      </c>
      <c r="D179" s="18" t="s">
        <v>2588</v>
      </c>
      <c r="E179" s="7" t="s">
        <v>2835</v>
      </c>
      <c r="F179" s="7" t="s">
        <v>3272</v>
      </c>
    </row>
    <row r="180" spans="1:6" x14ac:dyDescent="0.25">
      <c r="A180" s="133"/>
      <c r="B180" s="6" t="s">
        <v>2460</v>
      </c>
      <c r="C180" s="7" t="s">
        <v>2908</v>
      </c>
      <c r="D180" s="18" t="s">
        <v>2625</v>
      </c>
      <c r="E180" s="7" t="s">
        <v>2909</v>
      </c>
      <c r="F180" s="7" t="s">
        <v>3191</v>
      </c>
    </row>
    <row r="181" spans="1:6" x14ac:dyDescent="0.25">
      <c r="A181" s="133"/>
      <c r="B181" s="6" t="s">
        <v>2461</v>
      </c>
      <c r="C181" s="7" t="s">
        <v>3346</v>
      </c>
      <c r="D181" s="18" t="s">
        <v>3352</v>
      </c>
      <c r="E181" s="7" t="s">
        <v>3363</v>
      </c>
      <c r="F181" s="7" t="s">
        <v>3364</v>
      </c>
    </row>
    <row r="182" spans="1:6" x14ac:dyDescent="0.25">
      <c r="A182" s="133"/>
      <c r="B182" s="90" t="s">
        <v>2462</v>
      </c>
      <c r="C182" s="7" t="s">
        <v>2683</v>
      </c>
      <c r="D182" s="116" t="s">
        <v>3026</v>
      </c>
      <c r="E182" s="7" t="s">
        <v>2683</v>
      </c>
      <c r="F182" s="7" t="s">
        <v>2683</v>
      </c>
    </row>
    <row r="183" spans="1:6" x14ac:dyDescent="0.25">
      <c r="A183" s="133"/>
      <c r="B183" s="6" t="s">
        <v>2463</v>
      </c>
      <c r="C183" s="7" t="s">
        <v>2936</v>
      </c>
      <c r="D183" s="18" t="s">
        <v>2639</v>
      </c>
      <c r="E183" s="7" t="s">
        <v>2937</v>
      </c>
      <c r="F183" s="7" t="s">
        <v>3327</v>
      </c>
    </row>
    <row r="184" spans="1:6" x14ac:dyDescent="0.25">
      <c r="A184" s="133"/>
      <c r="B184" s="6" t="s">
        <v>2464</v>
      </c>
      <c r="C184" s="7" t="s">
        <v>2974</v>
      </c>
      <c r="D184" s="18" t="s">
        <v>2658</v>
      </c>
      <c r="E184" s="7" t="s">
        <v>2975</v>
      </c>
      <c r="F184" s="7" t="s">
        <v>3308</v>
      </c>
    </row>
    <row r="185" spans="1:6" x14ac:dyDescent="0.25">
      <c r="A185" s="133"/>
      <c r="B185" s="6" t="s">
        <v>2465</v>
      </c>
      <c r="C185" s="7" t="s">
        <v>2958</v>
      </c>
      <c r="D185" s="18" t="s">
        <v>2650</v>
      </c>
      <c r="E185" s="7" t="s">
        <v>2959</v>
      </c>
      <c r="F185" s="7" t="s">
        <v>3300</v>
      </c>
    </row>
    <row r="186" spans="1:6" x14ac:dyDescent="0.25">
      <c r="A186" s="133"/>
      <c r="B186" s="6" t="s">
        <v>2466</v>
      </c>
      <c r="C186" s="7" t="s">
        <v>2780</v>
      </c>
      <c r="D186" s="18" t="s">
        <v>2561</v>
      </c>
      <c r="E186" s="7" t="s">
        <v>2781</v>
      </c>
      <c r="F186" s="7" t="s">
        <v>3245</v>
      </c>
    </row>
    <row r="187" spans="1:6" x14ac:dyDescent="0.25">
      <c r="A187" s="133"/>
      <c r="B187" s="6" t="s">
        <v>2467</v>
      </c>
      <c r="C187" s="7" t="s">
        <v>2844</v>
      </c>
      <c r="D187" s="18" t="s">
        <v>2593</v>
      </c>
      <c r="E187" s="7" t="s">
        <v>2845</v>
      </c>
      <c r="F187" s="7" t="s">
        <v>3281</v>
      </c>
    </row>
    <row r="188" spans="1:6" x14ac:dyDescent="0.25">
      <c r="A188" s="133"/>
      <c r="B188" s="6" t="s">
        <v>2468</v>
      </c>
      <c r="C188" s="7" t="s">
        <v>2810</v>
      </c>
      <c r="D188" s="18" t="s">
        <v>2576</v>
      </c>
      <c r="E188" s="7" t="s">
        <v>2811</v>
      </c>
      <c r="F188" s="7" t="s">
        <v>3242</v>
      </c>
    </row>
    <row r="189" spans="1:6" x14ac:dyDescent="0.25">
      <c r="A189" s="133"/>
      <c r="B189" s="6" t="s">
        <v>2469</v>
      </c>
      <c r="C189" s="7" t="s">
        <v>2752</v>
      </c>
      <c r="D189" s="18" t="s">
        <v>2547</v>
      </c>
      <c r="E189" s="7" t="s">
        <v>2753</v>
      </c>
      <c r="F189" s="7" t="s">
        <v>3252</v>
      </c>
    </row>
    <row r="190" spans="1:6" x14ac:dyDescent="0.25">
      <c r="A190" s="133"/>
      <c r="B190" s="6" t="s">
        <v>2470</v>
      </c>
      <c r="C190" s="7" t="s">
        <v>3193</v>
      </c>
      <c r="D190" s="18" t="s">
        <v>3194</v>
      </c>
      <c r="E190" s="7" t="s">
        <v>3195</v>
      </c>
      <c r="F190" s="7" t="s">
        <v>3274</v>
      </c>
    </row>
    <row r="191" spans="1:6" x14ac:dyDescent="0.25">
      <c r="A191" s="133"/>
      <c r="B191" s="6" t="s">
        <v>2471</v>
      </c>
      <c r="C191" s="7" t="s">
        <v>2696</v>
      </c>
      <c r="D191" s="18" t="s">
        <v>2519</v>
      </c>
      <c r="E191" s="7" t="s">
        <v>2697</v>
      </c>
      <c r="F191" s="7" t="s">
        <v>3152</v>
      </c>
    </row>
    <row r="192" spans="1:6" x14ac:dyDescent="0.25">
      <c r="A192" s="133"/>
      <c r="B192" s="6" t="s">
        <v>2472</v>
      </c>
      <c r="C192" s="7" t="s">
        <v>2716</v>
      </c>
      <c r="D192" s="18" t="s">
        <v>2529</v>
      </c>
      <c r="E192" s="7" t="s">
        <v>2717</v>
      </c>
      <c r="F192" s="7" t="s">
        <v>3153</v>
      </c>
    </row>
    <row r="193" spans="1:6" x14ac:dyDescent="0.25">
      <c r="A193" s="133"/>
      <c r="B193" s="6" t="s">
        <v>2473</v>
      </c>
      <c r="C193" s="7" t="s">
        <v>2854</v>
      </c>
      <c r="D193" s="18" t="s">
        <v>2598</v>
      </c>
      <c r="E193" s="7" t="s">
        <v>2855</v>
      </c>
      <c r="F193" s="7" t="s">
        <v>3200</v>
      </c>
    </row>
    <row r="194" spans="1:6" x14ac:dyDescent="0.25">
      <c r="A194" s="134"/>
      <c r="B194" s="91" t="s">
        <v>2474</v>
      </c>
      <c r="C194" s="7" t="s">
        <v>2683</v>
      </c>
      <c r="D194" s="116" t="s">
        <v>3026</v>
      </c>
      <c r="E194" s="7" t="s">
        <v>2683</v>
      </c>
      <c r="F194" s="7" t="s">
        <v>2683</v>
      </c>
    </row>
  </sheetData>
  <autoFilter ref="A2:F194"/>
  <mergeCells count="3">
    <mergeCell ref="A1:B1"/>
    <mergeCell ref="A3:A98"/>
    <mergeCell ref="A99:A194"/>
  </mergeCells>
  <conditionalFormatting sqref="D3:D194">
    <cfRule type="containsText" dxfId="35" priority="1" operator="containsText" text="DNA Spike">
      <formula>NOT(ISERROR(SEARCH("DNA Spike",D3)))</formula>
    </cfRule>
    <cfRule type="containsText" dxfId="34" priority="2" operator="containsText" text="RNA Spike">
      <formula>NOT(ISERROR(SEARCH("RNA Spike",D3)))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M21"/>
  <sheetViews>
    <sheetView zoomScale="85" zoomScaleNormal="85" workbookViewId="0">
      <selection activeCell="A12" sqref="A12:M12"/>
    </sheetView>
  </sheetViews>
  <sheetFormatPr defaultRowHeight="15" x14ac:dyDescent="0.25"/>
  <cols>
    <col min="1" max="1" width="9.140625" style="19"/>
    <col min="2" max="2" width="16" bestFit="1" customWidth="1"/>
    <col min="3" max="3" width="16.5703125" bestFit="1" customWidth="1"/>
    <col min="4" max="4" width="17.7109375" bestFit="1" customWidth="1"/>
    <col min="5" max="5" width="16" bestFit="1" customWidth="1"/>
    <col min="6" max="6" width="17.7109375" bestFit="1" customWidth="1"/>
    <col min="7" max="12" width="16" bestFit="1" customWidth="1"/>
    <col min="13" max="13" width="21.5703125" bestFit="1" customWidth="1"/>
  </cols>
  <sheetData>
    <row r="1" spans="1:13" s="19" customFormat="1" x14ac:dyDescent="0.25">
      <c r="A1" s="135" t="s">
        <v>3365</v>
      </c>
      <c r="B1" s="135"/>
      <c r="C1" s="135"/>
      <c r="D1" s="135"/>
      <c r="E1" s="135"/>
      <c r="F1" s="135"/>
      <c r="G1" s="135"/>
      <c r="H1" s="135"/>
      <c r="I1" s="135"/>
      <c r="J1" s="135"/>
      <c r="K1" s="135"/>
      <c r="L1" s="135"/>
      <c r="M1" s="135"/>
    </row>
    <row r="2" spans="1:13" s="19" customFormat="1" x14ac:dyDescent="0.25">
      <c r="B2" s="20">
        <v>1</v>
      </c>
      <c r="C2" s="20">
        <v>2</v>
      </c>
      <c r="D2" s="20">
        <v>3</v>
      </c>
      <c r="E2" s="20">
        <v>4</v>
      </c>
      <c r="F2" s="20">
        <v>5</v>
      </c>
      <c r="G2" s="20">
        <v>6</v>
      </c>
      <c r="H2" s="20">
        <v>7</v>
      </c>
      <c r="I2" s="20">
        <v>8</v>
      </c>
      <c r="J2" s="20">
        <v>9</v>
      </c>
      <c r="K2" s="20">
        <v>10</v>
      </c>
      <c r="L2" s="20">
        <v>11</v>
      </c>
      <c r="M2" s="20">
        <v>12</v>
      </c>
    </row>
    <row r="3" spans="1:13" x14ac:dyDescent="0.25">
      <c r="A3" s="20" t="s">
        <v>29</v>
      </c>
      <c r="B3" s="102" t="s">
        <v>3107</v>
      </c>
      <c r="C3" s="102" t="s">
        <v>3053</v>
      </c>
      <c r="D3" s="102" t="s">
        <v>3032</v>
      </c>
      <c r="E3" s="102" t="s">
        <v>3009</v>
      </c>
      <c r="F3" s="103" t="s">
        <v>3047</v>
      </c>
      <c r="G3" s="102" t="s">
        <v>3105</v>
      </c>
      <c r="H3" s="102" t="s">
        <v>3043</v>
      </c>
      <c r="I3" s="102" t="s">
        <v>3096</v>
      </c>
      <c r="J3" s="102" t="s">
        <v>3366</v>
      </c>
      <c r="K3" s="102" t="s">
        <v>3115</v>
      </c>
      <c r="L3" s="102" t="s">
        <v>3367</v>
      </c>
      <c r="M3" s="104" t="s">
        <v>2993</v>
      </c>
    </row>
    <row r="4" spans="1:13" x14ac:dyDescent="0.25">
      <c r="A4" s="20" t="s">
        <v>30</v>
      </c>
      <c r="B4" s="102" t="s">
        <v>2994</v>
      </c>
      <c r="C4" s="102" t="s">
        <v>3089</v>
      </c>
      <c r="D4" s="102" t="s">
        <v>3368</v>
      </c>
      <c r="E4" s="102" t="s">
        <v>3081</v>
      </c>
      <c r="F4" s="102" t="s">
        <v>3014</v>
      </c>
      <c r="G4" s="102" t="s">
        <v>3038</v>
      </c>
      <c r="H4" s="102" t="s">
        <v>2998</v>
      </c>
      <c r="I4" s="102" t="s">
        <v>3066</v>
      </c>
      <c r="J4" s="102" t="s">
        <v>3072</v>
      </c>
      <c r="K4" s="102" t="s">
        <v>3050</v>
      </c>
      <c r="L4" s="102" t="s">
        <v>3369</v>
      </c>
      <c r="M4" s="104" t="s">
        <v>2993</v>
      </c>
    </row>
    <row r="5" spans="1:13" x14ac:dyDescent="0.25">
      <c r="A5" s="20" t="s">
        <v>31</v>
      </c>
      <c r="B5" s="102" t="s">
        <v>3035</v>
      </c>
      <c r="C5" s="102" t="s">
        <v>3045</v>
      </c>
      <c r="D5" s="102" t="s">
        <v>3119</v>
      </c>
      <c r="E5" s="102" t="s">
        <v>3022</v>
      </c>
      <c r="F5" s="102" t="s">
        <v>3064</v>
      </c>
      <c r="G5" s="102" t="s">
        <v>3042</v>
      </c>
      <c r="H5" s="102" t="s">
        <v>3123</v>
      </c>
      <c r="I5" s="102" t="s">
        <v>3077</v>
      </c>
      <c r="J5" s="102" t="s">
        <v>3370</v>
      </c>
      <c r="K5" s="102" t="s">
        <v>3099</v>
      </c>
      <c r="L5" s="102" t="s">
        <v>3132</v>
      </c>
      <c r="M5" s="104" t="s">
        <v>3006</v>
      </c>
    </row>
    <row r="6" spans="1:13" x14ac:dyDescent="0.25">
      <c r="A6" s="20" t="s">
        <v>32</v>
      </c>
      <c r="B6" s="102" t="s">
        <v>3058</v>
      </c>
      <c r="C6" s="102" t="s">
        <v>3371</v>
      </c>
      <c r="D6" s="102" t="s">
        <v>3134</v>
      </c>
      <c r="E6" s="102" t="s">
        <v>3135</v>
      </c>
      <c r="F6" s="102" t="s">
        <v>3110</v>
      </c>
      <c r="G6" s="102" t="s">
        <v>3075</v>
      </c>
      <c r="H6" s="102" t="s">
        <v>3049</v>
      </c>
      <c r="I6" s="102" t="s">
        <v>3084</v>
      </c>
      <c r="J6" s="102" t="s">
        <v>3372</v>
      </c>
      <c r="K6" s="102" t="s">
        <v>3102</v>
      </c>
      <c r="L6" s="102" t="s">
        <v>3373</v>
      </c>
      <c r="M6" s="104" t="s">
        <v>3006</v>
      </c>
    </row>
    <row r="7" spans="1:13" x14ac:dyDescent="0.25">
      <c r="A7" s="20" t="s">
        <v>33</v>
      </c>
      <c r="B7" s="102" t="s">
        <v>3041</v>
      </c>
      <c r="C7" s="102" t="s">
        <v>3001</v>
      </c>
      <c r="D7" s="102" t="s">
        <v>3120</v>
      </c>
      <c r="E7" s="102" t="s">
        <v>3100</v>
      </c>
      <c r="F7" s="102" t="s">
        <v>3023</v>
      </c>
      <c r="G7" s="102" t="s">
        <v>3048</v>
      </c>
      <c r="H7" s="102" t="s">
        <v>3071</v>
      </c>
      <c r="I7" s="102" t="s">
        <v>2999</v>
      </c>
      <c r="J7" s="102" t="s">
        <v>3086</v>
      </c>
      <c r="K7" s="102" t="s">
        <v>3106</v>
      </c>
      <c r="L7" s="102" t="s">
        <v>3103</v>
      </c>
      <c r="M7" s="105" t="s">
        <v>3018</v>
      </c>
    </row>
    <row r="8" spans="1:13" x14ac:dyDescent="0.25">
      <c r="A8" s="20" t="s">
        <v>34</v>
      </c>
      <c r="B8" s="102" t="s">
        <v>3040</v>
      </c>
      <c r="C8" s="102" t="s">
        <v>3008</v>
      </c>
      <c r="D8" s="102" t="s">
        <v>3055</v>
      </c>
      <c r="E8" s="102" t="s">
        <v>3108</v>
      </c>
      <c r="F8" s="102" t="s">
        <v>3082</v>
      </c>
      <c r="G8" s="102" t="s">
        <v>3056</v>
      </c>
      <c r="H8" s="102" t="s">
        <v>3076</v>
      </c>
      <c r="I8" s="102" t="s">
        <v>3374</v>
      </c>
      <c r="J8" s="102" t="s">
        <v>3098</v>
      </c>
      <c r="K8" s="102" t="s">
        <v>3375</v>
      </c>
      <c r="L8" s="102" t="s">
        <v>3376</v>
      </c>
      <c r="M8" s="105" t="s">
        <v>3018</v>
      </c>
    </row>
    <row r="9" spans="1:13" x14ac:dyDescent="0.25">
      <c r="A9" s="20" t="s">
        <v>35</v>
      </c>
      <c r="B9" s="102" t="s">
        <v>3118</v>
      </c>
      <c r="C9" s="102" t="s">
        <v>3377</v>
      </c>
      <c r="D9" s="102" t="s">
        <v>3003</v>
      </c>
      <c r="E9" s="102" t="s">
        <v>3104</v>
      </c>
      <c r="F9" s="102" t="s">
        <v>3091</v>
      </c>
      <c r="G9" s="102" t="s">
        <v>3113</v>
      </c>
      <c r="H9" s="102" t="s">
        <v>3004</v>
      </c>
      <c r="I9" s="102" t="s">
        <v>3378</v>
      </c>
      <c r="J9" s="102" t="s">
        <v>3379</v>
      </c>
      <c r="K9" s="102" t="s">
        <v>3024</v>
      </c>
      <c r="L9" s="102" t="s">
        <v>3130</v>
      </c>
      <c r="M9" s="105" t="s">
        <v>3026</v>
      </c>
    </row>
    <row r="10" spans="1:13" x14ac:dyDescent="0.25">
      <c r="A10" s="20" t="s">
        <v>36</v>
      </c>
      <c r="B10" s="102" t="s">
        <v>3079</v>
      </c>
      <c r="C10" s="102" t="s">
        <v>3054</v>
      </c>
      <c r="D10" s="102" t="s">
        <v>3002</v>
      </c>
      <c r="E10" s="102" t="s">
        <v>2996</v>
      </c>
      <c r="F10" s="102" t="s">
        <v>3060</v>
      </c>
      <c r="G10" s="102" t="s">
        <v>3039</v>
      </c>
      <c r="H10" s="102" t="s">
        <v>3093</v>
      </c>
      <c r="I10" s="102" t="s">
        <v>3097</v>
      </c>
      <c r="J10" s="102" t="s">
        <v>3062</v>
      </c>
      <c r="K10" s="102" t="s">
        <v>3088</v>
      </c>
      <c r="L10" s="102" t="s">
        <v>3380</v>
      </c>
      <c r="M10" s="105" t="s">
        <v>3026</v>
      </c>
    </row>
    <row r="12" spans="1:13" s="19" customFormat="1" x14ac:dyDescent="0.25">
      <c r="A12" s="135" t="s">
        <v>3381</v>
      </c>
      <c r="B12" s="135"/>
      <c r="C12" s="135"/>
      <c r="D12" s="135"/>
      <c r="E12" s="135"/>
      <c r="F12" s="135"/>
      <c r="G12" s="135"/>
      <c r="H12" s="135"/>
      <c r="I12" s="135"/>
      <c r="J12" s="135"/>
      <c r="K12" s="135"/>
      <c r="L12" s="135"/>
      <c r="M12" s="135"/>
    </row>
    <row r="13" spans="1:13" s="19" customFormat="1" x14ac:dyDescent="0.25">
      <c r="B13" s="20">
        <v>1</v>
      </c>
      <c r="C13" s="20">
        <v>2</v>
      </c>
      <c r="D13" s="20">
        <v>3</v>
      </c>
      <c r="E13" s="20">
        <v>4</v>
      </c>
      <c r="F13" s="20">
        <v>5</v>
      </c>
      <c r="G13" s="20">
        <v>6</v>
      </c>
      <c r="H13" s="20">
        <v>7</v>
      </c>
      <c r="I13" s="20">
        <v>8</v>
      </c>
      <c r="J13" s="20">
        <v>9</v>
      </c>
      <c r="K13" s="20">
        <v>10</v>
      </c>
      <c r="L13" s="20">
        <v>11</v>
      </c>
      <c r="M13" s="20">
        <v>12</v>
      </c>
    </row>
    <row r="14" spans="1:13" x14ac:dyDescent="0.25">
      <c r="A14" s="20" t="s">
        <v>29</v>
      </c>
      <c r="B14" s="102" t="s">
        <v>3063</v>
      </c>
      <c r="C14" s="102" t="s">
        <v>3125</v>
      </c>
      <c r="D14" s="102" t="s">
        <v>3090</v>
      </c>
      <c r="E14" s="102" t="s">
        <v>3028</v>
      </c>
      <c r="F14" s="102" t="s">
        <v>3121</v>
      </c>
      <c r="G14" s="102" t="s">
        <v>3029</v>
      </c>
      <c r="H14" s="102" t="s">
        <v>3382</v>
      </c>
      <c r="I14" s="102" t="s">
        <v>3111</v>
      </c>
      <c r="J14" s="102" t="s">
        <v>3128</v>
      </c>
      <c r="K14" s="102" t="s">
        <v>3078</v>
      </c>
      <c r="L14" s="102" t="s">
        <v>3052</v>
      </c>
      <c r="M14" s="104" t="s">
        <v>2993</v>
      </c>
    </row>
    <row r="15" spans="1:13" x14ac:dyDescent="0.25">
      <c r="A15" s="20" t="s">
        <v>30</v>
      </c>
      <c r="B15" s="102" t="s">
        <v>3000</v>
      </c>
      <c r="C15" s="102" t="s">
        <v>3133</v>
      </c>
      <c r="D15" s="102" t="s">
        <v>3021</v>
      </c>
      <c r="E15" s="102" t="s">
        <v>3010</v>
      </c>
      <c r="F15" s="102" t="s">
        <v>3083</v>
      </c>
      <c r="G15" s="102" t="s">
        <v>3109</v>
      </c>
      <c r="H15" s="102" t="s">
        <v>3011</v>
      </c>
      <c r="I15" s="102" t="s">
        <v>3020</v>
      </c>
      <c r="J15" s="102" t="s">
        <v>3383</v>
      </c>
      <c r="K15" s="102" t="s">
        <v>3087</v>
      </c>
      <c r="L15" s="102" t="s">
        <v>3384</v>
      </c>
      <c r="M15" s="104" t="s">
        <v>2993</v>
      </c>
    </row>
    <row r="16" spans="1:13" x14ac:dyDescent="0.25">
      <c r="A16" s="20" t="s">
        <v>31</v>
      </c>
      <c r="B16" s="102" t="s">
        <v>3073</v>
      </c>
      <c r="C16" s="102" t="s">
        <v>3027</v>
      </c>
      <c r="D16" s="102" t="s">
        <v>3051</v>
      </c>
      <c r="E16" s="102" t="s">
        <v>3070</v>
      </c>
      <c r="F16" s="102" t="s">
        <v>3092</v>
      </c>
      <c r="G16" s="102" t="s">
        <v>3114</v>
      </c>
      <c r="H16" s="102" t="s">
        <v>3016</v>
      </c>
      <c r="I16" s="102" t="s">
        <v>3385</v>
      </c>
      <c r="J16" s="102" t="s">
        <v>3386</v>
      </c>
      <c r="K16" s="102" t="s">
        <v>3129</v>
      </c>
      <c r="L16" s="102" t="s">
        <v>3017</v>
      </c>
      <c r="M16" s="104" t="s">
        <v>3006</v>
      </c>
    </row>
    <row r="17" spans="1:13" x14ac:dyDescent="0.25">
      <c r="A17" s="20" t="s">
        <v>32</v>
      </c>
      <c r="B17" s="102" t="s">
        <v>3122</v>
      </c>
      <c r="C17" s="102" t="s">
        <v>3037</v>
      </c>
      <c r="D17" s="102" t="s">
        <v>2995</v>
      </c>
      <c r="E17" s="102" t="s">
        <v>3074</v>
      </c>
      <c r="F17" s="102" t="s">
        <v>3131</v>
      </c>
      <c r="G17" s="102" t="s">
        <v>3057</v>
      </c>
      <c r="H17" s="102" t="s">
        <v>3387</v>
      </c>
      <c r="I17" s="102" t="s">
        <v>3117</v>
      </c>
      <c r="J17" s="102" t="s">
        <v>3388</v>
      </c>
      <c r="K17" s="102" t="s">
        <v>3389</v>
      </c>
      <c r="L17" s="102" t="s">
        <v>3025</v>
      </c>
      <c r="M17" s="104" t="s">
        <v>3006</v>
      </c>
    </row>
    <row r="18" spans="1:13" x14ac:dyDescent="0.25">
      <c r="A18" s="20" t="s">
        <v>33</v>
      </c>
      <c r="B18" s="102" t="s">
        <v>3007</v>
      </c>
      <c r="C18" s="102" t="s">
        <v>3080</v>
      </c>
      <c r="D18" s="102" t="s">
        <v>3069</v>
      </c>
      <c r="E18" s="102" t="s">
        <v>3137</v>
      </c>
      <c r="F18" s="102" t="s">
        <v>3136</v>
      </c>
      <c r="G18" s="102" t="s">
        <v>3061</v>
      </c>
      <c r="H18" s="102" t="s">
        <v>3005</v>
      </c>
      <c r="I18" s="102" t="s">
        <v>3390</v>
      </c>
      <c r="J18" s="102" t="s">
        <v>3391</v>
      </c>
      <c r="K18" s="102" t="s">
        <v>3392</v>
      </c>
      <c r="L18" s="102" t="s">
        <v>3393</v>
      </c>
      <c r="M18" s="105" t="s">
        <v>3018</v>
      </c>
    </row>
    <row r="19" spans="1:13" x14ac:dyDescent="0.25">
      <c r="A19" s="20" t="s">
        <v>34</v>
      </c>
      <c r="B19" s="102" t="s">
        <v>3012</v>
      </c>
      <c r="C19" s="102" t="s">
        <v>3112</v>
      </c>
      <c r="D19" s="102" t="s">
        <v>3013</v>
      </c>
      <c r="E19" s="102" t="s">
        <v>3095</v>
      </c>
      <c r="F19" s="102" t="s">
        <v>3116</v>
      </c>
      <c r="G19" s="102" t="s">
        <v>3127</v>
      </c>
      <c r="H19" s="102" t="s">
        <v>3394</v>
      </c>
      <c r="I19" s="102" t="s">
        <v>3036</v>
      </c>
      <c r="J19" s="102" t="s">
        <v>3395</v>
      </c>
      <c r="K19" s="102" t="s">
        <v>3068</v>
      </c>
      <c r="L19" s="102" t="s">
        <v>3396</v>
      </c>
      <c r="M19" s="105" t="s">
        <v>3018</v>
      </c>
    </row>
    <row r="20" spans="1:13" x14ac:dyDescent="0.25">
      <c r="A20" s="20" t="s">
        <v>35</v>
      </c>
      <c r="B20" s="102" t="s">
        <v>3059</v>
      </c>
      <c r="C20" s="102" t="s">
        <v>3046</v>
      </c>
      <c r="D20" s="102" t="s">
        <v>3019</v>
      </c>
      <c r="E20" s="102" t="s">
        <v>2997</v>
      </c>
      <c r="F20" s="102" t="s">
        <v>3065</v>
      </c>
      <c r="G20" s="102" t="s">
        <v>3030</v>
      </c>
      <c r="H20" s="102" t="s">
        <v>3126</v>
      </c>
      <c r="I20" s="102" t="s">
        <v>3124</v>
      </c>
      <c r="J20" s="102" t="s">
        <v>3067</v>
      </c>
      <c r="K20" s="102" t="s">
        <v>3034</v>
      </c>
      <c r="L20" s="102" t="s">
        <v>3397</v>
      </c>
      <c r="M20" s="105" t="s">
        <v>3026</v>
      </c>
    </row>
    <row r="21" spans="1:13" x14ac:dyDescent="0.25">
      <c r="A21" s="20" t="s">
        <v>36</v>
      </c>
      <c r="B21" s="102" t="s">
        <v>3031</v>
      </c>
      <c r="C21" s="102" t="s">
        <v>3094</v>
      </c>
      <c r="D21" s="102" t="s">
        <v>3033</v>
      </c>
      <c r="E21" s="102" t="s">
        <v>3101</v>
      </c>
      <c r="F21" s="102" t="s">
        <v>3015</v>
      </c>
      <c r="G21" s="102" t="s">
        <v>2992</v>
      </c>
      <c r="H21" s="102" t="s">
        <v>3085</v>
      </c>
      <c r="I21" s="102" t="s">
        <v>3398</v>
      </c>
      <c r="J21" s="102" t="s">
        <v>3399</v>
      </c>
      <c r="K21" s="102" t="s">
        <v>3044</v>
      </c>
      <c r="L21" s="102" t="s">
        <v>3400</v>
      </c>
      <c r="M21" s="105" t="s">
        <v>3026</v>
      </c>
    </row>
  </sheetData>
  <mergeCells count="2">
    <mergeCell ref="A1:M1"/>
    <mergeCell ref="A12:M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4"/>
  <sheetViews>
    <sheetView zoomScale="70" zoomScaleNormal="70" workbookViewId="0">
      <selection activeCell="F20" sqref="F20"/>
    </sheetView>
  </sheetViews>
  <sheetFormatPr defaultRowHeight="15" x14ac:dyDescent="0.25"/>
  <cols>
    <col min="1" max="1" width="10.85546875" bestFit="1" customWidth="1"/>
    <col min="2" max="2" width="8.5703125" bestFit="1" customWidth="1"/>
    <col min="3" max="3" width="17.28515625" bestFit="1" customWidth="1"/>
    <col min="4" max="4" width="15.42578125" bestFit="1" customWidth="1"/>
    <col min="5" max="9" width="15" bestFit="1" customWidth="1"/>
    <col min="10" max="10" width="15.42578125" bestFit="1" customWidth="1"/>
    <col min="11" max="15" width="13.42578125" bestFit="1" customWidth="1"/>
    <col min="16" max="17" width="13.42578125" style="85" customWidth="1"/>
    <col min="18" max="18" width="13.42578125" customWidth="1"/>
  </cols>
  <sheetData>
    <row r="1" spans="1:18" x14ac:dyDescent="0.25">
      <c r="A1" s="138" t="str">
        <f>'miRNA Table'!A1:B1</f>
        <v>qPCR Panel Catalog #</v>
      </c>
      <c r="B1" s="139"/>
      <c r="C1" s="140"/>
      <c r="D1" s="141" t="s">
        <v>22</v>
      </c>
      <c r="E1" s="142"/>
      <c r="F1" s="142"/>
      <c r="G1" s="142"/>
      <c r="H1" s="142"/>
      <c r="I1" s="142"/>
      <c r="J1" s="136" t="s">
        <v>21</v>
      </c>
      <c r="K1" s="137"/>
      <c r="L1" s="137"/>
      <c r="M1" s="137"/>
      <c r="N1" s="137"/>
      <c r="O1" s="137"/>
      <c r="P1" s="58"/>
      <c r="R1" s="58"/>
    </row>
    <row r="2" spans="1:18" x14ac:dyDescent="0.25">
      <c r="A2" s="4" t="s">
        <v>0</v>
      </c>
      <c r="B2" s="4" t="s">
        <v>1</v>
      </c>
      <c r="C2" s="4" t="s">
        <v>2</v>
      </c>
      <c r="D2" s="17" t="s">
        <v>2246</v>
      </c>
      <c r="E2" s="17" t="s">
        <v>2247</v>
      </c>
      <c r="F2" s="17" t="s">
        <v>2248</v>
      </c>
      <c r="G2" s="17" t="s">
        <v>2249</v>
      </c>
      <c r="H2" s="17" t="s">
        <v>2250</v>
      </c>
      <c r="I2" s="17" t="s">
        <v>2251</v>
      </c>
      <c r="J2" s="16" t="s">
        <v>2245</v>
      </c>
      <c r="K2" s="16" t="s">
        <v>2252</v>
      </c>
      <c r="L2" s="16" t="s">
        <v>2253</v>
      </c>
      <c r="M2" s="16" t="s">
        <v>2254</v>
      </c>
      <c r="N2" s="16" t="s">
        <v>2255</v>
      </c>
      <c r="O2" s="16" t="s">
        <v>2256</v>
      </c>
      <c r="P2" s="58"/>
      <c r="Q2" s="86" t="s">
        <v>2482</v>
      </c>
      <c r="R2" s="58"/>
    </row>
    <row r="3" spans="1:18" x14ac:dyDescent="0.25">
      <c r="A3" s="132" t="s">
        <v>3401</v>
      </c>
      <c r="B3" s="6" t="s">
        <v>2283</v>
      </c>
      <c r="C3" s="6" t="str">
        <f>VLOOKUP(B3,'miRNA Table'!$B$3:$D$194,3,FALSE)</f>
        <v>hsa-let-7a-5p</v>
      </c>
      <c r="D3" s="64">
        <v>28.873000000000001</v>
      </c>
      <c r="E3" s="7"/>
      <c r="F3" s="7"/>
      <c r="G3" s="7"/>
      <c r="H3" s="7"/>
      <c r="I3" s="7"/>
      <c r="J3" s="64">
        <v>24.771999999999998</v>
      </c>
      <c r="K3" s="7"/>
      <c r="L3" s="7"/>
      <c r="M3" s="7"/>
      <c r="N3" s="7"/>
      <c r="O3" s="7"/>
      <c r="P3" s="43"/>
      <c r="Q3" s="98" t="s">
        <v>2483</v>
      </c>
      <c r="R3" s="43"/>
    </row>
    <row r="4" spans="1:18" x14ac:dyDescent="0.25">
      <c r="A4" s="133"/>
      <c r="B4" s="6" t="s">
        <v>2284</v>
      </c>
      <c r="C4" s="6" t="str">
        <f>VLOOKUP(B4,'miRNA Table'!$B$3:$D$194,3,FALSE)</f>
        <v>hsa-miR-26b-5p</v>
      </c>
      <c r="D4" s="64">
        <v>30.513999999999999</v>
      </c>
      <c r="E4" s="7"/>
      <c r="F4" s="7"/>
      <c r="G4" s="7"/>
      <c r="H4" s="7"/>
      <c r="I4" s="7"/>
      <c r="J4" s="64">
        <v>30.873000000000001</v>
      </c>
      <c r="K4" s="7"/>
      <c r="L4" s="7"/>
      <c r="M4" s="7"/>
      <c r="N4" s="7"/>
      <c r="O4" s="7"/>
      <c r="P4" s="43"/>
      <c r="Q4" s="97" t="s">
        <v>2486</v>
      </c>
      <c r="R4" s="43"/>
    </row>
    <row r="5" spans="1:18" x14ac:dyDescent="0.25">
      <c r="A5" s="133"/>
      <c r="B5" s="6" t="s">
        <v>2285</v>
      </c>
      <c r="C5" s="6" t="str">
        <f>VLOOKUP(B5,'miRNA Table'!$B$3:$D$194,3,FALSE)</f>
        <v>hsa-miR-98-5p</v>
      </c>
      <c r="D5" s="64">
        <v>24.058</v>
      </c>
      <c r="E5" s="7"/>
      <c r="F5" s="7"/>
      <c r="G5" s="7"/>
      <c r="H5" s="7"/>
      <c r="I5" s="7"/>
      <c r="J5" s="64">
        <v>24.436</v>
      </c>
      <c r="K5" s="7"/>
      <c r="L5" s="7"/>
      <c r="M5" s="7"/>
      <c r="N5" s="7"/>
      <c r="O5" s="7"/>
      <c r="P5" s="43"/>
      <c r="R5" s="43"/>
    </row>
    <row r="6" spans="1:18" x14ac:dyDescent="0.25">
      <c r="A6" s="133"/>
      <c r="B6" s="6" t="s">
        <v>2286</v>
      </c>
      <c r="C6" s="6" t="str">
        <f>VLOOKUP(B6,'miRNA Table'!$B$3:$D$194,3,FALSE)</f>
        <v>hsa-miR-34a-5p</v>
      </c>
      <c r="D6" s="64">
        <v>33.875999999999998</v>
      </c>
      <c r="E6" s="7"/>
      <c r="F6" s="7"/>
      <c r="G6" s="7"/>
      <c r="H6" s="7"/>
      <c r="I6" s="7"/>
      <c r="J6" s="64">
        <v>31.35</v>
      </c>
      <c r="K6" s="7"/>
      <c r="L6" s="7"/>
      <c r="M6" s="7"/>
      <c r="N6" s="7"/>
      <c r="O6" s="7"/>
      <c r="P6" s="43"/>
      <c r="Q6" s="98" t="s">
        <v>2484</v>
      </c>
      <c r="R6" s="43"/>
    </row>
    <row r="7" spans="1:18" x14ac:dyDescent="0.25">
      <c r="A7" s="133"/>
      <c r="B7" s="6" t="s">
        <v>2287</v>
      </c>
      <c r="C7" s="6" t="str">
        <f>VLOOKUP(B7,'miRNA Table'!$B$3:$D$194,3,FALSE)</f>
        <v>hsa-miR-223-3p</v>
      </c>
      <c r="D7" s="64">
        <v>27.14</v>
      </c>
      <c r="E7" s="7"/>
      <c r="F7" s="7"/>
      <c r="G7" s="7"/>
      <c r="H7" s="7"/>
      <c r="I7" s="7"/>
      <c r="J7" s="64">
        <v>33.034999999999997</v>
      </c>
      <c r="K7" s="7"/>
      <c r="L7" s="7"/>
      <c r="M7" s="7"/>
      <c r="N7" s="7"/>
      <c r="O7" s="7"/>
      <c r="P7" s="43"/>
      <c r="Q7" s="96" t="s">
        <v>2487</v>
      </c>
      <c r="R7" s="43"/>
    </row>
    <row r="8" spans="1:18" x14ac:dyDescent="0.25">
      <c r="A8" s="133"/>
      <c r="B8" s="6" t="s">
        <v>2288</v>
      </c>
      <c r="C8" s="6" t="str">
        <f>VLOOKUP(B8,'miRNA Table'!$B$3:$D$194,3,FALSE)</f>
        <v>hsa-miR-133a-3p</v>
      </c>
      <c r="D8" s="64">
        <v>27.699000000000002</v>
      </c>
      <c r="E8" s="7"/>
      <c r="F8" s="7"/>
      <c r="G8" s="7"/>
      <c r="H8" s="7"/>
      <c r="I8" s="7"/>
      <c r="J8" s="64">
        <v>28.13</v>
      </c>
      <c r="K8" s="7"/>
      <c r="L8" s="7"/>
      <c r="M8" s="7"/>
      <c r="N8" s="7"/>
      <c r="O8" s="7"/>
      <c r="P8" s="43"/>
      <c r="R8" s="43"/>
    </row>
    <row r="9" spans="1:18" x14ac:dyDescent="0.25">
      <c r="A9" s="133"/>
      <c r="B9" s="6" t="s">
        <v>2289</v>
      </c>
      <c r="C9" s="6" t="str">
        <f>VLOOKUP(B9,'miRNA Table'!$B$3:$D$194,3,FALSE)</f>
        <v>hsa-miR-595</v>
      </c>
      <c r="D9" s="64">
        <v>34.348999999999997</v>
      </c>
      <c r="E9" s="7"/>
      <c r="F9" s="7"/>
      <c r="G9" s="7"/>
      <c r="H9" s="7"/>
      <c r="I9" s="7"/>
      <c r="J9" s="64">
        <v>35.78</v>
      </c>
      <c r="K9" s="7"/>
      <c r="L9" s="7"/>
      <c r="M9" s="7"/>
      <c r="N9" s="7"/>
      <c r="O9" s="7"/>
      <c r="P9" s="43"/>
      <c r="Q9" s="98" t="s">
        <v>2485</v>
      </c>
      <c r="R9" s="43"/>
    </row>
    <row r="10" spans="1:18" x14ac:dyDescent="0.25">
      <c r="A10" s="133"/>
      <c r="B10" s="6" t="s">
        <v>2290</v>
      </c>
      <c r="C10" s="6" t="str">
        <f>VLOOKUP(B10,'miRNA Table'!$B$3:$D$194,3,FALSE)</f>
        <v>hsa-miR-302a-3p</v>
      </c>
      <c r="D10" s="64" t="s">
        <v>3333</v>
      </c>
      <c r="E10" s="7"/>
      <c r="F10" s="7"/>
      <c r="G10" s="7"/>
      <c r="H10" s="7"/>
      <c r="I10" s="7"/>
      <c r="J10" s="64">
        <v>38.488</v>
      </c>
      <c r="K10" s="7"/>
      <c r="L10" s="7"/>
      <c r="M10" s="7"/>
      <c r="N10" s="7"/>
      <c r="O10" s="7"/>
      <c r="P10" s="43"/>
      <c r="Q10" s="96" t="s">
        <v>3335</v>
      </c>
      <c r="R10" s="43"/>
    </row>
    <row r="11" spans="1:18" x14ac:dyDescent="0.25">
      <c r="A11" s="133"/>
      <c r="B11" s="6" t="s">
        <v>2291</v>
      </c>
      <c r="C11" s="6" t="str">
        <f>VLOOKUP(B11,'miRNA Table'!$B$3:$D$194,3,FALSE)</f>
        <v>hsa-miR-376a-3p</v>
      </c>
      <c r="D11" s="64">
        <v>35.381999999999998</v>
      </c>
      <c r="E11" s="7"/>
      <c r="F11" s="7"/>
      <c r="G11" s="7"/>
      <c r="H11" s="7"/>
      <c r="I11" s="7"/>
      <c r="J11" s="64">
        <v>36.081000000000003</v>
      </c>
      <c r="K11" s="7"/>
      <c r="L11" s="7"/>
      <c r="M11" s="7"/>
      <c r="N11" s="7"/>
      <c r="O11" s="7"/>
      <c r="P11" s="43"/>
      <c r="Q11" s="43"/>
      <c r="R11" s="43"/>
    </row>
    <row r="12" spans="1:18" x14ac:dyDescent="0.25">
      <c r="A12" s="133"/>
      <c r="B12" s="6" t="s">
        <v>2292</v>
      </c>
      <c r="C12" s="6" t="str">
        <f>VLOOKUP(B12,'miRNA Table'!$B$3:$D$194,3,FALSE)</f>
        <v>hsa-miR-335-5p</v>
      </c>
      <c r="D12" s="64" t="s">
        <v>3333</v>
      </c>
      <c r="E12" s="7"/>
      <c r="F12" s="7"/>
      <c r="G12" s="7"/>
      <c r="H12" s="7"/>
      <c r="I12" s="7"/>
      <c r="J12" s="64" t="s">
        <v>3333</v>
      </c>
      <c r="K12" s="7"/>
      <c r="L12" s="7"/>
      <c r="M12" s="7"/>
      <c r="N12" s="7"/>
      <c r="O12" s="7"/>
      <c r="P12" s="43"/>
      <c r="Q12" s="53" t="s">
        <v>2495</v>
      </c>
      <c r="R12" s="43"/>
    </row>
    <row r="13" spans="1:18" x14ac:dyDescent="0.25">
      <c r="A13" s="133"/>
      <c r="B13" s="6" t="s">
        <v>2293</v>
      </c>
      <c r="C13" s="6" t="str">
        <f>VLOOKUP(B13,'miRNA Table'!$B$3:$D$194,3,FALSE)</f>
        <v>hsa-miR-584-5p</v>
      </c>
      <c r="D13" s="64">
        <v>30.048999999999999</v>
      </c>
      <c r="E13" s="7"/>
      <c r="F13" s="7"/>
      <c r="G13" s="7"/>
      <c r="H13" s="7"/>
      <c r="I13" s="7"/>
      <c r="J13" s="64">
        <v>28.978999999999999</v>
      </c>
      <c r="K13" s="7"/>
      <c r="L13" s="7"/>
      <c r="M13" s="7"/>
      <c r="N13" s="7"/>
      <c r="O13" s="7"/>
      <c r="P13" s="43"/>
      <c r="Q13" s="43"/>
      <c r="R13" s="43"/>
    </row>
    <row r="14" spans="1:18" x14ac:dyDescent="0.25">
      <c r="A14" s="133"/>
      <c r="B14" s="6" t="s">
        <v>2294</v>
      </c>
      <c r="C14" s="6" t="str">
        <f>VLOOKUP(B14,'miRNA Table'!$B$3:$D$194,3,FALSE)</f>
        <v>Spike-in RNA Ctr 1</v>
      </c>
      <c r="D14" s="64" t="s">
        <v>3333</v>
      </c>
      <c r="E14" s="7"/>
      <c r="F14" s="7"/>
      <c r="G14" s="7"/>
      <c r="H14" s="7"/>
      <c r="I14" s="7"/>
      <c r="J14" s="64" t="s">
        <v>3333</v>
      </c>
      <c r="K14" s="7"/>
      <c r="L14" s="7"/>
      <c r="M14" s="7"/>
      <c r="N14" s="7"/>
      <c r="O14" s="7"/>
      <c r="P14" s="43"/>
      <c r="Q14" s="43"/>
      <c r="R14" s="43"/>
    </row>
    <row r="15" spans="1:18" x14ac:dyDescent="0.25">
      <c r="A15" s="133"/>
      <c r="B15" s="6" t="s">
        <v>2295</v>
      </c>
      <c r="C15" s="6" t="str">
        <f>VLOOKUP(B15,'miRNA Table'!$B$3:$D$194,3,FALSE)</f>
        <v>hsa-let-7d-5p</v>
      </c>
      <c r="D15" s="64">
        <v>25.190999999999999</v>
      </c>
      <c r="E15" s="7"/>
      <c r="F15" s="7"/>
      <c r="G15" s="7"/>
      <c r="H15" s="7"/>
      <c r="I15" s="7"/>
      <c r="J15" s="64">
        <v>24.795999999999999</v>
      </c>
      <c r="K15" s="7"/>
      <c r="L15" s="7"/>
      <c r="M15" s="7"/>
      <c r="N15" s="7"/>
      <c r="O15" s="7"/>
      <c r="P15" s="43"/>
      <c r="Q15" s="43"/>
      <c r="R15" s="43"/>
    </row>
    <row r="16" spans="1:18" x14ac:dyDescent="0.25">
      <c r="A16" s="133"/>
      <c r="B16" s="6" t="s">
        <v>2296</v>
      </c>
      <c r="C16" s="6" t="str">
        <f>VLOOKUP(B16,'miRNA Table'!$B$3:$D$194,3,FALSE)</f>
        <v>hsa-miR-27a-3p</v>
      </c>
      <c r="D16" s="64">
        <v>32.4</v>
      </c>
      <c r="E16" s="7"/>
      <c r="F16" s="7"/>
      <c r="G16" s="7"/>
      <c r="H16" s="7"/>
      <c r="I16" s="7"/>
      <c r="J16" s="64">
        <v>25.491</v>
      </c>
      <c r="K16" s="7"/>
      <c r="L16" s="7"/>
      <c r="M16" s="7"/>
      <c r="N16" s="7"/>
      <c r="O16" s="7"/>
      <c r="P16" s="43"/>
      <c r="Q16" s="43"/>
      <c r="R16" s="43"/>
    </row>
    <row r="17" spans="1:18" x14ac:dyDescent="0.25">
      <c r="A17" s="133"/>
      <c r="B17" s="6" t="s">
        <v>2297</v>
      </c>
      <c r="C17" s="6" t="str">
        <f>VLOOKUP(B17,'miRNA Table'!$B$3:$D$194,3,FALSE)</f>
        <v>hsa-miR-99a-5p</v>
      </c>
      <c r="D17" s="64">
        <v>23.510999999999999</v>
      </c>
      <c r="E17" s="7"/>
      <c r="F17" s="7"/>
      <c r="G17" s="7"/>
      <c r="H17" s="7"/>
      <c r="I17" s="7"/>
      <c r="J17" s="64">
        <v>22.798999999999999</v>
      </c>
      <c r="K17" s="7"/>
      <c r="L17" s="7"/>
      <c r="M17" s="7"/>
      <c r="N17" s="7"/>
      <c r="O17" s="7"/>
      <c r="P17" s="43"/>
      <c r="Q17" s="43"/>
      <c r="R17" s="43"/>
    </row>
    <row r="18" spans="1:18" x14ac:dyDescent="0.25">
      <c r="A18" s="133"/>
      <c r="B18" s="6" t="s">
        <v>2298</v>
      </c>
      <c r="C18" s="6" t="str">
        <f>VLOOKUP(B18,'miRNA Table'!$B$3:$D$194,3,FALSE)</f>
        <v>hsa-miR-181b-5p</v>
      </c>
      <c r="D18" s="64">
        <v>23.623000000000001</v>
      </c>
      <c r="E18" s="7"/>
      <c r="F18" s="7"/>
      <c r="G18" s="7"/>
      <c r="H18" s="7"/>
      <c r="I18" s="7"/>
      <c r="J18" s="64">
        <v>23.186</v>
      </c>
      <c r="K18" s="7"/>
      <c r="L18" s="7"/>
      <c r="M18" s="7"/>
      <c r="N18" s="7"/>
      <c r="O18" s="7"/>
      <c r="P18" s="43"/>
      <c r="Q18" s="43"/>
      <c r="R18" s="43"/>
    </row>
    <row r="19" spans="1:18" x14ac:dyDescent="0.25">
      <c r="A19" s="133"/>
      <c r="B19" s="6" t="s">
        <v>2299</v>
      </c>
      <c r="C19" s="6" t="str">
        <f>VLOOKUP(B19,'miRNA Table'!$B$3:$D$194,3,FALSE)</f>
        <v>hsa-let-7i-5p</v>
      </c>
      <c r="D19" s="64">
        <v>27.908000000000001</v>
      </c>
      <c r="E19" s="7"/>
      <c r="F19" s="7"/>
      <c r="G19" s="7"/>
      <c r="H19" s="7"/>
      <c r="I19" s="7"/>
      <c r="J19" s="64">
        <v>30.030999999999999</v>
      </c>
      <c r="K19" s="7"/>
      <c r="L19" s="7"/>
      <c r="M19" s="7"/>
      <c r="N19" s="7"/>
      <c r="O19" s="7"/>
      <c r="P19" s="43"/>
      <c r="Q19" s="43"/>
      <c r="R19" s="43"/>
    </row>
    <row r="20" spans="1:18" x14ac:dyDescent="0.25">
      <c r="A20" s="133"/>
      <c r="B20" s="6" t="s">
        <v>2300</v>
      </c>
      <c r="C20" s="6" t="str">
        <f>VLOOKUP(B20,'miRNA Table'!$B$3:$D$194,3,FALSE)</f>
        <v>hsa-miR-138-5p</v>
      </c>
      <c r="D20" s="64">
        <v>31.122</v>
      </c>
      <c r="E20" s="7"/>
      <c r="F20" s="7"/>
      <c r="G20" s="7"/>
      <c r="H20" s="7"/>
      <c r="I20" s="7"/>
      <c r="J20" s="64">
        <v>32.496000000000002</v>
      </c>
      <c r="K20" s="7"/>
      <c r="L20" s="7"/>
      <c r="M20" s="7"/>
      <c r="N20" s="7"/>
      <c r="O20" s="7"/>
      <c r="P20" s="43"/>
      <c r="Q20" s="43"/>
      <c r="R20" s="43"/>
    </row>
    <row r="21" spans="1:18" x14ac:dyDescent="0.25">
      <c r="A21" s="133"/>
      <c r="B21" s="6" t="s">
        <v>2301</v>
      </c>
      <c r="C21" s="6" t="str">
        <f>VLOOKUP(B21,'miRNA Table'!$B$3:$D$194,3,FALSE)</f>
        <v>hsa-miR-184</v>
      </c>
      <c r="D21" s="64">
        <v>27.844000000000001</v>
      </c>
      <c r="E21" s="7"/>
      <c r="F21" s="7"/>
      <c r="G21" s="7"/>
      <c r="H21" s="7"/>
      <c r="I21" s="7"/>
      <c r="J21" s="64">
        <v>30.324999999999999</v>
      </c>
      <c r="K21" s="7"/>
      <c r="L21" s="7"/>
      <c r="M21" s="7"/>
      <c r="N21" s="7"/>
      <c r="O21" s="7"/>
      <c r="P21" s="43"/>
      <c r="Q21" s="43"/>
      <c r="R21" s="43"/>
    </row>
    <row r="22" spans="1:18" x14ac:dyDescent="0.25">
      <c r="A22" s="133"/>
      <c r="B22" s="6" t="s">
        <v>2302</v>
      </c>
      <c r="C22" s="6" t="str">
        <f>VLOOKUP(B22,'miRNA Table'!$B$3:$D$194,3,FALSE)</f>
        <v>hsa-miR-34c-5p</v>
      </c>
      <c r="D22" s="64">
        <v>36.582000000000001</v>
      </c>
      <c r="E22" s="7"/>
      <c r="F22" s="7"/>
      <c r="G22" s="7"/>
      <c r="H22" s="7"/>
      <c r="I22" s="7"/>
      <c r="J22" s="64" t="s">
        <v>3333</v>
      </c>
      <c r="K22" s="7"/>
      <c r="L22" s="7"/>
      <c r="M22" s="7"/>
      <c r="N22" s="7"/>
      <c r="O22" s="7"/>
      <c r="P22" s="43"/>
      <c r="Q22" s="43"/>
      <c r="R22" s="43"/>
    </row>
    <row r="23" spans="1:18" x14ac:dyDescent="0.25">
      <c r="A23" s="133"/>
      <c r="B23" s="6" t="s">
        <v>2303</v>
      </c>
      <c r="C23" s="6" t="str">
        <f>VLOOKUP(B23,'miRNA Table'!$B$3:$D$194,3,FALSE)</f>
        <v>hsa-miR-377-3p</v>
      </c>
      <c r="D23" s="64">
        <v>37.469000000000001</v>
      </c>
      <c r="E23" s="7"/>
      <c r="F23" s="7"/>
      <c r="G23" s="7"/>
      <c r="H23" s="7"/>
      <c r="I23" s="7"/>
      <c r="J23" s="64">
        <v>35.664000000000001</v>
      </c>
      <c r="K23" s="7"/>
      <c r="L23" s="7"/>
      <c r="M23" s="7"/>
      <c r="N23" s="7"/>
      <c r="O23" s="7"/>
      <c r="P23" s="43"/>
      <c r="Q23" s="43"/>
      <c r="R23" s="43"/>
    </row>
    <row r="24" spans="1:18" x14ac:dyDescent="0.25">
      <c r="A24" s="133"/>
      <c r="B24" s="6" t="s">
        <v>2304</v>
      </c>
      <c r="C24" s="6" t="str">
        <f>VLOOKUP(B24,'miRNA Table'!$B$3:$D$194,3,FALSE)</f>
        <v>hsa-miR-450a-5p</v>
      </c>
      <c r="D24" s="64">
        <v>30.864999999999998</v>
      </c>
      <c r="E24" s="7"/>
      <c r="F24" s="7"/>
      <c r="G24" s="7"/>
      <c r="H24" s="7"/>
      <c r="I24" s="7"/>
      <c r="J24" s="64">
        <v>30.869</v>
      </c>
      <c r="K24" s="7"/>
      <c r="L24" s="7"/>
      <c r="M24" s="7"/>
      <c r="N24" s="7"/>
      <c r="O24" s="7"/>
      <c r="P24" s="43"/>
      <c r="Q24" s="43"/>
      <c r="R24" s="43"/>
    </row>
    <row r="25" spans="1:18" x14ac:dyDescent="0.25">
      <c r="A25" s="133"/>
      <c r="B25" s="6" t="s">
        <v>2305</v>
      </c>
      <c r="C25" s="6" t="str">
        <f>VLOOKUP(B25,'miRNA Table'!$B$3:$D$194,3,FALSE)</f>
        <v>hsa-miR-608</v>
      </c>
      <c r="D25" s="64">
        <v>33.372</v>
      </c>
      <c r="E25" s="7"/>
      <c r="F25" s="7"/>
      <c r="G25" s="7"/>
      <c r="H25" s="7"/>
      <c r="I25" s="7"/>
      <c r="J25" s="64">
        <v>30.934999999999999</v>
      </c>
      <c r="K25" s="7"/>
      <c r="L25" s="7"/>
      <c r="M25" s="7"/>
      <c r="N25" s="7"/>
      <c r="O25" s="7"/>
      <c r="P25" s="43"/>
      <c r="Q25" s="43"/>
      <c r="R25" s="43"/>
    </row>
    <row r="26" spans="1:18" x14ac:dyDescent="0.25">
      <c r="A26" s="133"/>
      <c r="B26" s="6" t="s">
        <v>2306</v>
      </c>
      <c r="C26" s="6" t="str">
        <f>VLOOKUP(B26,'miRNA Table'!$B$3:$D$194,3,FALSE)</f>
        <v>Spike-in RNA Ctr 1</v>
      </c>
      <c r="D26" s="64" t="s">
        <v>3333</v>
      </c>
      <c r="E26" s="7"/>
      <c r="F26" s="7"/>
      <c r="G26" s="7"/>
      <c r="H26" s="7"/>
      <c r="I26" s="7"/>
      <c r="J26" s="64" t="s">
        <v>3333</v>
      </c>
      <c r="K26" s="7"/>
      <c r="L26" s="7"/>
      <c r="M26" s="7"/>
      <c r="N26" s="7"/>
      <c r="O26" s="7"/>
      <c r="P26" s="43"/>
      <c r="Q26" s="43"/>
      <c r="R26" s="43"/>
    </row>
    <row r="27" spans="1:18" x14ac:dyDescent="0.25">
      <c r="A27" s="133"/>
      <c r="B27" s="6" t="s">
        <v>2307</v>
      </c>
      <c r="C27" s="6" t="str">
        <f>VLOOKUP(B27,'miRNA Table'!$B$3:$D$194,3,FALSE)</f>
        <v>hsa-miR-16-5p</v>
      </c>
      <c r="D27" s="64">
        <v>23.891999999999999</v>
      </c>
      <c r="E27" s="7"/>
      <c r="F27" s="7"/>
      <c r="G27" s="7"/>
      <c r="H27" s="7"/>
      <c r="I27" s="7"/>
      <c r="J27" s="64">
        <v>23.170999999999999</v>
      </c>
      <c r="K27" s="7"/>
      <c r="L27" s="7"/>
      <c r="M27" s="7"/>
      <c r="N27" s="7"/>
      <c r="O27" s="7"/>
      <c r="P27" s="43"/>
      <c r="Q27" s="43"/>
      <c r="R27" s="43"/>
    </row>
    <row r="28" spans="1:18" x14ac:dyDescent="0.25">
      <c r="A28" s="133"/>
      <c r="B28" s="6" t="s">
        <v>2308</v>
      </c>
      <c r="C28" s="6" t="str">
        <f>VLOOKUP(B28,'miRNA Table'!$B$3:$D$194,3,FALSE)</f>
        <v>hsa-miR-28-5p</v>
      </c>
      <c r="D28" s="64">
        <v>22.224</v>
      </c>
      <c r="E28" s="7"/>
      <c r="F28" s="7"/>
      <c r="G28" s="7"/>
      <c r="H28" s="7"/>
      <c r="I28" s="7"/>
      <c r="J28" s="64">
        <v>31.664000000000001</v>
      </c>
      <c r="K28" s="7"/>
      <c r="L28" s="7"/>
      <c r="M28" s="7"/>
      <c r="N28" s="7"/>
      <c r="O28" s="7"/>
      <c r="P28" s="43"/>
      <c r="Q28" s="43"/>
      <c r="R28" s="43"/>
    </row>
    <row r="29" spans="1:18" x14ac:dyDescent="0.25">
      <c r="A29" s="133"/>
      <c r="B29" s="6" t="s">
        <v>2309</v>
      </c>
      <c r="C29" s="6" t="str">
        <f>VLOOKUP(B29,'miRNA Table'!$B$3:$D$194,3,FALSE)</f>
        <v>hsa-miR-29b-3p</v>
      </c>
      <c r="D29" s="64">
        <v>23.742999999999999</v>
      </c>
      <c r="E29" s="7"/>
      <c r="F29" s="7"/>
      <c r="G29" s="7"/>
      <c r="H29" s="7"/>
      <c r="I29" s="7"/>
      <c r="J29" s="64">
        <v>22.783999999999999</v>
      </c>
      <c r="K29" s="7"/>
      <c r="L29" s="7"/>
      <c r="M29" s="7"/>
      <c r="N29" s="7"/>
      <c r="O29" s="7"/>
      <c r="P29" s="43"/>
      <c r="Q29" s="43"/>
      <c r="R29" s="43"/>
    </row>
    <row r="30" spans="1:18" x14ac:dyDescent="0.25">
      <c r="A30" s="133"/>
      <c r="B30" s="6" t="s">
        <v>2310</v>
      </c>
      <c r="C30" s="6" t="str">
        <f>VLOOKUP(B30,'miRNA Table'!$B$3:$D$194,3,FALSE)</f>
        <v>hsa-miR-181c-5p</v>
      </c>
      <c r="D30" s="64">
        <v>19.291</v>
      </c>
      <c r="E30" s="7"/>
      <c r="F30" s="7"/>
      <c r="G30" s="7"/>
      <c r="H30" s="7"/>
      <c r="I30" s="7"/>
      <c r="J30" s="64">
        <v>20.064</v>
      </c>
      <c r="K30" s="7"/>
      <c r="L30" s="7"/>
      <c r="M30" s="7"/>
      <c r="N30" s="7"/>
      <c r="O30" s="7"/>
      <c r="P30" s="43"/>
      <c r="Q30" s="43"/>
      <c r="R30" s="43"/>
    </row>
    <row r="31" spans="1:18" x14ac:dyDescent="0.25">
      <c r="A31" s="133"/>
      <c r="B31" s="6" t="s">
        <v>2311</v>
      </c>
      <c r="C31" s="6" t="str">
        <f>VLOOKUP(B31,'miRNA Table'!$B$3:$D$194,3,FALSE)</f>
        <v>hsa-miR-1-3p</v>
      </c>
      <c r="D31" s="64">
        <v>37.747</v>
      </c>
      <c r="E31" s="7"/>
      <c r="F31" s="7"/>
      <c r="G31" s="7"/>
      <c r="H31" s="7"/>
      <c r="I31" s="7"/>
      <c r="J31" s="64">
        <v>34.323999999999998</v>
      </c>
      <c r="K31" s="7"/>
      <c r="L31" s="7"/>
      <c r="M31" s="7"/>
      <c r="N31" s="7"/>
      <c r="O31" s="7"/>
      <c r="P31" s="43"/>
      <c r="Q31" s="43"/>
      <c r="R31" s="43"/>
    </row>
    <row r="32" spans="1:18" x14ac:dyDescent="0.25">
      <c r="A32" s="133"/>
      <c r="B32" s="6" t="s">
        <v>2312</v>
      </c>
      <c r="C32" s="6" t="str">
        <f>VLOOKUP(B32,'miRNA Table'!$B$3:$D$194,3,FALSE)</f>
        <v>hsa-miR-142-5p</v>
      </c>
      <c r="D32" s="64">
        <v>28.18</v>
      </c>
      <c r="E32" s="7"/>
      <c r="F32" s="7"/>
      <c r="G32" s="7"/>
      <c r="H32" s="7"/>
      <c r="I32" s="7"/>
      <c r="J32" s="64">
        <v>25.8</v>
      </c>
      <c r="K32" s="7"/>
      <c r="L32" s="7"/>
      <c r="M32" s="7"/>
      <c r="N32" s="7"/>
      <c r="O32" s="7"/>
      <c r="P32" s="43"/>
      <c r="Q32" s="43"/>
      <c r="R32" s="43"/>
    </row>
    <row r="33" spans="1:18" x14ac:dyDescent="0.25">
      <c r="A33" s="133"/>
      <c r="B33" s="6" t="s">
        <v>2313</v>
      </c>
      <c r="C33" s="6" t="str">
        <f>VLOOKUP(B33,'miRNA Table'!$B$3:$D$194,3,FALSE)</f>
        <v>hsa-miR-193a-3p</v>
      </c>
      <c r="D33" s="64">
        <v>25.79</v>
      </c>
      <c r="E33" s="7"/>
      <c r="F33" s="7"/>
      <c r="G33" s="7"/>
      <c r="H33" s="7"/>
      <c r="I33" s="7"/>
      <c r="J33" s="64">
        <v>26.693999999999999</v>
      </c>
      <c r="K33" s="7"/>
      <c r="L33" s="7"/>
      <c r="M33" s="7"/>
      <c r="N33" s="7"/>
      <c r="O33" s="7"/>
      <c r="P33" s="43"/>
      <c r="Q33" s="43"/>
      <c r="R33" s="43"/>
    </row>
    <row r="34" spans="1:18" x14ac:dyDescent="0.25">
      <c r="A34" s="133"/>
      <c r="B34" s="6" t="s">
        <v>2314</v>
      </c>
      <c r="C34" s="6" t="str">
        <f>VLOOKUP(B34,'miRNA Table'!$B$3:$D$194,3,FALSE)</f>
        <v>hsa-miR-30e-3p</v>
      </c>
      <c r="D34" s="64">
        <v>33.325000000000003</v>
      </c>
      <c r="E34" s="7"/>
      <c r="F34" s="7"/>
      <c r="G34" s="7"/>
      <c r="H34" s="7"/>
      <c r="I34" s="7"/>
      <c r="J34" s="64">
        <v>34.448</v>
      </c>
      <c r="K34" s="7"/>
      <c r="L34" s="7"/>
      <c r="M34" s="7"/>
      <c r="N34" s="7"/>
      <c r="O34" s="7"/>
      <c r="P34" s="43"/>
      <c r="Q34" s="43"/>
      <c r="R34" s="43"/>
    </row>
    <row r="35" spans="1:18" x14ac:dyDescent="0.25">
      <c r="A35" s="133"/>
      <c r="B35" s="6" t="s">
        <v>2315</v>
      </c>
      <c r="C35" s="6" t="str">
        <f>VLOOKUP(B35,'miRNA Table'!$B$3:$D$194,3,FALSE)</f>
        <v>hsa-miR-378a-3p</v>
      </c>
      <c r="D35" s="64">
        <v>38.497999999999998</v>
      </c>
      <c r="E35" s="7"/>
      <c r="F35" s="7"/>
      <c r="G35" s="7"/>
      <c r="H35" s="7"/>
      <c r="I35" s="7"/>
      <c r="J35" s="64">
        <v>36.481000000000002</v>
      </c>
      <c r="K35" s="7"/>
      <c r="L35" s="7"/>
      <c r="M35" s="7"/>
      <c r="N35" s="7"/>
      <c r="O35" s="7"/>
      <c r="P35" s="43"/>
      <c r="Q35" s="43"/>
      <c r="R35" s="43"/>
    </row>
    <row r="36" spans="1:18" x14ac:dyDescent="0.25">
      <c r="A36" s="133"/>
      <c r="B36" s="6" t="s">
        <v>2316</v>
      </c>
      <c r="C36" s="6" t="str">
        <f>VLOOKUP(B36,'miRNA Table'!$B$3:$D$194,3,FALSE)</f>
        <v>hsa-miR-409-3p</v>
      </c>
      <c r="D36" s="64">
        <v>31.033999999999999</v>
      </c>
      <c r="E36" s="7"/>
      <c r="F36" s="7"/>
      <c r="G36" s="7"/>
      <c r="H36" s="7"/>
      <c r="I36" s="7"/>
      <c r="J36" s="64">
        <v>35.880000000000003</v>
      </c>
      <c r="K36" s="7"/>
      <c r="L36" s="7"/>
      <c r="M36" s="7"/>
      <c r="N36" s="7"/>
      <c r="O36" s="7"/>
      <c r="P36" s="43"/>
      <c r="Q36" s="43"/>
      <c r="R36" s="43"/>
    </row>
    <row r="37" spans="1:18" x14ac:dyDescent="0.25">
      <c r="A37" s="133"/>
      <c r="B37" s="6" t="s">
        <v>2317</v>
      </c>
      <c r="C37" s="6" t="str">
        <f>VLOOKUP(B37,'miRNA Table'!$B$3:$D$194,3,FALSE)</f>
        <v>hsa-miR-630</v>
      </c>
      <c r="D37" s="64">
        <v>31.579000000000001</v>
      </c>
      <c r="E37" s="7"/>
      <c r="F37" s="7"/>
      <c r="G37" s="7"/>
      <c r="H37" s="7"/>
      <c r="I37" s="7"/>
      <c r="J37" s="64">
        <v>31.001999999999999</v>
      </c>
      <c r="K37" s="7"/>
      <c r="L37" s="7"/>
      <c r="M37" s="7"/>
      <c r="N37" s="7"/>
      <c r="O37" s="7"/>
      <c r="P37" s="43"/>
      <c r="Q37" s="43"/>
      <c r="R37" s="43"/>
    </row>
    <row r="38" spans="1:18" x14ac:dyDescent="0.25">
      <c r="A38" s="133"/>
      <c r="B38" s="6" t="s">
        <v>2318</v>
      </c>
      <c r="C38" s="6" t="str">
        <f>VLOOKUP(B38,'miRNA Table'!$B$3:$D$194,3,FALSE)</f>
        <v>Spike-in RNA Ctr 2</v>
      </c>
      <c r="D38" s="64" t="s">
        <v>3333</v>
      </c>
      <c r="E38" s="7"/>
      <c r="F38" s="7"/>
      <c r="G38" s="7"/>
      <c r="H38" s="7"/>
      <c r="I38" s="7"/>
      <c r="J38" s="64" t="s">
        <v>3333</v>
      </c>
      <c r="K38" s="7"/>
      <c r="L38" s="7"/>
      <c r="M38" s="7"/>
      <c r="N38" s="7"/>
      <c r="O38" s="7"/>
      <c r="P38" s="43"/>
      <c r="Q38" s="43"/>
      <c r="R38" s="43"/>
    </row>
    <row r="39" spans="1:18" x14ac:dyDescent="0.25">
      <c r="A39" s="133"/>
      <c r="B39" s="6" t="s">
        <v>2319</v>
      </c>
      <c r="C39" s="6" t="str">
        <f>VLOOKUP(B39,'miRNA Table'!$B$3:$D$194,3,FALSE)</f>
        <v>hsa-miR-181a-5p</v>
      </c>
      <c r="D39" s="64">
        <v>23.931000000000001</v>
      </c>
      <c r="E39" s="7"/>
      <c r="F39" s="7"/>
      <c r="G39" s="7"/>
      <c r="H39" s="7"/>
      <c r="I39" s="7"/>
      <c r="J39" s="64">
        <v>24.751000000000001</v>
      </c>
      <c r="K39" s="7"/>
      <c r="L39" s="7"/>
      <c r="M39" s="7"/>
      <c r="N39" s="7"/>
      <c r="O39" s="7"/>
      <c r="P39" s="43"/>
      <c r="Q39" s="43"/>
      <c r="R39" s="43"/>
    </row>
    <row r="40" spans="1:18" x14ac:dyDescent="0.25">
      <c r="A40" s="133"/>
      <c r="B40" s="6" t="s">
        <v>2320</v>
      </c>
      <c r="C40" s="6" t="str">
        <f>VLOOKUP(B40,'miRNA Table'!$B$3:$D$194,3,FALSE)</f>
        <v>hsa-miR-29a-3p</v>
      </c>
      <c r="D40" s="64">
        <v>20.196000000000002</v>
      </c>
      <c r="E40" s="7"/>
      <c r="F40" s="7"/>
      <c r="G40" s="7"/>
      <c r="H40" s="7"/>
      <c r="I40" s="7"/>
      <c r="J40" s="64">
        <v>31.762</v>
      </c>
      <c r="K40" s="7"/>
      <c r="L40" s="7"/>
      <c r="M40" s="7"/>
      <c r="N40" s="7"/>
      <c r="O40" s="7"/>
      <c r="P40" s="43"/>
      <c r="Q40" s="43"/>
      <c r="R40" s="43"/>
    </row>
    <row r="41" spans="1:18" x14ac:dyDescent="0.25">
      <c r="A41" s="133"/>
      <c r="B41" s="6" t="s">
        <v>2321</v>
      </c>
      <c r="C41" s="6" t="str">
        <f>VLOOKUP(B41,'miRNA Table'!$B$3:$D$194,3,FALSE)</f>
        <v>hsa-miR-192-5p</v>
      </c>
      <c r="D41" s="64">
        <v>22.547000000000001</v>
      </c>
      <c r="E41" s="7"/>
      <c r="F41" s="7"/>
      <c r="G41" s="7"/>
      <c r="H41" s="7"/>
      <c r="I41" s="7"/>
      <c r="J41" s="64">
        <v>21.774000000000001</v>
      </c>
      <c r="K41" s="7"/>
      <c r="L41" s="7"/>
      <c r="M41" s="7"/>
      <c r="N41" s="7"/>
      <c r="O41" s="7"/>
      <c r="P41" s="43"/>
      <c r="Q41" s="43"/>
      <c r="R41" s="43"/>
    </row>
    <row r="42" spans="1:18" x14ac:dyDescent="0.25">
      <c r="A42" s="133"/>
      <c r="B42" s="6" t="s">
        <v>2322</v>
      </c>
      <c r="C42" s="6" t="str">
        <f>VLOOKUP(B42,'miRNA Table'!$B$3:$D$194,3,FALSE)</f>
        <v>hsa-miR-182-5p</v>
      </c>
      <c r="D42" s="64">
        <v>29.148</v>
      </c>
      <c r="E42" s="7"/>
      <c r="F42" s="7"/>
      <c r="G42" s="7"/>
      <c r="H42" s="7"/>
      <c r="I42" s="7"/>
      <c r="J42" s="64">
        <v>29.837</v>
      </c>
      <c r="K42" s="7"/>
      <c r="L42" s="7"/>
      <c r="M42" s="7"/>
      <c r="N42" s="7"/>
      <c r="O42" s="7"/>
      <c r="P42" s="43"/>
      <c r="Q42" s="43"/>
      <c r="R42" s="43"/>
    </row>
    <row r="43" spans="1:18" x14ac:dyDescent="0.25">
      <c r="A43" s="133"/>
      <c r="B43" s="6" t="s">
        <v>2323</v>
      </c>
      <c r="C43" s="6" t="str">
        <f>VLOOKUP(B43,'miRNA Table'!$B$3:$D$194,3,FALSE)</f>
        <v>hsa-miR-15b-5p</v>
      </c>
      <c r="D43" s="64">
        <v>31.89</v>
      </c>
      <c r="E43" s="7"/>
      <c r="F43" s="7"/>
      <c r="G43" s="7"/>
      <c r="H43" s="7"/>
      <c r="I43" s="7"/>
      <c r="J43" s="64">
        <v>33.225000000000001</v>
      </c>
      <c r="K43" s="7"/>
      <c r="L43" s="7"/>
      <c r="M43" s="7"/>
      <c r="N43" s="7"/>
      <c r="O43" s="7"/>
      <c r="P43" s="43"/>
      <c r="Q43" s="43"/>
      <c r="R43" s="43"/>
    </row>
    <row r="44" spans="1:18" x14ac:dyDescent="0.25">
      <c r="A44" s="133"/>
      <c r="B44" s="6" t="s">
        <v>2324</v>
      </c>
      <c r="C44" s="6" t="str">
        <f>VLOOKUP(B44,'miRNA Table'!$B$3:$D$194,3,FALSE)</f>
        <v>hsa-miR-143-3p</v>
      </c>
      <c r="D44" s="64">
        <v>31.664999999999999</v>
      </c>
      <c r="E44" s="7"/>
      <c r="F44" s="7"/>
      <c r="G44" s="7"/>
      <c r="H44" s="7"/>
      <c r="I44" s="7"/>
      <c r="J44" s="64">
        <v>29.922999999999998</v>
      </c>
      <c r="K44" s="7"/>
      <c r="L44" s="7"/>
      <c r="M44" s="7"/>
      <c r="N44" s="7"/>
      <c r="O44" s="7"/>
      <c r="P44" s="43"/>
      <c r="Q44" s="43"/>
      <c r="R44" s="43"/>
    </row>
    <row r="45" spans="1:18" x14ac:dyDescent="0.25">
      <c r="A45" s="133"/>
      <c r="B45" s="6" t="s">
        <v>2325</v>
      </c>
      <c r="C45" s="6" t="str">
        <f>VLOOKUP(B45,'miRNA Table'!$B$3:$D$194,3,FALSE)</f>
        <v>hsa-miR-194-5p</v>
      </c>
      <c r="D45" s="64">
        <v>25.446999999999999</v>
      </c>
      <c r="E45" s="7"/>
      <c r="F45" s="7"/>
      <c r="G45" s="7"/>
      <c r="H45" s="7"/>
      <c r="I45" s="7"/>
      <c r="J45" s="64">
        <v>26.614999999999998</v>
      </c>
      <c r="K45" s="7"/>
      <c r="L45" s="7"/>
      <c r="M45" s="7"/>
      <c r="N45" s="7"/>
      <c r="O45" s="7"/>
      <c r="P45" s="43"/>
      <c r="Q45" s="43"/>
      <c r="R45" s="43"/>
    </row>
    <row r="46" spans="1:18" x14ac:dyDescent="0.25">
      <c r="A46" s="133"/>
      <c r="B46" s="6" t="s">
        <v>2326</v>
      </c>
      <c r="C46" s="6" t="str">
        <f>VLOOKUP(B46,'miRNA Table'!$B$3:$D$194,3,FALSE)</f>
        <v>hsa-miR-363-3p</v>
      </c>
      <c r="D46" s="64" t="s">
        <v>3333</v>
      </c>
      <c r="E46" s="7"/>
      <c r="F46" s="7"/>
      <c r="G46" s="7"/>
      <c r="H46" s="7"/>
      <c r="I46" s="7"/>
      <c r="J46" s="64" t="s">
        <v>3333</v>
      </c>
      <c r="K46" s="7"/>
      <c r="L46" s="7"/>
      <c r="M46" s="7"/>
      <c r="N46" s="7"/>
      <c r="O46" s="7"/>
      <c r="P46" s="43"/>
      <c r="Q46" s="43"/>
      <c r="R46" s="43"/>
    </row>
    <row r="47" spans="1:18" x14ac:dyDescent="0.25">
      <c r="A47" s="133"/>
      <c r="B47" s="6" t="s">
        <v>2327</v>
      </c>
      <c r="C47" s="6" t="str">
        <f>VLOOKUP(B47,'miRNA Table'!$B$3:$D$194,3,FALSE)</f>
        <v>hsa-miR-379-5p</v>
      </c>
      <c r="D47" s="64">
        <v>30.742000000000001</v>
      </c>
      <c r="E47" s="7"/>
      <c r="F47" s="7"/>
      <c r="G47" s="7"/>
      <c r="H47" s="7"/>
      <c r="I47" s="7"/>
      <c r="J47" s="64">
        <v>30.817</v>
      </c>
      <c r="K47" s="7"/>
      <c r="L47" s="7"/>
      <c r="M47" s="7"/>
      <c r="N47" s="7"/>
      <c r="O47" s="7"/>
      <c r="P47" s="43"/>
      <c r="Q47" s="43"/>
      <c r="R47" s="43"/>
    </row>
    <row r="48" spans="1:18" x14ac:dyDescent="0.25">
      <c r="A48" s="133"/>
      <c r="B48" s="6" t="s">
        <v>2328</v>
      </c>
      <c r="C48" s="6" t="str">
        <f>VLOOKUP(B48,'miRNA Table'!$B$3:$D$194,3,FALSE)</f>
        <v>hsa-miR-483-3p</v>
      </c>
      <c r="D48" s="64">
        <v>36.939</v>
      </c>
      <c r="E48" s="7"/>
      <c r="F48" s="7"/>
      <c r="G48" s="7"/>
      <c r="H48" s="7"/>
      <c r="I48" s="7"/>
      <c r="J48" s="64">
        <v>35.975000000000001</v>
      </c>
      <c r="K48" s="7"/>
      <c r="L48" s="7"/>
      <c r="M48" s="7"/>
      <c r="N48" s="7"/>
      <c r="O48" s="7"/>
      <c r="P48" s="43"/>
      <c r="Q48" s="43"/>
      <c r="R48" s="43"/>
    </row>
    <row r="49" spans="1:18" x14ac:dyDescent="0.25">
      <c r="A49" s="133"/>
      <c r="B49" s="6" t="s">
        <v>2329</v>
      </c>
      <c r="C49" s="6" t="str">
        <f>VLOOKUP(B49,'miRNA Table'!$B$3:$D$194,3,FALSE)</f>
        <v>hsa-miR-7-1-3p</v>
      </c>
      <c r="D49" s="64" t="s">
        <v>3333</v>
      </c>
      <c r="E49" s="7"/>
      <c r="F49" s="7"/>
      <c r="G49" s="7"/>
      <c r="H49" s="7"/>
      <c r="I49" s="7"/>
      <c r="J49" s="64" t="s">
        <v>3333</v>
      </c>
      <c r="K49" s="7"/>
      <c r="L49" s="7"/>
      <c r="M49" s="7"/>
      <c r="N49" s="7"/>
      <c r="O49" s="7"/>
      <c r="P49" s="43"/>
      <c r="Q49" s="43"/>
      <c r="R49" s="43"/>
    </row>
    <row r="50" spans="1:18" x14ac:dyDescent="0.25">
      <c r="A50" s="133"/>
      <c r="B50" s="6" t="s">
        <v>2330</v>
      </c>
      <c r="C50" s="6" t="str">
        <f>VLOOKUP(B50,'miRNA Table'!$B$3:$D$194,3,FALSE)</f>
        <v>Spike-in RNA Ctr 2</v>
      </c>
      <c r="D50" s="64" t="s">
        <v>3333</v>
      </c>
      <c r="E50" s="7"/>
      <c r="F50" s="7"/>
      <c r="G50" s="7"/>
      <c r="H50" s="7"/>
      <c r="I50" s="7"/>
      <c r="J50" s="64" t="s">
        <v>3333</v>
      </c>
      <c r="K50" s="7"/>
      <c r="L50" s="7"/>
      <c r="M50" s="7"/>
      <c r="N50" s="7"/>
      <c r="O50" s="7"/>
      <c r="P50" s="43"/>
      <c r="Q50" s="43"/>
      <c r="R50" s="43"/>
    </row>
    <row r="51" spans="1:18" x14ac:dyDescent="0.25">
      <c r="A51" s="133"/>
      <c r="B51" s="6" t="s">
        <v>2331</v>
      </c>
      <c r="C51" s="6" t="str">
        <f>VLOOKUP(B51,'miRNA Table'!$B$3:$D$194,3,FALSE)</f>
        <v>hsa-miR-19a-3p</v>
      </c>
      <c r="D51" s="64">
        <v>23.175999999999998</v>
      </c>
      <c r="E51" s="7"/>
      <c r="F51" s="7"/>
      <c r="G51" s="7"/>
      <c r="H51" s="7"/>
      <c r="I51" s="7"/>
      <c r="J51" s="64">
        <v>25.036000000000001</v>
      </c>
      <c r="K51" s="7"/>
      <c r="L51" s="7"/>
      <c r="M51" s="7"/>
      <c r="N51" s="7"/>
      <c r="O51" s="7"/>
      <c r="P51" s="43"/>
      <c r="Q51" s="43"/>
      <c r="R51" s="43"/>
    </row>
    <row r="52" spans="1:18" x14ac:dyDescent="0.25">
      <c r="A52" s="133"/>
      <c r="B52" s="6" t="s">
        <v>2332</v>
      </c>
      <c r="C52" s="6" t="str">
        <f>VLOOKUP(B52,'miRNA Table'!$B$3:$D$194,3,FALSE)</f>
        <v>hsa-miR-30a-5p</v>
      </c>
      <c r="D52" s="64">
        <v>38.743000000000002</v>
      </c>
      <c r="E52" s="7"/>
      <c r="F52" s="7"/>
      <c r="G52" s="7"/>
      <c r="H52" s="7"/>
      <c r="I52" s="7"/>
      <c r="J52" s="64">
        <v>37.542999999999999</v>
      </c>
      <c r="K52" s="7"/>
      <c r="L52" s="7"/>
      <c r="M52" s="7"/>
      <c r="N52" s="7"/>
      <c r="O52" s="7"/>
      <c r="P52" s="43"/>
      <c r="Q52" s="43"/>
      <c r="R52" s="43"/>
    </row>
    <row r="53" spans="1:18" x14ac:dyDescent="0.25">
      <c r="A53" s="133"/>
      <c r="B53" s="6" t="s">
        <v>2333</v>
      </c>
      <c r="C53" s="6" t="str">
        <f>VLOOKUP(B53,'miRNA Table'!$B$3:$D$194,3,FALSE)</f>
        <v>hsa-miR-196a-5p</v>
      </c>
      <c r="D53" s="64">
        <v>18.91</v>
      </c>
      <c r="E53" s="7"/>
      <c r="F53" s="7"/>
      <c r="G53" s="7"/>
      <c r="H53" s="7"/>
      <c r="I53" s="7"/>
      <c r="J53" s="64">
        <v>20.087</v>
      </c>
      <c r="K53" s="7"/>
      <c r="L53" s="7"/>
      <c r="M53" s="7"/>
      <c r="N53" s="7"/>
      <c r="O53" s="7"/>
      <c r="P53" s="43"/>
      <c r="Q53" s="43"/>
      <c r="R53" s="43"/>
    </row>
    <row r="54" spans="1:18" x14ac:dyDescent="0.25">
      <c r="A54" s="133"/>
      <c r="B54" s="6" t="s">
        <v>2334</v>
      </c>
      <c r="C54" s="6" t="str">
        <f>VLOOKUP(B54,'miRNA Table'!$B$3:$D$194,3,FALSE)</f>
        <v>hsa-miR-187-3p</v>
      </c>
      <c r="D54" s="64">
        <v>28.181000000000001</v>
      </c>
      <c r="E54" s="7"/>
      <c r="F54" s="7"/>
      <c r="G54" s="7"/>
      <c r="H54" s="7"/>
      <c r="I54" s="7"/>
      <c r="J54" s="64">
        <v>28.884</v>
      </c>
      <c r="K54" s="7"/>
      <c r="L54" s="7"/>
      <c r="M54" s="7"/>
      <c r="N54" s="7"/>
      <c r="O54" s="7"/>
      <c r="P54" s="43"/>
      <c r="Q54" s="43"/>
      <c r="R54" s="43"/>
    </row>
    <row r="55" spans="1:18" x14ac:dyDescent="0.25">
      <c r="A55" s="133"/>
      <c r="B55" s="6" t="s">
        <v>2335</v>
      </c>
      <c r="C55" s="6" t="str">
        <f>VLOOKUP(B55,'miRNA Table'!$B$3:$D$194,3,FALSE)</f>
        <v>hsa-miR-122-5p</v>
      </c>
      <c r="D55" s="64">
        <v>26.407</v>
      </c>
      <c r="E55" s="7"/>
      <c r="F55" s="7"/>
      <c r="G55" s="7"/>
      <c r="H55" s="7"/>
      <c r="I55" s="7"/>
      <c r="J55" s="64">
        <v>27.187000000000001</v>
      </c>
      <c r="K55" s="7"/>
      <c r="L55" s="7"/>
      <c r="M55" s="7"/>
      <c r="N55" s="7"/>
      <c r="O55" s="7"/>
      <c r="P55" s="43"/>
      <c r="Q55" s="43"/>
      <c r="R55" s="43"/>
    </row>
    <row r="56" spans="1:18" x14ac:dyDescent="0.25">
      <c r="A56" s="133"/>
      <c r="B56" s="6" t="s">
        <v>2336</v>
      </c>
      <c r="C56" s="6" t="str">
        <f>VLOOKUP(B56,'miRNA Table'!$B$3:$D$194,3,FALSE)</f>
        <v>hsa-miR-145-5p</v>
      </c>
      <c r="D56" s="64">
        <v>31.209</v>
      </c>
      <c r="E56" s="7"/>
      <c r="F56" s="7"/>
      <c r="G56" s="7"/>
      <c r="H56" s="7"/>
      <c r="I56" s="7"/>
      <c r="J56" s="64" t="s">
        <v>3333</v>
      </c>
      <c r="K56" s="7"/>
      <c r="L56" s="7"/>
      <c r="M56" s="7"/>
      <c r="N56" s="7"/>
      <c r="O56" s="7"/>
      <c r="P56" s="43"/>
      <c r="Q56" s="43"/>
      <c r="R56" s="43"/>
    </row>
    <row r="57" spans="1:18" x14ac:dyDescent="0.25">
      <c r="A57" s="133"/>
      <c r="B57" s="6" t="s">
        <v>2337</v>
      </c>
      <c r="C57" s="6" t="str">
        <f>VLOOKUP(B57,'miRNA Table'!$B$3:$D$194,3,FALSE)</f>
        <v>hsa-miR-206</v>
      </c>
      <c r="D57" s="64">
        <v>28.474</v>
      </c>
      <c r="E57" s="7"/>
      <c r="F57" s="7"/>
      <c r="G57" s="7"/>
      <c r="H57" s="7"/>
      <c r="I57" s="7"/>
      <c r="J57" s="64">
        <v>30.425999999999998</v>
      </c>
      <c r="K57" s="7"/>
      <c r="L57" s="7"/>
      <c r="M57" s="7"/>
      <c r="N57" s="7"/>
      <c r="O57" s="7"/>
      <c r="P57" s="43"/>
      <c r="Q57" s="43"/>
      <c r="R57" s="43"/>
    </row>
    <row r="58" spans="1:18" x14ac:dyDescent="0.25">
      <c r="A58" s="133"/>
      <c r="B58" s="6" t="s">
        <v>2338</v>
      </c>
      <c r="C58" s="6" t="str">
        <f>VLOOKUP(B58,'miRNA Table'!$B$3:$D$194,3,FALSE)</f>
        <v>hsa-miR-365a-3p</v>
      </c>
      <c r="D58" s="64">
        <v>29.850999999999999</v>
      </c>
      <c r="E58" s="7"/>
      <c r="F58" s="7"/>
      <c r="G58" s="7"/>
      <c r="H58" s="7"/>
      <c r="I58" s="7"/>
      <c r="J58" s="64">
        <v>32.741999999999997</v>
      </c>
      <c r="K58" s="7"/>
      <c r="L58" s="7"/>
      <c r="M58" s="7"/>
      <c r="N58" s="7"/>
      <c r="O58" s="7"/>
      <c r="P58" s="43"/>
      <c r="Q58" s="43"/>
      <c r="R58" s="43"/>
    </row>
    <row r="59" spans="1:18" x14ac:dyDescent="0.25">
      <c r="A59" s="133"/>
      <c r="B59" s="6" t="s">
        <v>2339</v>
      </c>
      <c r="C59" s="6" t="str">
        <f>VLOOKUP(B59,'miRNA Table'!$B$3:$D$194,3,FALSE)</f>
        <v>hsa-miR-382-5p</v>
      </c>
      <c r="D59" s="64">
        <v>28.606000000000002</v>
      </c>
      <c r="E59" s="7"/>
      <c r="F59" s="7"/>
      <c r="G59" s="7"/>
      <c r="H59" s="7"/>
      <c r="I59" s="7"/>
      <c r="J59" s="64">
        <v>26.975999999999999</v>
      </c>
      <c r="K59" s="7"/>
      <c r="L59" s="7"/>
      <c r="M59" s="7"/>
      <c r="N59" s="7"/>
      <c r="O59" s="7"/>
      <c r="P59" s="43"/>
      <c r="Q59" s="43"/>
      <c r="R59" s="43"/>
    </row>
    <row r="60" spans="1:18" x14ac:dyDescent="0.25">
      <c r="A60" s="133"/>
      <c r="B60" s="6" t="s">
        <v>2340</v>
      </c>
      <c r="C60" s="6" t="str">
        <f>VLOOKUP(B60,'miRNA Table'!$B$3:$D$194,3,FALSE)</f>
        <v>hsa-miR-486-5p</v>
      </c>
      <c r="D60" s="64">
        <v>31.344999999999999</v>
      </c>
      <c r="E60" s="7"/>
      <c r="F60" s="7"/>
      <c r="G60" s="7"/>
      <c r="H60" s="7"/>
      <c r="I60" s="7"/>
      <c r="J60" s="64">
        <v>29.213999999999999</v>
      </c>
      <c r="K60" s="7"/>
      <c r="L60" s="7"/>
      <c r="M60" s="7"/>
      <c r="N60" s="7"/>
      <c r="O60" s="7"/>
      <c r="P60" s="43"/>
      <c r="Q60" s="43"/>
      <c r="R60" s="43"/>
    </row>
    <row r="61" spans="1:18" x14ac:dyDescent="0.25">
      <c r="A61" s="133"/>
      <c r="B61" s="6" t="s">
        <v>2341</v>
      </c>
      <c r="C61" s="6" t="str">
        <f>VLOOKUP(B61,'miRNA Table'!$B$3:$D$194,3,FALSE)</f>
        <v>hsa-miR-34a-3p</v>
      </c>
      <c r="D61" s="64">
        <v>25.195</v>
      </c>
      <c r="E61" s="7"/>
      <c r="F61" s="7"/>
      <c r="G61" s="7"/>
      <c r="H61" s="7"/>
      <c r="I61" s="7"/>
      <c r="J61" s="64">
        <v>25.256</v>
      </c>
      <c r="K61" s="7"/>
      <c r="L61" s="7"/>
      <c r="M61" s="7"/>
      <c r="N61" s="7"/>
      <c r="O61" s="7"/>
      <c r="P61" s="43"/>
      <c r="Q61" s="43"/>
      <c r="R61" s="43"/>
    </row>
    <row r="62" spans="1:18" x14ac:dyDescent="0.25">
      <c r="A62" s="133"/>
      <c r="B62" s="90" t="s">
        <v>2342</v>
      </c>
      <c r="C62" s="6" t="str">
        <f>VLOOKUP(B62,'miRNA Table'!$B$3:$D$194,3,FALSE)</f>
        <v>Inter-plate Calibrator 1</v>
      </c>
      <c r="D62" s="64" t="s">
        <v>3333</v>
      </c>
      <c r="E62" s="7"/>
      <c r="F62" s="7"/>
      <c r="G62" s="7"/>
      <c r="H62" s="7"/>
      <c r="I62" s="7"/>
      <c r="J62" s="64" t="s">
        <v>3333</v>
      </c>
      <c r="K62" s="7"/>
      <c r="L62" s="7"/>
      <c r="M62" s="7"/>
      <c r="N62" s="7"/>
      <c r="O62" s="7"/>
      <c r="P62" s="43"/>
      <c r="Q62" s="43"/>
      <c r="R62" s="43"/>
    </row>
    <row r="63" spans="1:18" x14ac:dyDescent="0.25">
      <c r="A63" s="133"/>
      <c r="B63" s="6" t="s">
        <v>2343</v>
      </c>
      <c r="C63" s="6" t="str">
        <f>VLOOKUP(B63,'miRNA Table'!$B$3:$D$194,3,FALSE)</f>
        <v>hsa-miR-221-3p</v>
      </c>
      <c r="D63" s="64">
        <v>23.675000000000001</v>
      </c>
      <c r="E63" s="7"/>
      <c r="F63" s="7"/>
      <c r="G63" s="7"/>
      <c r="H63" s="7"/>
      <c r="I63" s="7"/>
      <c r="J63" s="64">
        <v>24.972000000000001</v>
      </c>
      <c r="K63" s="7"/>
      <c r="L63" s="7"/>
      <c r="M63" s="7"/>
      <c r="N63" s="7"/>
      <c r="O63" s="7"/>
      <c r="P63" s="43"/>
      <c r="Q63" s="43"/>
      <c r="R63" s="43"/>
    </row>
    <row r="64" spans="1:18" x14ac:dyDescent="0.25">
      <c r="A64" s="133"/>
      <c r="B64" s="6" t="s">
        <v>2344</v>
      </c>
      <c r="C64" s="6" t="str">
        <f>VLOOKUP(B64,'miRNA Table'!$B$3:$D$194,3,FALSE)</f>
        <v>hsa-miR-31-5p</v>
      </c>
      <c r="D64" s="64">
        <v>30.992999999999999</v>
      </c>
      <c r="E64" s="7"/>
      <c r="F64" s="7"/>
      <c r="G64" s="7"/>
      <c r="H64" s="7"/>
      <c r="I64" s="7"/>
      <c r="J64" s="64">
        <v>33.162999999999997</v>
      </c>
      <c r="K64" s="7"/>
      <c r="L64" s="7"/>
      <c r="M64" s="7"/>
      <c r="N64" s="7"/>
      <c r="O64" s="7"/>
      <c r="P64" s="43"/>
      <c r="Q64" s="43"/>
      <c r="R64" s="43"/>
    </row>
    <row r="65" spans="1:18" x14ac:dyDescent="0.25">
      <c r="A65" s="133"/>
      <c r="B65" s="6" t="s">
        <v>2345</v>
      </c>
      <c r="C65" s="6" t="str">
        <f>VLOOKUP(B65,'miRNA Table'!$B$3:$D$194,3,FALSE)</f>
        <v>hsa-miR-199a-5p</v>
      </c>
      <c r="D65" s="64">
        <v>25.867999999999999</v>
      </c>
      <c r="E65" s="7"/>
      <c r="F65" s="7"/>
      <c r="G65" s="7"/>
      <c r="H65" s="7"/>
      <c r="I65" s="7"/>
      <c r="J65" s="64">
        <v>25.696999999999999</v>
      </c>
      <c r="K65" s="7"/>
      <c r="L65" s="7"/>
      <c r="M65" s="7"/>
      <c r="N65" s="7"/>
      <c r="O65" s="7"/>
      <c r="P65" s="43"/>
      <c r="Q65" s="43"/>
      <c r="R65" s="43"/>
    </row>
    <row r="66" spans="1:18" x14ac:dyDescent="0.25">
      <c r="A66" s="133"/>
      <c r="B66" s="6" t="s">
        <v>2346</v>
      </c>
      <c r="C66" s="6" t="str">
        <f>VLOOKUP(B66,'miRNA Table'!$B$3:$D$194,3,FALSE)</f>
        <v>hsa-miR-203a-3p</v>
      </c>
      <c r="D66" s="64">
        <v>25.419</v>
      </c>
      <c r="E66" s="7"/>
      <c r="F66" s="7"/>
      <c r="G66" s="7"/>
      <c r="H66" s="7"/>
      <c r="I66" s="7"/>
      <c r="J66" s="64">
        <v>27.963999999999999</v>
      </c>
      <c r="K66" s="7"/>
      <c r="L66" s="7"/>
      <c r="M66" s="7"/>
      <c r="N66" s="7"/>
      <c r="O66" s="7"/>
      <c r="P66" s="43"/>
      <c r="Q66" s="43"/>
      <c r="R66" s="43"/>
    </row>
    <row r="67" spans="1:18" x14ac:dyDescent="0.25">
      <c r="A67" s="133"/>
      <c r="B67" s="6" t="s">
        <v>2347</v>
      </c>
      <c r="C67" s="6" t="str">
        <f>VLOOKUP(B67,'miRNA Table'!$B$3:$D$194,3,FALSE)</f>
        <v>hsa-miR-125b-5p</v>
      </c>
      <c r="D67" s="64">
        <v>33.917999999999999</v>
      </c>
      <c r="E67" s="7"/>
      <c r="F67" s="7"/>
      <c r="G67" s="7"/>
      <c r="H67" s="7"/>
      <c r="I67" s="7"/>
      <c r="J67" s="64">
        <v>36.652999999999999</v>
      </c>
      <c r="K67" s="7"/>
      <c r="L67" s="7"/>
      <c r="M67" s="7"/>
      <c r="N67" s="7"/>
      <c r="O67" s="7"/>
      <c r="P67" s="43"/>
      <c r="Q67" s="43"/>
      <c r="R67" s="43"/>
    </row>
    <row r="68" spans="1:18" x14ac:dyDescent="0.25">
      <c r="A68" s="133"/>
      <c r="B68" s="6" t="s">
        <v>2348</v>
      </c>
      <c r="C68" s="6" t="str">
        <f>VLOOKUP(B68,'miRNA Table'!$B$3:$D$194,3,FALSE)</f>
        <v>hsa-miR-152-3p</v>
      </c>
      <c r="D68" s="64">
        <v>29.538</v>
      </c>
      <c r="E68" s="7"/>
      <c r="F68" s="7"/>
      <c r="G68" s="7"/>
      <c r="H68" s="7"/>
      <c r="I68" s="7"/>
      <c r="J68" s="64">
        <v>29.399000000000001</v>
      </c>
      <c r="K68" s="7"/>
      <c r="L68" s="7"/>
      <c r="M68" s="7"/>
      <c r="N68" s="7"/>
      <c r="O68" s="7"/>
      <c r="P68" s="43"/>
      <c r="Q68" s="43"/>
      <c r="R68" s="43"/>
    </row>
    <row r="69" spans="1:18" x14ac:dyDescent="0.25">
      <c r="A69" s="133"/>
      <c r="B69" s="6" t="s">
        <v>2349</v>
      </c>
      <c r="C69" s="6" t="str">
        <f>VLOOKUP(B69,'miRNA Table'!$B$3:$D$194,3,FALSE)</f>
        <v>hsa-miR-200c-3p</v>
      </c>
      <c r="D69" s="64" t="s">
        <v>3333</v>
      </c>
      <c r="E69" s="7"/>
      <c r="F69" s="7"/>
      <c r="G69" s="7"/>
      <c r="H69" s="7"/>
      <c r="I69" s="7"/>
      <c r="J69" s="64" t="s">
        <v>3333</v>
      </c>
      <c r="K69" s="7"/>
      <c r="L69" s="7"/>
      <c r="M69" s="7"/>
      <c r="N69" s="7"/>
      <c r="O69" s="7"/>
      <c r="P69" s="43"/>
      <c r="Q69" s="43"/>
      <c r="R69" s="43"/>
    </row>
    <row r="70" spans="1:18" x14ac:dyDescent="0.25">
      <c r="A70" s="133"/>
      <c r="B70" s="6" t="s">
        <v>2350</v>
      </c>
      <c r="C70" s="6" t="str">
        <f>VLOOKUP(B70,'miRNA Table'!$B$3:$D$194,3,FALSE)</f>
        <v>hsa-miR-367-3p</v>
      </c>
      <c r="D70" s="64">
        <v>24.381</v>
      </c>
      <c r="E70" s="7"/>
      <c r="F70" s="7"/>
      <c r="G70" s="7"/>
      <c r="H70" s="7"/>
      <c r="I70" s="7"/>
      <c r="J70" s="64">
        <v>24.756</v>
      </c>
      <c r="K70" s="7"/>
      <c r="L70" s="7"/>
      <c r="M70" s="7"/>
      <c r="N70" s="7"/>
      <c r="O70" s="7"/>
      <c r="P70" s="43"/>
      <c r="Q70" s="43"/>
      <c r="R70" s="43"/>
    </row>
    <row r="71" spans="1:18" x14ac:dyDescent="0.25">
      <c r="A71" s="133"/>
      <c r="B71" s="6" t="s">
        <v>2351</v>
      </c>
      <c r="C71" s="6" t="str">
        <f>VLOOKUP(B71,'miRNA Table'!$B$3:$D$194,3,FALSE)</f>
        <v>hsa-miR-342-3p</v>
      </c>
      <c r="D71" s="64">
        <v>31.206</v>
      </c>
      <c r="E71" s="7"/>
      <c r="F71" s="7"/>
      <c r="G71" s="7"/>
      <c r="H71" s="7"/>
      <c r="I71" s="7"/>
      <c r="J71" s="64">
        <v>30.651</v>
      </c>
      <c r="K71" s="7"/>
      <c r="L71" s="7"/>
      <c r="M71" s="7"/>
      <c r="N71" s="7"/>
      <c r="O71" s="7"/>
      <c r="P71" s="43"/>
      <c r="Q71" s="43"/>
      <c r="R71" s="43"/>
    </row>
    <row r="72" spans="1:18" x14ac:dyDescent="0.25">
      <c r="A72" s="133"/>
      <c r="B72" s="6" t="s">
        <v>2352</v>
      </c>
      <c r="C72" s="6" t="str">
        <f>VLOOKUP(B72,'miRNA Table'!$B$3:$D$194,3,FALSE)</f>
        <v>hsa-miR-146b-5p</v>
      </c>
      <c r="D72" s="64">
        <v>28.76</v>
      </c>
      <c r="E72" s="7"/>
      <c r="F72" s="7"/>
      <c r="G72" s="7"/>
      <c r="H72" s="7"/>
      <c r="I72" s="7"/>
      <c r="J72" s="64">
        <v>30.532</v>
      </c>
      <c r="K72" s="7"/>
      <c r="L72" s="7"/>
      <c r="M72" s="7"/>
      <c r="N72" s="7"/>
      <c r="O72" s="7"/>
      <c r="P72" s="43"/>
      <c r="Q72" s="43"/>
      <c r="R72" s="43"/>
    </row>
    <row r="73" spans="1:18" x14ac:dyDescent="0.25">
      <c r="A73" s="133"/>
      <c r="B73" s="6" t="s">
        <v>2353</v>
      </c>
      <c r="C73" s="6" t="str">
        <f>VLOOKUP(B73,'miRNA Table'!$B$3:$D$194,3,FALSE)</f>
        <v>hsa-miR-34b-3p</v>
      </c>
      <c r="D73" s="64">
        <v>19.561</v>
      </c>
      <c r="E73" s="7"/>
      <c r="F73" s="7"/>
      <c r="G73" s="7"/>
      <c r="H73" s="7"/>
      <c r="I73" s="7"/>
      <c r="J73" s="64">
        <v>21.716000000000001</v>
      </c>
      <c r="K73" s="7"/>
      <c r="L73" s="7"/>
      <c r="M73" s="7"/>
      <c r="N73" s="7"/>
      <c r="O73" s="7"/>
      <c r="P73" s="43"/>
      <c r="Q73" s="43"/>
      <c r="R73" s="43"/>
    </row>
    <row r="74" spans="1:18" x14ac:dyDescent="0.25">
      <c r="A74" s="133"/>
      <c r="B74" s="90" t="s">
        <v>2354</v>
      </c>
      <c r="C74" s="6" t="str">
        <f>VLOOKUP(B74,'miRNA Table'!$B$3:$D$194,3,FALSE)</f>
        <v>Inter-plate Calibrator 1</v>
      </c>
      <c r="D74" s="64" t="s">
        <v>3333</v>
      </c>
      <c r="E74" s="7"/>
      <c r="F74" s="7"/>
      <c r="G74" s="7"/>
      <c r="H74" s="7"/>
      <c r="I74" s="7"/>
      <c r="J74" s="64">
        <v>7</v>
      </c>
      <c r="K74" s="7"/>
      <c r="L74" s="7"/>
      <c r="M74" s="7"/>
      <c r="N74" s="7"/>
      <c r="O74" s="7"/>
      <c r="P74" s="43"/>
      <c r="Q74" s="43"/>
      <c r="R74" s="43"/>
    </row>
    <row r="75" spans="1:18" x14ac:dyDescent="0.25">
      <c r="A75" s="133"/>
      <c r="B75" s="6" t="s">
        <v>2355</v>
      </c>
      <c r="C75" s="6" t="str">
        <f>VLOOKUP(B75,'miRNA Table'!$B$3:$D$194,3,FALSE)</f>
        <v>hsa-miR-9-5p</v>
      </c>
      <c r="D75" s="64">
        <v>20.591000000000001</v>
      </c>
      <c r="E75" s="7"/>
      <c r="F75" s="7"/>
      <c r="G75" s="7"/>
      <c r="H75" s="7"/>
      <c r="I75" s="7"/>
      <c r="J75" s="64">
        <v>24.134</v>
      </c>
      <c r="K75" s="7"/>
      <c r="L75" s="7"/>
      <c r="M75" s="7"/>
      <c r="N75" s="7"/>
      <c r="O75" s="7"/>
      <c r="P75" s="43"/>
      <c r="Q75" s="43"/>
      <c r="R75" s="43"/>
    </row>
    <row r="76" spans="1:18" x14ac:dyDescent="0.25">
      <c r="A76" s="133"/>
      <c r="B76" s="6" t="s">
        <v>2356</v>
      </c>
      <c r="C76" s="6" t="str">
        <f>VLOOKUP(B76,'miRNA Table'!$B$3:$D$194,3,FALSE)</f>
        <v>hsa-miR-376c-3p</v>
      </c>
      <c r="D76" s="64">
        <v>35.497999999999998</v>
      </c>
      <c r="E76" s="7"/>
      <c r="F76" s="7"/>
      <c r="G76" s="7"/>
      <c r="H76" s="7"/>
      <c r="I76" s="7"/>
      <c r="J76" s="64">
        <v>34.679000000000002</v>
      </c>
      <c r="K76" s="7"/>
      <c r="L76" s="7"/>
      <c r="M76" s="7"/>
      <c r="N76" s="7"/>
      <c r="O76" s="7"/>
      <c r="P76" s="43"/>
      <c r="Q76" s="43"/>
      <c r="R76" s="43"/>
    </row>
    <row r="77" spans="1:18" x14ac:dyDescent="0.25">
      <c r="A77" s="133"/>
      <c r="B77" s="6" t="s">
        <v>2357</v>
      </c>
      <c r="C77" s="6" t="str">
        <f>VLOOKUP(B77,'miRNA Table'!$B$3:$D$194,3,FALSE)</f>
        <v>hsa-miR-199a-3p</v>
      </c>
      <c r="D77" s="64">
        <v>34.445999999999998</v>
      </c>
      <c r="E77" s="7"/>
      <c r="F77" s="7"/>
      <c r="G77" s="7"/>
      <c r="H77" s="7"/>
      <c r="I77" s="7"/>
      <c r="J77" s="64">
        <v>31.021999999999998</v>
      </c>
      <c r="K77" s="7"/>
      <c r="L77" s="7"/>
      <c r="M77" s="7"/>
      <c r="N77" s="7"/>
      <c r="O77" s="7"/>
      <c r="P77" s="43"/>
      <c r="Q77" s="43"/>
      <c r="R77" s="43"/>
    </row>
    <row r="78" spans="1:18" x14ac:dyDescent="0.25">
      <c r="A78" s="133"/>
      <c r="B78" s="6" t="s">
        <v>2358</v>
      </c>
      <c r="C78" s="6" t="str">
        <f>VLOOKUP(B78,'miRNA Table'!$B$3:$D$194,3,FALSE)</f>
        <v>hsa-miR-205-5p</v>
      </c>
      <c r="D78" s="64">
        <v>27.777000000000001</v>
      </c>
      <c r="E78" s="7"/>
      <c r="F78" s="7"/>
      <c r="G78" s="7"/>
      <c r="H78" s="7"/>
      <c r="I78" s="7"/>
      <c r="J78" s="64">
        <v>28.995999999999999</v>
      </c>
      <c r="K78" s="7"/>
      <c r="L78" s="7"/>
      <c r="M78" s="7"/>
      <c r="N78" s="7"/>
      <c r="O78" s="7"/>
      <c r="P78" s="43"/>
      <c r="Q78" s="43"/>
      <c r="R78" s="43"/>
    </row>
    <row r="79" spans="1:18" x14ac:dyDescent="0.25">
      <c r="A79" s="133"/>
      <c r="B79" s="6" t="s">
        <v>2359</v>
      </c>
      <c r="C79" s="6" t="str">
        <f>VLOOKUP(B79,'miRNA Table'!$B$3:$D$194,3,FALSE)</f>
        <v>hsa-miR-130a-3p</v>
      </c>
      <c r="D79" s="64">
        <v>31.518000000000001</v>
      </c>
      <c r="E79" s="7"/>
      <c r="F79" s="7"/>
      <c r="G79" s="7"/>
      <c r="H79" s="7"/>
      <c r="I79" s="7"/>
      <c r="J79" s="64">
        <v>30.571000000000002</v>
      </c>
      <c r="K79" s="7"/>
      <c r="L79" s="7"/>
      <c r="M79" s="7"/>
      <c r="N79" s="7"/>
      <c r="O79" s="7"/>
      <c r="P79" s="43"/>
      <c r="Q79" s="43"/>
      <c r="R79" s="43"/>
    </row>
    <row r="80" spans="1:18" x14ac:dyDescent="0.25">
      <c r="A80" s="133"/>
      <c r="B80" s="6" t="s">
        <v>2360</v>
      </c>
      <c r="C80" s="6" t="str">
        <f>VLOOKUP(B80,'miRNA Table'!$B$3:$D$194,3,FALSE)</f>
        <v>hsa-miR-126-5p</v>
      </c>
      <c r="D80" s="64">
        <v>35.386000000000003</v>
      </c>
      <c r="E80" s="7"/>
      <c r="F80" s="7"/>
      <c r="G80" s="7"/>
      <c r="H80" s="7"/>
      <c r="I80" s="7"/>
      <c r="J80" s="64" t="s">
        <v>3333</v>
      </c>
      <c r="K80" s="7"/>
      <c r="L80" s="7"/>
      <c r="M80" s="7"/>
      <c r="N80" s="7"/>
      <c r="O80" s="7"/>
      <c r="P80" s="43"/>
      <c r="Q80" s="43"/>
      <c r="R80" s="43"/>
    </row>
    <row r="81" spans="1:18" x14ac:dyDescent="0.25">
      <c r="A81" s="133"/>
      <c r="B81" s="6" t="s">
        <v>2361</v>
      </c>
      <c r="C81" s="6" t="str">
        <f>VLOOKUP(B81,'miRNA Table'!$B$3:$D$194,3,FALSE)</f>
        <v>hsa-miR-106b-5p</v>
      </c>
      <c r="D81" s="64">
        <v>32.595999999999997</v>
      </c>
      <c r="E81" s="7"/>
      <c r="F81" s="7"/>
      <c r="G81" s="7"/>
      <c r="H81" s="7"/>
      <c r="I81" s="7"/>
      <c r="J81" s="64" t="s">
        <v>3333</v>
      </c>
      <c r="K81" s="7"/>
      <c r="L81" s="7"/>
      <c r="M81" s="7"/>
      <c r="N81" s="7"/>
      <c r="O81" s="7"/>
      <c r="P81" s="43"/>
      <c r="Q81" s="43"/>
      <c r="R81" s="43"/>
    </row>
    <row r="82" spans="1:18" x14ac:dyDescent="0.25">
      <c r="A82" s="133"/>
      <c r="B82" s="6" t="s">
        <v>2362</v>
      </c>
      <c r="C82" s="6" t="str">
        <f>VLOOKUP(B82,'miRNA Table'!$B$3:$D$194,3,FALSE)</f>
        <v>hsa-miR-372-3p</v>
      </c>
      <c r="D82" s="64">
        <v>35.198</v>
      </c>
      <c r="E82" s="7"/>
      <c r="F82" s="7"/>
      <c r="G82" s="7"/>
      <c r="H82" s="7"/>
      <c r="I82" s="7"/>
      <c r="J82" s="64">
        <v>36.619999999999997</v>
      </c>
      <c r="K82" s="7"/>
      <c r="L82" s="7"/>
      <c r="M82" s="7"/>
      <c r="N82" s="7"/>
      <c r="O82" s="7"/>
      <c r="P82" s="43"/>
      <c r="Q82" s="43"/>
      <c r="R82" s="43"/>
    </row>
    <row r="83" spans="1:18" x14ac:dyDescent="0.25">
      <c r="A83" s="133"/>
      <c r="B83" s="6" t="s">
        <v>2363</v>
      </c>
      <c r="C83" s="6" t="str">
        <f>VLOOKUP(B83,'miRNA Table'!$B$3:$D$194,3,FALSE)</f>
        <v>hsa-miR-135b-5p</v>
      </c>
      <c r="D83" s="64">
        <v>30.452999999999999</v>
      </c>
      <c r="E83" s="7"/>
      <c r="F83" s="7"/>
      <c r="G83" s="7"/>
      <c r="H83" s="7"/>
      <c r="I83" s="7"/>
      <c r="J83" s="64">
        <v>27.657</v>
      </c>
      <c r="K83" s="7"/>
      <c r="L83" s="7"/>
      <c r="M83" s="7"/>
      <c r="N83" s="7"/>
      <c r="O83" s="7"/>
      <c r="P83" s="43"/>
      <c r="Q83" s="43"/>
      <c r="R83" s="43"/>
    </row>
    <row r="84" spans="1:18" x14ac:dyDescent="0.25">
      <c r="A84" s="133"/>
      <c r="B84" s="6" t="s">
        <v>2364</v>
      </c>
      <c r="C84" s="6" t="str">
        <f>VLOOKUP(B84,'miRNA Table'!$B$3:$D$194,3,FALSE)</f>
        <v>hsa-miR-202-3p</v>
      </c>
      <c r="D84" s="64">
        <v>27.13</v>
      </c>
      <c r="E84" s="7"/>
      <c r="F84" s="7"/>
      <c r="G84" s="7"/>
      <c r="H84" s="7"/>
      <c r="I84" s="7"/>
      <c r="J84" s="64">
        <v>28.472999999999999</v>
      </c>
      <c r="K84" s="7"/>
      <c r="L84" s="7"/>
      <c r="M84" s="7"/>
      <c r="N84" s="7"/>
      <c r="O84" s="7"/>
      <c r="P84" s="43"/>
      <c r="Q84" s="43"/>
      <c r="R84" s="43"/>
    </row>
    <row r="85" spans="1:18" x14ac:dyDescent="0.25">
      <c r="A85" s="133"/>
      <c r="B85" s="6" t="s">
        <v>2365</v>
      </c>
      <c r="C85" s="6" t="str">
        <f>VLOOKUP(B85,'miRNA Table'!$B$3:$D$194,3,FALSE)</f>
        <v>hsa-miR-190b</v>
      </c>
      <c r="D85" s="64">
        <v>22.657</v>
      </c>
      <c r="E85" s="7"/>
      <c r="F85" s="7"/>
      <c r="G85" s="7"/>
      <c r="H85" s="7"/>
      <c r="I85" s="7"/>
      <c r="J85" s="64">
        <v>22.812999999999999</v>
      </c>
      <c r="K85" s="7"/>
      <c r="L85" s="7"/>
      <c r="M85" s="7"/>
      <c r="N85" s="7"/>
      <c r="O85" s="7"/>
      <c r="P85" s="43"/>
      <c r="Q85" s="43"/>
      <c r="R85" s="43"/>
    </row>
    <row r="86" spans="1:18" x14ac:dyDescent="0.25">
      <c r="A86" s="133"/>
      <c r="B86" s="90" t="s">
        <v>2366</v>
      </c>
      <c r="C86" s="6" t="str">
        <f>VLOOKUP(B86,'miRNA Table'!$B$3:$D$194,3,FALSE)</f>
        <v>Inter-plate Calibrator 2</v>
      </c>
      <c r="D86" s="64" t="s">
        <v>3333</v>
      </c>
      <c r="E86" s="7"/>
      <c r="F86" s="7"/>
      <c r="G86" s="7"/>
      <c r="H86" s="7"/>
      <c r="I86" s="7"/>
      <c r="J86" s="64" t="s">
        <v>3333</v>
      </c>
      <c r="K86" s="7"/>
      <c r="L86" s="7"/>
      <c r="M86" s="7"/>
      <c r="N86" s="7"/>
      <c r="O86" s="7"/>
      <c r="P86" s="43"/>
      <c r="Q86" s="43"/>
      <c r="R86" s="43"/>
    </row>
    <row r="87" spans="1:18" x14ac:dyDescent="0.25">
      <c r="A87" s="133"/>
      <c r="B87" s="6" t="s">
        <v>2367</v>
      </c>
      <c r="C87" s="6" t="str">
        <f>VLOOKUP(B87,'miRNA Table'!$B$3:$D$194,3,FALSE)</f>
        <v>hsa-miR-24-3p</v>
      </c>
      <c r="D87" s="64">
        <v>21.114999999999998</v>
      </c>
      <c r="E87" s="7"/>
      <c r="F87" s="7"/>
      <c r="G87" s="7"/>
      <c r="H87" s="7"/>
      <c r="I87" s="7"/>
      <c r="J87" s="64">
        <v>22.274000000000001</v>
      </c>
      <c r="K87" s="7"/>
      <c r="L87" s="7"/>
      <c r="M87" s="7"/>
      <c r="N87" s="7"/>
      <c r="O87" s="7"/>
      <c r="P87" s="43"/>
      <c r="Q87" s="43"/>
      <c r="R87" s="43"/>
    </row>
    <row r="88" spans="1:18" x14ac:dyDescent="0.25">
      <c r="A88" s="133"/>
      <c r="B88" s="6" t="s">
        <v>2368</v>
      </c>
      <c r="C88" s="6" t="str">
        <f>VLOOKUP(B88,'miRNA Table'!$B$3:$D$194,3,FALSE)</f>
        <v>hsa-miR-96-5p</v>
      </c>
      <c r="D88" s="64">
        <v>33.576000000000001</v>
      </c>
      <c r="E88" s="7"/>
      <c r="F88" s="7"/>
      <c r="G88" s="7"/>
      <c r="H88" s="7"/>
      <c r="I88" s="7"/>
      <c r="J88" s="64">
        <v>30.66</v>
      </c>
      <c r="K88" s="7"/>
      <c r="L88" s="7"/>
      <c r="M88" s="7"/>
      <c r="N88" s="7"/>
      <c r="O88" s="7"/>
      <c r="P88" s="43"/>
      <c r="Q88" s="43"/>
      <c r="R88" s="43"/>
    </row>
    <row r="89" spans="1:18" x14ac:dyDescent="0.25">
      <c r="A89" s="133"/>
      <c r="B89" s="6" t="s">
        <v>2369</v>
      </c>
      <c r="C89" s="6" t="str">
        <f>VLOOKUP(B89,'miRNA Table'!$B$3:$D$194,3,FALSE)</f>
        <v>hsa-miR-129-5p</v>
      </c>
      <c r="D89" s="64">
        <v>25.035</v>
      </c>
      <c r="E89" s="7"/>
      <c r="F89" s="7"/>
      <c r="G89" s="7"/>
      <c r="H89" s="7"/>
      <c r="I89" s="7"/>
      <c r="J89" s="64">
        <v>27.582000000000001</v>
      </c>
      <c r="K89" s="7"/>
      <c r="L89" s="7"/>
      <c r="M89" s="7"/>
      <c r="N89" s="7"/>
      <c r="O89" s="7"/>
      <c r="P89" s="43"/>
      <c r="Q89" s="43"/>
      <c r="R89" s="43"/>
    </row>
    <row r="90" spans="1:18" x14ac:dyDescent="0.25">
      <c r="A90" s="133"/>
      <c r="B90" s="6" t="s">
        <v>2370</v>
      </c>
      <c r="C90" s="6" t="str">
        <f>VLOOKUP(B90,'miRNA Table'!$B$3:$D$194,3,FALSE)</f>
        <v>hsa-miR-214-3p</v>
      </c>
      <c r="D90" s="64" t="s">
        <v>3333</v>
      </c>
      <c r="E90" s="7"/>
      <c r="F90" s="7"/>
      <c r="G90" s="7"/>
      <c r="H90" s="7"/>
      <c r="I90" s="7"/>
      <c r="J90" s="64" t="s">
        <v>3333</v>
      </c>
      <c r="K90" s="7"/>
      <c r="L90" s="7"/>
      <c r="M90" s="7"/>
      <c r="N90" s="7"/>
      <c r="O90" s="7"/>
      <c r="P90" s="43"/>
      <c r="Q90" s="43"/>
      <c r="R90" s="43"/>
    </row>
    <row r="91" spans="1:18" x14ac:dyDescent="0.25">
      <c r="A91" s="133"/>
      <c r="B91" s="6" t="s">
        <v>2371</v>
      </c>
      <c r="C91" s="6" t="str">
        <f>VLOOKUP(B91,'miRNA Table'!$B$3:$D$194,3,FALSE)</f>
        <v>hsa-miR-132-3p</v>
      </c>
      <c r="D91" s="64">
        <v>28.509</v>
      </c>
      <c r="E91" s="7"/>
      <c r="F91" s="7"/>
      <c r="G91" s="7"/>
      <c r="H91" s="7"/>
      <c r="I91" s="7"/>
      <c r="J91" s="64">
        <v>28.221</v>
      </c>
      <c r="K91" s="7"/>
      <c r="L91" s="7"/>
      <c r="M91" s="7"/>
      <c r="N91" s="7"/>
      <c r="O91" s="7"/>
      <c r="P91" s="43"/>
      <c r="Q91" s="43"/>
      <c r="R91" s="43"/>
    </row>
    <row r="92" spans="1:18" x14ac:dyDescent="0.25">
      <c r="A92" s="133"/>
      <c r="B92" s="6" t="s">
        <v>2372</v>
      </c>
      <c r="C92" s="6" t="str">
        <f>VLOOKUP(B92,'miRNA Table'!$B$3:$D$194,3,FALSE)</f>
        <v>hsa-miR-127-3p</v>
      </c>
      <c r="D92" s="64">
        <v>25.861000000000001</v>
      </c>
      <c r="E92" s="7"/>
      <c r="F92" s="7"/>
      <c r="G92" s="7"/>
      <c r="H92" s="7"/>
      <c r="I92" s="7"/>
      <c r="J92" s="64">
        <v>26.989000000000001</v>
      </c>
      <c r="K92" s="7"/>
      <c r="L92" s="7"/>
      <c r="M92" s="7"/>
      <c r="N92" s="7"/>
      <c r="O92" s="7"/>
      <c r="P92" s="43"/>
      <c r="Q92" s="43"/>
      <c r="R92" s="43"/>
    </row>
    <row r="93" spans="1:18" x14ac:dyDescent="0.25">
      <c r="A93" s="133"/>
      <c r="B93" s="6" t="s">
        <v>2373</v>
      </c>
      <c r="C93" s="6" t="str">
        <f>VLOOKUP(B93,'miRNA Table'!$B$3:$D$194,3,FALSE)</f>
        <v>hsa-miR-200a-3p</v>
      </c>
      <c r="D93" s="64">
        <v>35.905999999999999</v>
      </c>
      <c r="E93" s="7"/>
      <c r="F93" s="7"/>
      <c r="G93" s="7"/>
      <c r="H93" s="7"/>
      <c r="I93" s="7"/>
      <c r="J93" s="64">
        <v>35.549999999999997</v>
      </c>
      <c r="K93" s="7"/>
      <c r="L93" s="7"/>
      <c r="M93" s="7"/>
      <c r="N93" s="7"/>
      <c r="O93" s="7"/>
      <c r="P93" s="43"/>
      <c r="Q93" s="43"/>
      <c r="R93" s="43"/>
    </row>
    <row r="94" spans="1:18" x14ac:dyDescent="0.25">
      <c r="A94" s="133"/>
      <c r="B94" s="6" t="s">
        <v>2374</v>
      </c>
      <c r="C94" s="6" t="str">
        <f>VLOOKUP(B94,'miRNA Table'!$B$3:$D$194,3,FALSE)</f>
        <v>hsa-miR-375</v>
      </c>
      <c r="D94" s="64">
        <v>34.978000000000002</v>
      </c>
      <c r="E94" s="7"/>
      <c r="F94" s="7"/>
      <c r="G94" s="7"/>
      <c r="H94" s="7"/>
      <c r="I94" s="7"/>
      <c r="J94" s="64">
        <v>35.991</v>
      </c>
      <c r="K94" s="7"/>
      <c r="L94" s="7"/>
      <c r="M94" s="7"/>
      <c r="N94" s="7"/>
      <c r="O94" s="7"/>
      <c r="P94" s="43"/>
      <c r="Q94" s="43"/>
      <c r="R94" s="43"/>
    </row>
    <row r="95" spans="1:18" x14ac:dyDescent="0.25">
      <c r="A95" s="133"/>
      <c r="B95" s="6" t="s">
        <v>2375</v>
      </c>
      <c r="C95" s="6" t="str">
        <f>VLOOKUP(B95,'miRNA Table'!$B$3:$D$194,3,FALSE)</f>
        <v>hsa-miR-338-3p</v>
      </c>
      <c r="D95" s="64" t="s">
        <v>3333</v>
      </c>
      <c r="E95" s="7"/>
      <c r="F95" s="7"/>
      <c r="G95" s="7"/>
      <c r="H95" s="7"/>
      <c r="I95" s="7"/>
      <c r="J95" s="64" t="s">
        <v>3333</v>
      </c>
      <c r="K95" s="7"/>
      <c r="L95" s="7"/>
      <c r="M95" s="7"/>
      <c r="N95" s="7"/>
      <c r="O95" s="7"/>
      <c r="P95" s="43"/>
      <c r="Q95" s="43"/>
      <c r="R95" s="43"/>
    </row>
    <row r="96" spans="1:18" x14ac:dyDescent="0.25">
      <c r="A96" s="133"/>
      <c r="B96" s="6" t="s">
        <v>2376</v>
      </c>
      <c r="C96" s="6" t="str">
        <f>VLOOKUP(B96,'miRNA Table'!$B$3:$D$194,3,FALSE)</f>
        <v>hsa-miR-497-5p</v>
      </c>
      <c r="D96" s="64">
        <v>33.512999999999998</v>
      </c>
      <c r="E96" s="7"/>
      <c r="F96" s="7"/>
      <c r="G96" s="7"/>
      <c r="H96" s="7"/>
      <c r="I96" s="7"/>
      <c r="J96" s="64">
        <v>33.673000000000002</v>
      </c>
      <c r="K96" s="7"/>
      <c r="L96" s="7"/>
      <c r="M96" s="7"/>
      <c r="N96" s="7"/>
      <c r="O96" s="7"/>
      <c r="P96" s="43"/>
      <c r="Q96" s="43"/>
      <c r="R96" s="43"/>
    </row>
    <row r="97" spans="1:18" x14ac:dyDescent="0.25">
      <c r="A97" s="133"/>
      <c r="B97" s="6" t="s">
        <v>2377</v>
      </c>
      <c r="C97" s="6" t="str">
        <f>VLOOKUP(B97,'miRNA Table'!$B$3:$D$194,3,FALSE)</f>
        <v>hsa-miR-208b-3p</v>
      </c>
      <c r="D97" s="64">
        <v>35.661999999999999</v>
      </c>
      <c r="E97" s="7"/>
      <c r="F97" s="7"/>
      <c r="G97" s="7"/>
      <c r="H97" s="7"/>
      <c r="I97" s="7"/>
      <c r="J97" s="64">
        <v>35.719000000000001</v>
      </c>
      <c r="K97" s="7"/>
      <c r="L97" s="7"/>
      <c r="M97" s="7"/>
      <c r="N97" s="7"/>
      <c r="O97" s="7"/>
      <c r="P97" s="43"/>
      <c r="Q97" s="43"/>
      <c r="R97" s="43"/>
    </row>
    <row r="98" spans="1:18" x14ac:dyDescent="0.25">
      <c r="A98" s="134"/>
      <c r="B98" s="91" t="s">
        <v>2378</v>
      </c>
      <c r="C98" s="6" t="str">
        <f>VLOOKUP(B98,'miRNA Table'!$B$3:$D$194,3,FALSE)</f>
        <v>Inter-plate Calibrator 2</v>
      </c>
      <c r="D98" s="64" t="s">
        <v>3333</v>
      </c>
      <c r="E98" s="7"/>
      <c r="F98" s="7"/>
      <c r="G98" s="7"/>
      <c r="H98" s="7"/>
      <c r="I98" s="7"/>
      <c r="J98" s="64" t="s">
        <v>3333</v>
      </c>
      <c r="K98" s="7"/>
      <c r="L98" s="7"/>
      <c r="M98" s="7"/>
      <c r="N98" s="7"/>
      <c r="O98" s="7"/>
      <c r="P98" s="43"/>
      <c r="Q98" s="43"/>
      <c r="R98" s="43"/>
    </row>
    <row r="99" spans="1:18" x14ac:dyDescent="0.25">
      <c r="A99" s="132" t="s">
        <v>3402</v>
      </c>
      <c r="B99" s="6" t="s">
        <v>2379</v>
      </c>
      <c r="C99" s="6" t="str">
        <f>VLOOKUP(B99,'miRNA Table'!$B$3:$D$194,3,FALSE)</f>
        <v>hsa-let-7c-5p</v>
      </c>
      <c r="D99" s="64">
        <v>28.741</v>
      </c>
      <c r="E99" s="7"/>
      <c r="F99" s="7"/>
      <c r="G99" s="7"/>
      <c r="H99" s="7"/>
      <c r="I99" s="7"/>
      <c r="J99" s="64">
        <v>27.812000000000001</v>
      </c>
      <c r="K99" s="7"/>
      <c r="L99" s="7"/>
      <c r="M99" s="7"/>
      <c r="N99" s="7"/>
      <c r="O99" s="7"/>
      <c r="P99" s="43"/>
      <c r="Q99" s="43"/>
      <c r="R99" s="43"/>
    </row>
    <row r="100" spans="1:18" x14ac:dyDescent="0.25">
      <c r="A100" s="133"/>
      <c r="B100" s="6" t="s">
        <v>2380</v>
      </c>
      <c r="C100" s="6" t="str">
        <f>VLOOKUP(B100,'miRNA Table'!$B$3:$D$194,3,FALSE)</f>
        <v>hsa-miR-93-5p</v>
      </c>
      <c r="D100" s="64">
        <v>27.361000000000001</v>
      </c>
      <c r="E100" s="7"/>
      <c r="F100" s="7"/>
      <c r="G100" s="7"/>
      <c r="H100" s="7"/>
      <c r="I100" s="7"/>
      <c r="J100" s="64">
        <v>28.22</v>
      </c>
      <c r="K100" s="7"/>
      <c r="L100" s="7"/>
      <c r="M100" s="7"/>
      <c r="N100" s="7"/>
      <c r="O100" s="7"/>
      <c r="P100" s="43"/>
      <c r="Q100" s="43"/>
      <c r="R100" s="43"/>
    </row>
    <row r="101" spans="1:18" x14ac:dyDescent="0.25">
      <c r="A101" s="133"/>
      <c r="B101" s="6" t="s">
        <v>2381</v>
      </c>
      <c r="C101" s="6" t="str">
        <f>VLOOKUP(B101,'miRNA Table'!$B$3:$D$194,3,FALSE)</f>
        <v>hsa-miR-7-5p</v>
      </c>
      <c r="D101" s="64">
        <v>25.818000000000001</v>
      </c>
      <c r="E101" s="7"/>
      <c r="F101" s="7"/>
      <c r="G101" s="7"/>
      <c r="H101" s="7"/>
      <c r="I101" s="7"/>
      <c r="J101" s="64">
        <v>24.927</v>
      </c>
      <c r="K101" s="7"/>
      <c r="L101" s="7"/>
      <c r="M101" s="7"/>
      <c r="N101" s="7"/>
      <c r="O101" s="7"/>
      <c r="P101" s="43"/>
      <c r="Q101" s="43"/>
      <c r="R101" s="43"/>
    </row>
    <row r="102" spans="1:18" x14ac:dyDescent="0.25">
      <c r="A102" s="133"/>
      <c r="B102" s="6" t="s">
        <v>2382</v>
      </c>
      <c r="C102" s="6" t="str">
        <f>VLOOKUP(B102,'miRNA Table'!$B$3:$D$194,3,FALSE)</f>
        <v>hsa-miR-212-3p</v>
      </c>
      <c r="D102" s="64">
        <v>23.248000000000001</v>
      </c>
      <c r="E102" s="7"/>
      <c r="F102" s="7"/>
      <c r="G102" s="7"/>
      <c r="H102" s="7"/>
      <c r="I102" s="7"/>
      <c r="J102" s="64">
        <v>24.445</v>
      </c>
      <c r="K102" s="7"/>
      <c r="L102" s="7"/>
      <c r="M102" s="7"/>
      <c r="N102" s="7"/>
      <c r="O102" s="7"/>
      <c r="P102" s="43"/>
      <c r="Q102" s="43"/>
      <c r="R102" s="43"/>
    </row>
    <row r="103" spans="1:18" x14ac:dyDescent="0.25">
      <c r="A103" s="133"/>
      <c r="B103" s="6" t="s">
        <v>2383</v>
      </c>
      <c r="C103" s="6" t="str">
        <f>VLOOKUP(B103,'miRNA Table'!$B$3:$D$194,3,FALSE)</f>
        <v>hsa-miR-200b-3p</v>
      </c>
      <c r="D103" s="64">
        <v>31.942</v>
      </c>
      <c r="E103" s="7"/>
      <c r="F103" s="7"/>
      <c r="G103" s="7"/>
      <c r="H103" s="7"/>
      <c r="I103" s="7"/>
      <c r="J103" s="64">
        <v>30.431000000000001</v>
      </c>
      <c r="K103" s="7"/>
      <c r="L103" s="7"/>
      <c r="M103" s="7"/>
      <c r="N103" s="7"/>
      <c r="O103" s="7"/>
      <c r="P103" s="43"/>
      <c r="Q103" s="43"/>
      <c r="R103" s="43"/>
    </row>
    <row r="104" spans="1:18" x14ac:dyDescent="0.25">
      <c r="A104" s="133"/>
      <c r="B104" s="6" t="s">
        <v>2384</v>
      </c>
      <c r="C104" s="6" t="str">
        <f>VLOOKUP(B104,'miRNA Table'!$B$3:$D$194,3,FALSE)</f>
        <v>hsa-miR-140-5p</v>
      </c>
      <c r="D104" s="64">
        <v>36.201999999999998</v>
      </c>
      <c r="E104" s="7"/>
      <c r="F104" s="7"/>
      <c r="G104" s="7"/>
      <c r="H104" s="7"/>
      <c r="I104" s="7"/>
      <c r="J104" s="64">
        <v>34.518999999999998</v>
      </c>
      <c r="K104" s="7"/>
      <c r="L104" s="7"/>
      <c r="M104" s="7"/>
      <c r="N104" s="7"/>
      <c r="O104" s="7"/>
      <c r="P104" s="43"/>
      <c r="Q104" s="43"/>
      <c r="R104" s="43"/>
    </row>
    <row r="105" spans="1:18" x14ac:dyDescent="0.25">
      <c r="A105" s="133"/>
      <c r="B105" s="6" t="s">
        <v>2385</v>
      </c>
      <c r="C105" s="6" t="str">
        <f>VLOOKUP(B105,'miRNA Table'!$B$3:$D$194,3,FALSE)</f>
        <v>hsa-miR-126-3p</v>
      </c>
      <c r="D105" s="64" t="s">
        <v>3333</v>
      </c>
      <c r="E105" s="7"/>
      <c r="F105" s="7"/>
      <c r="G105" s="7"/>
      <c r="H105" s="7"/>
      <c r="I105" s="7"/>
      <c r="J105" s="64" t="s">
        <v>3333</v>
      </c>
      <c r="K105" s="7"/>
      <c r="L105" s="7"/>
      <c r="M105" s="7"/>
      <c r="N105" s="7"/>
      <c r="O105" s="7"/>
      <c r="P105" s="43"/>
      <c r="Q105" s="43"/>
      <c r="R105" s="43"/>
    </row>
    <row r="106" spans="1:18" x14ac:dyDescent="0.25">
      <c r="A106" s="133"/>
      <c r="B106" s="6" t="s">
        <v>2386</v>
      </c>
      <c r="C106" s="6" t="str">
        <f>VLOOKUP(B106,'miRNA Table'!$B$3:$D$194,3,FALSE)</f>
        <v>hsa-miR-320a</v>
      </c>
      <c r="D106" s="64" t="s">
        <v>3333</v>
      </c>
      <c r="E106" s="7"/>
      <c r="F106" s="7"/>
      <c r="G106" s="7"/>
      <c r="H106" s="7"/>
      <c r="I106" s="7"/>
      <c r="J106" s="64">
        <v>35.389000000000003</v>
      </c>
      <c r="K106" s="7"/>
      <c r="L106" s="7"/>
      <c r="M106" s="7"/>
      <c r="N106" s="7"/>
      <c r="O106" s="7"/>
      <c r="P106" s="43"/>
      <c r="Q106" s="43"/>
      <c r="R106" s="43"/>
    </row>
    <row r="107" spans="1:18" x14ac:dyDescent="0.25">
      <c r="A107" s="133"/>
      <c r="B107" s="6" t="s">
        <v>2387</v>
      </c>
      <c r="C107" s="6" t="str">
        <f>VLOOKUP(B107,'miRNA Table'!$B$3:$D$194,3,FALSE)</f>
        <v>hsa-miR-370-3p</v>
      </c>
      <c r="D107" s="64">
        <v>35.311</v>
      </c>
      <c r="E107" s="7"/>
      <c r="F107" s="7"/>
      <c r="G107" s="7"/>
      <c r="H107" s="7"/>
      <c r="I107" s="7"/>
      <c r="J107" s="64">
        <v>38.026000000000003</v>
      </c>
      <c r="K107" s="7"/>
      <c r="L107" s="7"/>
      <c r="M107" s="7"/>
      <c r="N107" s="7"/>
      <c r="O107" s="7"/>
      <c r="P107" s="43"/>
      <c r="Q107" s="43"/>
      <c r="R107" s="43"/>
    </row>
    <row r="108" spans="1:18" x14ac:dyDescent="0.25">
      <c r="A108" s="133"/>
      <c r="B108" s="6" t="s">
        <v>2388</v>
      </c>
      <c r="C108" s="6" t="str">
        <f>VLOOKUP(B108,'miRNA Table'!$B$3:$D$194,3,FALSE)</f>
        <v>hsa-miR-196b-5p</v>
      </c>
      <c r="D108" s="64">
        <v>30.050999999999998</v>
      </c>
      <c r="E108" s="7"/>
      <c r="F108" s="7"/>
      <c r="G108" s="7"/>
      <c r="H108" s="7"/>
      <c r="I108" s="7"/>
      <c r="J108" s="64">
        <v>29.870999999999999</v>
      </c>
      <c r="K108" s="7"/>
      <c r="L108" s="7"/>
      <c r="M108" s="7"/>
      <c r="N108" s="7"/>
      <c r="O108" s="7"/>
      <c r="P108" s="43"/>
      <c r="Q108" s="43"/>
      <c r="R108" s="43"/>
    </row>
    <row r="109" spans="1:18" x14ac:dyDescent="0.25">
      <c r="A109" s="133"/>
      <c r="B109" s="6" t="s">
        <v>2389</v>
      </c>
      <c r="C109" s="6" t="str">
        <f>VLOOKUP(B109,'miRNA Table'!$B$3:$D$194,3,FALSE)</f>
        <v>hsa-miR-193b-3p</v>
      </c>
      <c r="D109" s="64" t="s">
        <v>3333</v>
      </c>
      <c r="E109" s="7"/>
      <c r="F109" s="7"/>
      <c r="G109" s="7"/>
      <c r="H109" s="7"/>
      <c r="I109" s="7"/>
      <c r="J109" s="64" t="s">
        <v>3333</v>
      </c>
      <c r="K109" s="7"/>
      <c r="L109" s="7"/>
      <c r="M109" s="7"/>
      <c r="N109" s="7"/>
      <c r="O109" s="7"/>
      <c r="P109" s="43"/>
      <c r="Q109" s="43"/>
      <c r="R109" s="43"/>
    </row>
    <row r="110" spans="1:18" x14ac:dyDescent="0.25">
      <c r="A110" s="133"/>
      <c r="B110" s="6" t="s">
        <v>2390</v>
      </c>
      <c r="C110" s="6" t="str">
        <f>VLOOKUP(B110,'miRNA Table'!$B$3:$D$194,3,FALSE)</f>
        <v>Spike-in RNA Ctr 1</v>
      </c>
      <c r="D110" s="64" t="s">
        <v>3333</v>
      </c>
      <c r="E110" s="7"/>
      <c r="F110" s="7"/>
      <c r="G110" s="7"/>
      <c r="H110" s="7"/>
      <c r="I110" s="7"/>
      <c r="J110" s="64" t="s">
        <v>3333</v>
      </c>
      <c r="K110" s="7"/>
      <c r="L110" s="7"/>
      <c r="M110" s="7"/>
      <c r="N110" s="7"/>
      <c r="O110" s="7"/>
      <c r="P110" s="43"/>
      <c r="Q110" s="43"/>
      <c r="R110" s="43"/>
    </row>
    <row r="111" spans="1:18" x14ac:dyDescent="0.25">
      <c r="A111" s="133"/>
      <c r="B111" s="6" t="s">
        <v>2391</v>
      </c>
      <c r="C111" s="6" t="str">
        <f>VLOOKUP(B111,'miRNA Table'!$B$3:$D$194,3,FALSE)</f>
        <v>hsa-miR-15a-5p</v>
      </c>
      <c r="D111" s="64">
        <v>23.722999999999999</v>
      </c>
      <c r="E111" s="7"/>
      <c r="F111" s="7"/>
      <c r="G111" s="7"/>
      <c r="H111" s="7"/>
      <c r="I111" s="7"/>
      <c r="J111" s="64">
        <v>23.545999999999999</v>
      </c>
      <c r="K111" s="7"/>
      <c r="L111" s="7"/>
      <c r="M111" s="7"/>
      <c r="N111" s="7"/>
      <c r="O111" s="7"/>
      <c r="P111" s="43"/>
      <c r="Q111" s="43"/>
      <c r="R111" s="43"/>
    </row>
    <row r="112" spans="1:18" x14ac:dyDescent="0.25">
      <c r="A112" s="133"/>
      <c r="B112" s="6" t="s">
        <v>2392</v>
      </c>
      <c r="C112" s="6" t="str">
        <f>VLOOKUP(B112,'miRNA Table'!$B$3:$D$194,3,FALSE)</f>
        <v>hsa-miR-100-5p</v>
      </c>
      <c r="D112" s="64">
        <v>32.676000000000002</v>
      </c>
      <c r="E112" s="7"/>
      <c r="F112" s="7"/>
      <c r="G112" s="7"/>
      <c r="H112" s="7"/>
      <c r="I112" s="7"/>
      <c r="J112" s="64">
        <v>32.331000000000003</v>
      </c>
      <c r="K112" s="7"/>
      <c r="L112" s="7"/>
      <c r="M112" s="7"/>
      <c r="N112" s="7"/>
      <c r="O112" s="7"/>
      <c r="P112" s="43"/>
      <c r="Q112" s="43"/>
      <c r="R112" s="43"/>
    </row>
    <row r="113" spans="1:18" x14ac:dyDescent="0.25">
      <c r="A113" s="133"/>
      <c r="B113" s="6" t="s">
        <v>2393</v>
      </c>
      <c r="C113" s="6" t="str">
        <f>VLOOKUP(B113,'miRNA Table'!$B$3:$D$194,3,FALSE)</f>
        <v>hsa-miR-10a-5p</v>
      </c>
      <c r="D113" s="64">
        <v>33.228999999999999</v>
      </c>
      <c r="E113" s="7"/>
      <c r="F113" s="7"/>
      <c r="G113" s="7"/>
      <c r="H113" s="7"/>
      <c r="I113" s="7"/>
      <c r="J113" s="64">
        <v>38.084000000000003</v>
      </c>
      <c r="K113" s="7"/>
      <c r="L113" s="7"/>
      <c r="M113" s="7"/>
      <c r="N113" s="7"/>
      <c r="O113" s="7"/>
      <c r="P113" s="43"/>
      <c r="Q113" s="43"/>
      <c r="R113" s="43"/>
    </row>
    <row r="114" spans="1:18" x14ac:dyDescent="0.25">
      <c r="A114" s="133"/>
      <c r="B114" s="6" t="s">
        <v>2394</v>
      </c>
      <c r="C114" s="6" t="str">
        <f>VLOOKUP(B114,'miRNA Table'!$B$3:$D$194,3,FALSE)</f>
        <v>hsa-miR-215-5p</v>
      </c>
      <c r="D114" s="64">
        <v>26.895</v>
      </c>
      <c r="E114" s="7"/>
      <c r="F114" s="7"/>
      <c r="G114" s="7"/>
      <c r="H114" s="7"/>
      <c r="I114" s="7"/>
      <c r="J114" s="64">
        <v>27.733000000000001</v>
      </c>
      <c r="K114" s="7"/>
      <c r="L114" s="7"/>
      <c r="M114" s="7"/>
      <c r="N114" s="7"/>
      <c r="O114" s="7"/>
      <c r="P114" s="43"/>
      <c r="Q114" s="43"/>
      <c r="R114" s="43"/>
    </row>
    <row r="115" spans="1:18" x14ac:dyDescent="0.25">
      <c r="A115" s="133"/>
      <c r="B115" s="6" t="s">
        <v>2395</v>
      </c>
      <c r="C115" s="6" t="str">
        <f>VLOOKUP(B115,'miRNA Table'!$B$3:$D$194,3,FALSE)</f>
        <v>hsa-miR-23b-3p</v>
      </c>
      <c r="D115" s="64">
        <v>34.976999999999997</v>
      </c>
      <c r="E115" s="7"/>
      <c r="F115" s="7"/>
      <c r="G115" s="7"/>
      <c r="H115" s="7"/>
      <c r="I115" s="7"/>
      <c r="J115" s="64">
        <v>32.341999999999999</v>
      </c>
      <c r="K115" s="7"/>
      <c r="L115" s="7"/>
      <c r="M115" s="7"/>
      <c r="N115" s="7"/>
      <c r="O115" s="7"/>
      <c r="P115" s="43"/>
      <c r="Q115" s="43"/>
      <c r="R115" s="43"/>
    </row>
    <row r="116" spans="1:18" x14ac:dyDescent="0.25">
      <c r="A116" s="133"/>
      <c r="B116" s="6" t="s">
        <v>2396</v>
      </c>
      <c r="C116" s="6" t="str">
        <f>VLOOKUP(B116,'miRNA Table'!$B$3:$D$194,3,FALSE)</f>
        <v>hsa-miR-141-3p</v>
      </c>
      <c r="D116" s="64">
        <v>28.454999999999998</v>
      </c>
      <c r="E116" s="7"/>
      <c r="F116" s="7"/>
      <c r="G116" s="7"/>
      <c r="H116" s="7"/>
      <c r="I116" s="7"/>
      <c r="J116" s="64">
        <v>30.395</v>
      </c>
      <c r="K116" s="7"/>
      <c r="L116" s="7"/>
      <c r="M116" s="7"/>
      <c r="N116" s="7"/>
      <c r="O116" s="7"/>
      <c r="P116" s="43"/>
      <c r="Q116" s="43"/>
      <c r="R116" s="43"/>
    </row>
    <row r="117" spans="1:18" x14ac:dyDescent="0.25">
      <c r="A117" s="133"/>
      <c r="B117" s="6" t="s">
        <v>2397</v>
      </c>
      <c r="C117" s="6" t="str">
        <f>VLOOKUP(B117,'miRNA Table'!$B$3:$D$194,3,FALSE)</f>
        <v>hsa-miR-134-5p</v>
      </c>
      <c r="D117" s="64" t="s">
        <v>3333</v>
      </c>
      <c r="E117" s="7"/>
      <c r="F117" s="7"/>
      <c r="G117" s="7"/>
      <c r="H117" s="7"/>
      <c r="I117" s="7"/>
      <c r="J117" s="64">
        <v>34.948999999999998</v>
      </c>
      <c r="K117" s="7"/>
      <c r="L117" s="7"/>
      <c r="M117" s="7"/>
      <c r="N117" s="7"/>
      <c r="O117" s="7"/>
      <c r="P117" s="43"/>
      <c r="Q117" s="43"/>
      <c r="R117" s="43"/>
    </row>
    <row r="118" spans="1:18" x14ac:dyDescent="0.25">
      <c r="A118" s="133"/>
      <c r="B118" s="6" t="s">
        <v>2398</v>
      </c>
      <c r="C118" s="6" t="str">
        <f>VLOOKUP(B118,'miRNA Table'!$B$3:$D$194,3,FALSE)</f>
        <v>hsa-miR-155-5p</v>
      </c>
      <c r="D118" s="64" t="s">
        <v>3333</v>
      </c>
      <c r="E118" s="7"/>
      <c r="F118" s="7"/>
      <c r="G118" s="7"/>
      <c r="H118" s="7"/>
      <c r="I118" s="7"/>
      <c r="J118" s="64">
        <v>35.889000000000003</v>
      </c>
      <c r="K118" s="7"/>
      <c r="L118" s="7"/>
      <c r="M118" s="7"/>
      <c r="N118" s="7"/>
      <c r="O118" s="7"/>
      <c r="P118" s="43"/>
      <c r="Q118" s="43"/>
      <c r="R118" s="43"/>
    </row>
    <row r="119" spans="1:18" x14ac:dyDescent="0.25">
      <c r="A119" s="133"/>
      <c r="B119" s="6" t="s">
        <v>2399</v>
      </c>
      <c r="C119" s="6" t="str">
        <f>VLOOKUP(B119,'miRNA Table'!$B$3:$D$194,3,FALSE)</f>
        <v>hsa-miR-378a-5p</v>
      </c>
      <c r="D119" s="64">
        <v>29.266999999999999</v>
      </c>
      <c r="E119" s="7"/>
      <c r="F119" s="7"/>
      <c r="G119" s="7"/>
      <c r="H119" s="7"/>
      <c r="I119" s="7"/>
      <c r="J119" s="64">
        <v>29.989000000000001</v>
      </c>
      <c r="K119" s="7"/>
      <c r="L119" s="7"/>
      <c r="M119" s="7"/>
      <c r="N119" s="7"/>
      <c r="O119" s="7"/>
      <c r="P119" s="43"/>
      <c r="Q119" s="43"/>
      <c r="R119" s="43"/>
    </row>
    <row r="120" spans="1:18" x14ac:dyDescent="0.25">
      <c r="A120" s="133"/>
      <c r="B120" s="6" t="s">
        <v>2400</v>
      </c>
      <c r="C120" s="6" t="str">
        <f>VLOOKUP(B120,'miRNA Table'!$B$3:$D$194,3,FALSE)</f>
        <v>hsa-miR-422a</v>
      </c>
      <c r="D120" s="64">
        <v>28.047999999999998</v>
      </c>
      <c r="E120" s="7"/>
      <c r="F120" s="7"/>
      <c r="G120" s="7"/>
      <c r="H120" s="7"/>
      <c r="I120" s="7"/>
      <c r="J120" s="64">
        <v>35.168999999999997</v>
      </c>
      <c r="K120" s="7"/>
      <c r="L120" s="7"/>
      <c r="M120" s="7"/>
      <c r="N120" s="7"/>
      <c r="O120" s="7"/>
      <c r="P120" s="43"/>
      <c r="Q120" s="43"/>
      <c r="R120" s="43"/>
    </row>
    <row r="121" spans="1:18" x14ac:dyDescent="0.25">
      <c r="A121" s="133"/>
      <c r="B121" s="6" t="s">
        <v>2401</v>
      </c>
      <c r="C121" s="6" t="str">
        <f>VLOOKUP(B121,'miRNA Table'!$B$3:$D$194,3,FALSE)</f>
        <v>hsa-miR-499a-5p</v>
      </c>
      <c r="D121" s="64">
        <v>25.148</v>
      </c>
      <c r="E121" s="7"/>
      <c r="F121" s="7"/>
      <c r="G121" s="7"/>
      <c r="H121" s="7"/>
      <c r="I121" s="7"/>
      <c r="J121" s="64">
        <v>27.803000000000001</v>
      </c>
      <c r="K121" s="7"/>
      <c r="L121" s="7"/>
      <c r="M121" s="7"/>
      <c r="N121" s="7"/>
      <c r="O121" s="7"/>
      <c r="P121" s="43"/>
      <c r="Q121" s="43"/>
      <c r="R121" s="43"/>
    </row>
    <row r="122" spans="1:18" x14ac:dyDescent="0.25">
      <c r="A122" s="133"/>
      <c r="B122" s="6" t="s">
        <v>2402</v>
      </c>
      <c r="C122" s="6" t="str">
        <f>VLOOKUP(B122,'miRNA Table'!$B$3:$D$194,3,FALSE)</f>
        <v>Spike-in RNA Ctr 1</v>
      </c>
      <c r="D122" s="64" t="s">
        <v>3333</v>
      </c>
      <c r="E122" s="7"/>
      <c r="F122" s="7"/>
      <c r="G122" s="7"/>
      <c r="H122" s="7"/>
      <c r="I122" s="7"/>
      <c r="J122" s="64" t="s">
        <v>3333</v>
      </c>
      <c r="K122" s="7"/>
      <c r="L122" s="7"/>
      <c r="M122" s="7"/>
      <c r="N122" s="7"/>
      <c r="O122" s="7"/>
      <c r="P122" s="43"/>
      <c r="Q122" s="43"/>
      <c r="R122" s="43"/>
    </row>
    <row r="123" spans="1:18" x14ac:dyDescent="0.25">
      <c r="A123" s="133"/>
      <c r="B123" s="6" t="s">
        <v>2403</v>
      </c>
      <c r="C123" s="6" t="str">
        <f>VLOOKUP(B123,'miRNA Table'!$B$3:$D$194,3,FALSE)</f>
        <v>hsa-miR-17-3p</v>
      </c>
      <c r="D123" s="64">
        <v>26.962</v>
      </c>
      <c r="E123" s="7"/>
      <c r="F123" s="7"/>
      <c r="G123" s="7"/>
      <c r="H123" s="7"/>
      <c r="I123" s="7"/>
      <c r="J123" s="64">
        <v>27.867000000000001</v>
      </c>
      <c r="K123" s="7"/>
      <c r="L123" s="7"/>
      <c r="M123" s="7"/>
      <c r="N123" s="7"/>
      <c r="O123" s="7"/>
      <c r="P123" s="43"/>
      <c r="Q123" s="43"/>
      <c r="R123" s="43"/>
    </row>
    <row r="124" spans="1:18" x14ac:dyDescent="0.25">
      <c r="A124" s="133"/>
      <c r="B124" s="6" t="s">
        <v>2404</v>
      </c>
      <c r="C124" s="6" t="str">
        <f>VLOOKUP(B124,'miRNA Table'!$B$3:$D$194,3,FALSE)</f>
        <v>hsa-miR-103a-3p</v>
      </c>
      <c r="D124" s="64">
        <v>19.222000000000001</v>
      </c>
      <c r="E124" s="7"/>
      <c r="F124" s="7"/>
      <c r="G124" s="7"/>
      <c r="H124" s="7"/>
      <c r="I124" s="7"/>
      <c r="J124" s="64">
        <v>22.437999999999999</v>
      </c>
      <c r="K124" s="7"/>
      <c r="L124" s="7"/>
      <c r="M124" s="7"/>
      <c r="N124" s="7"/>
      <c r="O124" s="7"/>
      <c r="P124" s="43"/>
      <c r="Q124" s="43"/>
      <c r="R124" s="43"/>
    </row>
    <row r="125" spans="1:18" x14ac:dyDescent="0.25">
      <c r="A125" s="133"/>
      <c r="B125" s="6" t="s">
        <v>2405</v>
      </c>
      <c r="C125" s="6" t="str">
        <f>VLOOKUP(B125,'miRNA Table'!$B$3:$D$194,3,FALSE)</f>
        <v>hsa-miR-10b-5p</v>
      </c>
      <c r="D125" s="64">
        <v>34.543999999999997</v>
      </c>
      <c r="E125" s="7"/>
      <c r="F125" s="7"/>
      <c r="G125" s="7"/>
      <c r="H125" s="7"/>
      <c r="I125" s="7"/>
      <c r="J125" s="64">
        <v>29.667999999999999</v>
      </c>
      <c r="K125" s="7"/>
      <c r="L125" s="7"/>
      <c r="M125" s="7"/>
      <c r="N125" s="7"/>
      <c r="O125" s="7"/>
      <c r="P125" s="43"/>
      <c r="Q125" s="43"/>
      <c r="R125" s="43"/>
    </row>
    <row r="126" spans="1:18" x14ac:dyDescent="0.25">
      <c r="A126" s="133"/>
      <c r="B126" s="6" t="s">
        <v>2406</v>
      </c>
      <c r="C126" s="6" t="str">
        <f>VLOOKUP(B126,'miRNA Table'!$B$3:$D$194,3,FALSE)</f>
        <v>hsa-miR-217</v>
      </c>
      <c r="D126" s="64">
        <v>28.879000000000001</v>
      </c>
      <c r="E126" s="7"/>
      <c r="F126" s="7"/>
      <c r="G126" s="7"/>
      <c r="H126" s="7"/>
      <c r="I126" s="7"/>
      <c r="J126" s="64">
        <v>29.681999999999999</v>
      </c>
      <c r="K126" s="7"/>
      <c r="L126" s="7"/>
      <c r="M126" s="7"/>
      <c r="N126" s="7"/>
      <c r="O126" s="7"/>
      <c r="P126" s="43"/>
      <c r="Q126" s="43"/>
      <c r="R126" s="43"/>
    </row>
    <row r="127" spans="1:18" x14ac:dyDescent="0.25">
      <c r="A127" s="133"/>
      <c r="B127" s="6" t="s">
        <v>2407</v>
      </c>
      <c r="C127" s="6" t="str">
        <f>VLOOKUP(B127,'miRNA Table'!$B$3:$D$194,3,FALSE)</f>
        <v>hsa-miR-27b-3p</v>
      </c>
      <c r="D127" s="64">
        <v>28.274000000000001</v>
      </c>
      <c r="E127" s="7"/>
      <c r="F127" s="7"/>
      <c r="G127" s="7"/>
      <c r="H127" s="7"/>
      <c r="I127" s="7"/>
      <c r="J127" s="64">
        <v>27.058</v>
      </c>
      <c r="K127" s="7"/>
      <c r="L127" s="7"/>
      <c r="M127" s="7"/>
      <c r="N127" s="7"/>
      <c r="O127" s="7"/>
      <c r="P127" s="43"/>
      <c r="Q127" s="43"/>
      <c r="R127" s="43"/>
    </row>
    <row r="128" spans="1:18" x14ac:dyDescent="0.25">
      <c r="A128" s="133"/>
      <c r="B128" s="6" t="s">
        <v>2408</v>
      </c>
      <c r="C128" s="6" t="str">
        <f>VLOOKUP(B128,'miRNA Table'!$B$3:$D$194,3,FALSE)</f>
        <v>hsa-miR-144-3p</v>
      </c>
      <c r="D128" s="64">
        <v>30.532</v>
      </c>
      <c r="E128" s="7"/>
      <c r="F128" s="7"/>
      <c r="G128" s="7"/>
      <c r="H128" s="7"/>
      <c r="I128" s="7"/>
      <c r="J128" s="64">
        <v>31.024999999999999</v>
      </c>
      <c r="K128" s="7"/>
      <c r="L128" s="7"/>
      <c r="M128" s="7"/>
      <c r="N128" s="7"/>
      <c r="O128" s="7"/>
      <c r="P128" s="43"/>
      <c r="Q128" s="43"/>
      <c r="R128" s="43"/>
    </row>
    <row r="129" spans="1:18" x14ac:dyDescent="0.25">
      <c r="A129" s="133"/>
      <c r="B129" s="6" t="s">
        <v>2409</v>
      </c>
      <c r="C129" s="6" t="str">
        <f>VLOOKUP(B129,'miRNA Table'!$B$3:$D$194,3,FALSE)</f>
        <v>hsa-miR-146a-5p</v>
      </c>
      <c r="D129" s="64">
        <v>28.225000000000001</v>
      </c>
      <c r="E129" s="7"/>
      <c r="F129" s="7"/>
      <c r="G129" s="7"/>
      <c r="H129" s="7"/>
      <c r="I129" s="7"/>
      <c r="J129" s="64">
        <v>29.038</v>
      </c>
      <c r="K129" s="7"/>
      <c r="L129" s="7"/>
      <c r="M129" s="7"/>
      <c r="N129" s="7"/>
      <c r="O129" s="7"/>
      <c r="P129" s="43"/>
      <c r="Q129" s="43"/>
      <c r="R129" s="43"/>
    </row>
    <row r="130" spans="1:18" x14ac:dyDescent="0.25">
      <c r="A130" s="133"/>
      <c r="B130" s="6" t="s">
        <v>2410</v>
      </c>
      <c r="C130" s="6" t="str">
        <f>VLOOKUP(B130,'miRNA Table'!$B$3:$D$194,3,FALSE)</f>
        <v>hsa-miR-29c-3p</v>
      </c>
      <c r="D130" s="64">
        <v>18.440999999999999</v>
      </c>
      <c r="E130" s="7"/>
      <c r="F130" s="7"/>
      <c r="G130" s="7"/>
      <c r="H130" s="7"/>
      <c r="I130" s="7"/>
      <c r="J130" s="64">
        <v>18.036999999999999</v>
      </c>
      <c r="K130" s="7"/>
      <c r="L130" s="7"/>
      <c r="M130" s="7"/>
      <c r="N130" s="7"/>
      <c r="O130" s="7"/>
      <c r="P130" s="43"/>
      <c r="Q130" s="43"/>
      <c r="R130" s="43"/>
    </row>
    <row r="131" spans="1:18" x14ac:dyDescent="0.25">
      <c r="A131" s="133"/>
      <c r="B131" s="6" t="s">
        <v>2411</v>
      </c>
      <c r="C131" s="6" t="str">
        <f>VLOOKUP(B131,'miRNA Table'!$B$3:$D$194,3,FALSE)</f>
        <v>hsa-miR-383-5p</v>
      </c>
      <c r="D131" s="64">
        <v>33.253999999999998</v>
      </c>
      <c r="E131" s="7"/>
      <c r="F131" s="7"/>
      <c r="G131" s="7"/>
      <c r="H131" s="7"/>
      <c r="I131" s="7"/>
      <c r="J131" s="64">
        <v>33.338999999999999</v>
      </c>
      <c r="K131" s="7"/>
      <c r="L131" s="7"/>
      <c r="M131" s="7"/>
      <c r="N131" s="7"/>
      <c r="O131" s="7"/>
      <c r="P131" s="43"/>
      <c r="Q131" s="43"/>
      <c r="R131" s="43"/>
    </row>
    <row r="132" spans="1:18" x14ac:dyDescent="0.25">
      <c r="A132" s="133"/>
      <c r="B132" s="6" t="s">
        <v>2412</v>
      </c>
      <c r="C132" s="6" t="str">
        <f>VLOOKUP(B132,'miRNA Table'!$B$3:$D$194,3,FALSE)</f>
        <v>hsa-miR-424-5p</v>
      </c>
      <c r="D132" s="64">
        <v>32.448999999999998</v>
      </c>
      <c r="E132" s="7"/>
      <c r="F132" s="7"/>
      <c r="G132" s="7"/>
      <c r="H132" s="7"/>
      <c r="I132" s="7"/>
      <c r="J132" s="64">
        <v>35.618000000000002</v>
      </c>
      <c r="K132" s="7"/>
      <c r="L132" s="7"/>
      <c r="M132" s="7"/>
      <c r="N132" s="7"/>
      <c r="O132" s="7"/>
      <c r="P132" s="43"/>
      <c r="Q132" s="43"/>
      <c r="R132" s="43"/>
    </row>
    <row r="133" spans="1:18" x14ac:dyDescent="0.25">
      <c r="A133" s="133"/>
      <c r="B133" s="6" t="s">
        <v>2413</v>
      </c>
      <c r="C133" s="6" t="str">
        <f>VLOOKUP(B133,'miRNA Table'!$B$3:$D$194,3,FALSE)</f>
        <v>hsa-miR-506-3p</v>
      </c>
      <c r="D133" s="64" t="s">
        <v>3333</v>
      </c>
      <c r="E133" s="7"/>
      <c r="F133" s="7"/>
      <c r="G133" s="7"/>
      <c r="H133" s="7"/>
      <c r="I133" s="7"/>
      <c r="J133" s="64" t="s">
        <v>3333</v>
      </c>
      <c r="K133" s="7"/>
      <c r="L133" s="7"/>
      <c r="M133" s="7"/>
      <c r="N133" s="7"/>
      <c r="O133" s="7"/>
      <c r="P133" s="43"/>
      <c r="Q133" s="43"/>
      <c r="R133" s="43"/>
    </row>
    <row r="134" spans="1:18" x14ac:dyDescent="0.25">
      <c r="A134" s="133"/>
      <c r="B134" s="6" t="s">
        <v>2414</v>
      </c>
      <c r="C134" s="6" t="str">
        <f>VLOOKUP(B134,'miRNA Table'!$B$3:$D$194,3,FALSE)</f>
        <v>Spike-in RNA Ctr 2</v>
      </c>
      <c r="D134" s="64" t="s">
        <v>3333</v>
      </c>
      <c r="E134" s="7"/>
      <c r="F134" s="7"/>
      <c r="G134" s="7"/>
      <c r="H134" s="7"/>
      <c r="I134" s="7"/>
      <c r="J134" s="64" t="s">
        <v>3333</v>
      </c>
      <c r="K134" s="7"/>
      <c r="L134" s="7"/>
      <c r="M134" s="7"/>
      <c r="N134" s="7"/>
      <c r="O134" s="7"/>
      <c r="P134" s="43"/>
      <c r="Q134" s="43"/>
      <c r="R134" s="43"/>
    </row>
    <row r="135" spans="1:18" x14ac:dyDescent="0.25">
      <c r="A135" s="133"/>
      <c r="B135" s="6" t="s">
        <v>2415</v>
      </c>
      <c r="C135" s="6" t="str">
        <f>VLOOKUP(B135,'miRNA Table'!$B$3:$D$194,3,FALSE)</f>
        <v>hsa-miR-19b-3p</v>
      </c>
      <c r="D135" s="64">
        <v>21.917999999999999</v>
      </c>
      <c r="E135" s="7"/>
      <c r="F135" s="7"/>
      <c r="G135" s="7"/>
      <c r="H135" s="7"/>
      <c r="I135" s="7"/>
      <c r="J135" s="64">
        <v>23.105</v>
      </c>
      <c r="K135" s="7"/>
      <c r="L135" s="7"/>
      <c r="M135" s="7"/>
      <c r="N135" s="7"/>
      <c r="O135" s="7"/>
      <c r="P135" s="43"/>
      <c r="Q135" s="43"/>
      <c r="R135" s="43"/>
    </row>
    <row r="136" spans="1:18" x14ac:dyDescent="0.25">
      <c r="A136" s="133"/>
      <c r="B136" s="6" t="s">
        <v>2416</v>
      </c>
      <c r="C136" s="6" t="str">
        <f>VLOOKUP(B136,'miRNA Table'!$B$3:$D$194,3,FALSE)</f>
        <v>hsa-miR-208a-3p</v>
      </c>
      <c r="D136" s="64">
        <v>25.135000000000002</v>
      </c>
      <c r="E136" s="7"/>
      <c r="F136" s="7"/>
      <c r="G136" s="7"/>
      <c r="H136" s="7"/>
      <c r="I136" s="7"/>
      <c r="J136" s="64">
        <v>26.155999999999999</v>
      </c>
      <c r="K136" s="7"/>
      <c r="L136" s="7"/>
      <c r="M136" s="7"/>
      <c r="N136" s="7"/>
      <c r="O136" s="7"/>
      <c r="P136" s="43"/>
      <c r="Q136" s="43"/>
      <c r="R136" s="43"/>
    </row>
    <row r="137" spans="1:18" x14ac:dyDescent="0.25">
      <c r="A137" s="133"/>
      <c r="B137" s="6" t="s">
        <v>2417</v>
      </c>
      <c r="C137" s="6" t="str">
        <f>VLOOKUP(B137,'miRNA Table'!$B$3:$D$194,3,FALSE)</f>
        <v>hsa-miR-17-5p</v>
      </c>
      <c r="D137" s="64">
        <v>27.036000000000001</v>
      </c>
      <c r="E137" s="7"/>
      <c r="F137" s="7"/>
      <c r="G137" s="7"/>
      <c r="H137" s="7"/>
      <c r="I137" s="7"/>
      <c r="J137" s="64">
        <v>29.018999999999998</v>
      </c>
      <c r="K137" s="7"/>
      <c r="L137" s="7"/>
      <c r="M137" s="7"/>
      <c r="N137" s="7"/>
      <c r="O137" s="7"/>
      <c r="P137" s="43"/>
      <c r="Q137" s="43"/>
      <c r="R137" s="43"/>
    </row>
    <row r="138" spans="1:18" x14ac:dyDescent="0.25">
      <c r="A138" s="133"/>
      <c r="B138" s="6" t="s">
        <v>2418</v>
      </c>
      <c r="C138" s="6" t="str">
        <f>VLOOKUP(B138,'miRNA Table'!$B$3:$D$194,3,FALSE)</f>
        <v>hsa-miR-218-5p</v>
      </c>
      <c r="D138" s="64">
        <v>30.734000000000002</v>
      </c>
      <c r="E138" s="7"/>
      <c r="F138" s="7"/>
      <c r="G138" s="7"/>
      <c r="H138" s="7"/>
      <c r="I138" s="7"/>
      <c r="J138" s="64">
        <v>23.148</v>
      </c>
      <c r="K138" s="7"/>
      <c r="L138" s="7"/>
      <c r="M138" s="7"/>
      <c r="N138" s="7"/>
      <c r="O138" s="7"/>
      <c r="P138" s="43"/>
      <c r="Q138" s="43"/>
      <c r="R138" s="43"/>
    </row>
    <row r="139" spans="1:18" x14ac:dyDescent="0.25">
      <c r="A139" s="133"/>
      <c r="B139" s="6" t="s">
        <v>2419</v>
      </c>
      <c r="C139" s="6" t="str">
        <f>VLOOKUP(B139,'miRNA Table'!$B$3:$D$194,3,FALSE)</f>
        <v>hsa-miR-30b-5p</v>
      </c>
      <c r="D139" s="64">
        <v>25.257999999999999</v>
      </c>
      <c r="E139" s="7"/>
      <c r="F139" s="7"/>
      <c r="G139" s="7"/>
      <c r="H139" s="7"/>
      <c r="I139" s="7"/>
      <c r="J139" s="64">
        <v>24.692</v>
      </c>
      <c r="K139" s="7"/>
      <c r="L139" s="7"/>
      <c r="M139" s="7"/>
      <c r="N139" s="7"/>
      <c r="O139" s="7"/>
      <c r="P139" s="43"/>
      <c r="Q139" s="43"/>
      <c r="R139" s="43"/>
    </row>
    <row r="140" spans="1:18" x14ac:dyDescent="0.25">
      <c r="A140" s="133"/>
      <c r="B140" s="6" t="s">
        <v>2420</v>
      </c>
      <c r="C140" s="6" t="str">
        <f>VLOOKUP(B140,'miRNA Table'!$B$3:$D$194,3,FALSE)</f>
        <v>hsa-miR-153-3p</v>
      </c>
      <c r="D140" s="64">
        <v>25.396000000000001</v>
      </c>
      <c r="E140" s="7"/>
      <c r="F140" s="7"/>
      <c r="G140" s="7"/>
      <c r="H140" s="7"/>
      <c r="I140" s="7"/>
      <c r="J140" s="64">
        <v>27.902999999999999</v>
      </c>
      <c r="K140" s="7"/>
      <c r="L140" s="7"/>
      <c r="M140" s="7"/>
      <c r="N140" s="7"/>
      <c r="O140" s="7"/>
      <c r="P140" s="43"/>
      <c r="Q140" s="43"/>
      <c r="R140" s="43"/>
    </row>
    <row r="141" spans="1:18" x14ac:dyDescent="0.25">
      <c r="A141" s="133"/>
      <c r="B141" s="6" t="s">
        <v>2421</v>
      </c>
      <c r="C141" s="6" t="str">
        <f>VLOOKUP(B141,'miRNA Table'!$B$3:$D$194,3,FALSE)</f>
        <v>hsa-miR-149-5p</v>
      </c>
      <c r="D141" s="64">
        <v>29.895</v>
      </c>
      <c r="E141" s="7"/>
      <c r="F141" s="7"/>
      <c r="G141" s="7"/>
      <c r="H141" s="7"/>
      <c r="I141" s="7"/>
      <c r="J141" s="64">
        <v>30.25</v>
      </c>
      <c r="K141" s="7"/>
      <c r="L141" s="7"/>
      <c r="M141" s="7"/>
      <c r="N141" s="7"/>
      <c r="O141" s="7"/>
      <c r="P141" s="43"/>
      <c r="Q141" s="43"/>
      <c r="R141" s="43"/>
    </row>
    <row r="142" spans="1:18" x14ac:dyDescent="0.25">
      <c r="A142" s="133"/>
      <c r="B142" s="6" t="s">
        <v>2422</v>
      </c>
      <c r="C142" s="6" t="str">
        <f>VLOOKUP(B142,'miRNA Table'!$B$3:$D$194,3,FALSE)</f>
        <v>hsa-miR-301a-3p</v>
      </c>
      <c r="D142" s="64" t="s">
        <v>3333</v>
      </c>
      <c r="E142" s="7"/>
      <c r="F142" s="7"/>
      <c r="G142" s="7"/>
      <c r="H142" s="7"/>
      <c r="I142" s="7"/>
      <c r="J142" s="64" t="s">
        <v>3333</v>
      </c>
      <c r="K142" s="7"/>
      <c r="L142" s="7"/>
      <c r="M142" s="7"/>
      <c r="N142" s="7"/>
      <c r="O142" s="7"/>
      <c r="P142" s="43"/>
      <c r="Q142" s="43"/>
      <c r="R142" s="43"/>
    </row>
    <row r="143" spans="1:18" x14ac:dyDescent="0.25">
      <c r="A143" s="133"/>
      <c r="B143" s="6" t="s">
        <v>2423</v>
      </c>
      <c r="C143" s="6" t="str">
        <f>VLOOKUP(B143,'miRNA Table'!$B$3:$D$194,3,FALSE)</f>
        <v>hsa-miR-340-3p</v>
      </c>
      <c r="D143" s="64">
        <v>31.856999999999999</v>
      </c>
      <c r="E143" s="7"/>
      <c r="F143" s="7"/>
      <c r="G143" s="7"/>
      <c r="H143" s="7"/>
      <c r="I143" s="7"/>
      <c r="J143" s="64">
        <v>30.169</v>
      </c>
      <c r="K143" s="7"/>
      <c r="L143" s="7"/>
      <c r="M143" s="7"/>
      <c r="N143" s="7"/>
      <c r="O143" s="7"/>
      <c r="P143" s="43"/>
      <c r="Q143" s="43"/>
      <c r="R143" s="43"/>
    </row>
    <row r="144" spans="1:18" x14ac:dyDescent="0.25">
      <c r="A144" s="133"/>
      <c r="B144" s="6" t="s">
        <v>2424</v>
      </c>
      <c r="C144" s="6" t="str">
        <f>VLOOKUP(B144,'miRNA Table'!$B$3:$D$194,3,FALSE)</f>
        <v>hsa-miR-429</v>
      </c>
      <c r="D144" s="64">
        <v>35.22</v>
      </c>
      <c r="E144" s="7"/>
      <c r="F144" s="7"/>
      <c r="G144" s="7"/>
      <c r="H144" s="7"/>
      <c r="I144" s="7"/>
      <c r="J144" s="64">
        <v>34.206000000000003</v>
      </c>
      <c r="K144" s="7"/>
      <c r="L144" s="7"/>
      <c r="M144" s="7"/>
      <c r="N144" s="7"/>
      <c r="O144" s="7"/>
      <c r="P144" s="43"/>
      <c r="Q144" s="43"/>
      <c r="R144" s="43"/>
    </row>
    <row r="145" spans="1:18" x14ac:dyDescent="0.25">
      <c r="A145" s="133"/>
      <c r="B145" s="6" t="s">
        <v>2425</v>
      </c>
      <c r="C145" s="6" t="str">
        <f>VLOOKUP(B145,'miRNA Table'!$B$3:$D$194,3,FALSE)</f>
        <v>hsa-miR-582-5p</v>
      </c>
      <c r="D145" s="64">
        <v>24.782</v>
      </c>
      <c r="E145" s="7"/>
      <c r="F145" s="7"/>
      <c r="G145" s="7"/>
      <c r="H145" s="7"/>
      <c r="I145" s="7"/>
      <c r="J145" s="64">
        <v>25.280999999999999</v>
      </c>
      <c r="K145" s="7"/>
      <c r="L145" s="7"/>
      <c r="M145" s="7"/>
      <c r="N145" s="7"/>
      <c r="O145" s="7"/>
      <c r="P145" s="43"/>
      <c r="Q145" s="43"/>
      <c r="R145" s="43"/>
    </row>
    <row r="146" spans="1:18" x14ac:dyDescent="0.25">
      <c r="A146" s="133"/>
      <c r="B146" s="6" t="s">
        <v>2426</v>
      </c>
      <c r="C146" s="6" t="str">
        <f>VLOOKUP(B146,'miRNA Table'!$B$3:$D$194,3,FALSE)</f>
        <v>Spike-in RNA Ctr 2</v>
      </c>
      <c r="D146" s="64" t="s">
        <v>3333</v>
      </c>
      <c r="E146" s="7"/>
      <c r="F146" s="7"/>
      <c r="G146" s="7"/>
      <c r="H146" s="7"/>
      <c r="I146" s="7"/>
      <c r="J146" s="64" t="s">
        <v>3333</v>
      </c>
      <c r="K146" s="7"/>
      <c r="L146" s="7"/>
      <c r="M146" s="7"/>
      <c r="N146" s="7"/>
      <c r="O146" s="7"/>
      <c r="P146" s="43"/>
      <c r="Q146" s="43"/>
      <c r="R146" s="43"/>
    </row>
    <row r="147" spans="1:18" x14ac:dyDescent="0.25">
      <c r="A147" s="133"/>
      <c r="B147" s="6" t="s">
        <v>2427</v>
      </c>
      <c r="C147" s="6" t="str">
        <f>VLOOKUP(B147,'miRNA Table'!$B$3:$D$194,3,FALSE)</f>
        <v>hsa-miR-22-3p</v>
      </c>
      <c r="D147" s="64">
        <v>25.067</v>
      </c>
      <c r="E147" s="7"/>
      <c r="F147" s="7"/>
      <c r="G147" s="7"/>
      <c r="H147" s="7"/>
      <c r="I147" s="7"/>
      <c r="J147" s="64">
        <v>27.196999999999999</v>
      </c>
      <c r="K147" s="7"/>
      <c r="L147" s="7"/>
      <c r="M147" s="7"/>
      <c r="N147" s="7"/>
      <c r="O147" s="7"/>
      <c r="P147" s="43"/>
      <c r="Q147" s="43"/>
      <c r="R147" s="43"/>
    </row>
    <row r="148" spans="1:18" x14ac:dyDescent="0.25">
      <c r="A148" s="133"/>
      <c r="B148" s="6" t="s">
        <v>2428</v>
      </c>
      <c r="C148" s="6" t="str">
        <f>VLOOKUP(B148,'miRNA Table'!$B$3:$D$194,3,FALSE)</f>
        <v>hsa-miR-148a-3p</v>
      </c>
      <c r="D148" s="64">
        <v>31.683</v>
      </c>
      <c r="E148" s="7"/>
      <c r="F148" s="7"/>
      <c r="G148" s="7"/>
      <c r="H148" s="7"/>
      <c r="I148" s="7"/>
      <c r="J148" s="64">
        <v>34.551000000000002</v>
      </c>
      <c r="K148" s="7"/>
      <c r="L148" s="7"/>
      <c r="M148" s="7"/>
      <c r="N148" s="7"/>
      <c r="O148" s="7"/>
      <c r="P148" s="43"/>
      <c r="Q148" s="43"/>
      <c r="R148" s="43"/>
    </row>
    <row r="149" spans="1:18" x14ac:dyDescent="0.25">
      <c r="A149" s="133"/>
      <c r="B149" s="6" t="s">
        <v>2429</v>
      </c>
      <c r="C149" s="6" t="str">
        <f>VLOOKUP(B149,'miRNA Table'!$B$3:$D$194,3,FALSE)</f>
        <v>hsa-miR-183-5p</v>
      </c>
      <c r="D149" s="64">
        <v>22.355</v>
      </c>
      <c r="E149" s="7"/>
      <c r="F149" s="7"/>
      <c r="G149" s="7"/>
      <c r="H149" s="7"/>
      <c r="I149" s="7"/>
      <c r="J149" s="64">
        <v>23.047999999999998</v>
      </c>
      <c r="K149" s="7"/>
      <c r="L149" s="7"/>
      <c r="M149" s="7"/>
      <c r="N149" s="7"/>
      <c r="O149" s="7"/>
      <c r="P149" s="43"/>
      <c r="Q149" s="43"/>
      <c r="R149" s="43"/>
    </row>
    <row r="150" spans="1:18" x14ac:dyDescent="0.25">
      <c r="A150" s="133"/>
      <c r="B150" s="6" t="s">
        <v>2430</v>
      </c>
      <c r="C150" s="6" t="str">
        <f>VLOOKUP(B150,'miRNA Table'!$B$3:$D$194,3,FALSE)</f>
        <v>hsa-miR-219a-5p</v>
      </c>
      <c r="D150" s="64">
        <v>22.995999999999999</v>
      </c>
      <c r="E150" s="7"/>
      <c r="F150" s="7"/>
      <c r="G150" s="7"/>
      <c r="H150" s="7"/>
      <c r="I150" s="7"/>
      <c r="J150" s="64">
        <v>22.92</v>
      </c>
      <c r="K150" s="7"/>
      <c r="L150" s="7"/>
      <c r="M150" s="7"/>
      <c r="N150" s="7"/>
      <c r="O150" s="7"/>
      <c r="P150" s="43"/>
      <c r="Q150" s="43"/>
      <c r="R150" s="43"/>
    </row>
    <row r="151" spans="1:18" x14ac:dyDescent="0.25">
      <c r="A151" s="133"/>
      <c r="B151" s="6" t="s">
        <v>2431</v>
      </c>
      <c r="C151" s="6" t="str">
        <f>VLOOKUP(B151,'miRNA Table'!$B$3:$D$194,3,FALSE)</f>
        <v>hsa-miR-124-3p</v>
      </c>
      <c r="D151" s="64">
        <v>24.812000000000001</v>
      </c>
      <c r="E151" s="7"/>
      <c r="F151" s="7"/>
      <c r="G151" s="7"/>
      <c r="H151" s="7"/>
      <c r="I151" s="7"/>
      <c r="J151" s="64">
        <v>23.693000000000001</v>
      </c>
      <c r="K151" s="7"/>
      <c r="L151" s="7"/>
      <c r="M151" s="7"/>
      <c r="N151" s="7"/>
      <c r="O151" s="7"/>
      <c r="P151" s="43"/>
      <c r="Q151" s="43"/>
      <c r="R151" s="43"/>
    </row>
    <row r="152" spans="1:18" x14ac:dyDescent="0.25">
      <c r="A152" s="133"/>
      <c r="B152" s="6" t="s">
        <v>2432</v>
      </c>
      <c r="C152" s="6" t="str">
        <f>VLOOKUP(B152,'miRNA Table'!$B$3:$D$194,3,FALSE)</f>
        <v>hsa-miR-191-5p</v>
      </c>
      <c r="D152" s="64">
        <v>26.207999999999998</v>
      </c>
      <c r="E152" s="7"/>
      <c r="F152" s="7"/>
      <c r="G152" s="7"/>
      <c r="H152" s="7"/>
      <c r="I152" s="7"/>
      <c r="J152" s="64">
        <v>25.96</v>
      </c>
      <c r="K152" s="7"/>
      <c r="L152" s="7"/>
      <c r="M152" s="7"/>
      <c r="N152" s="7"/>
      <c r="O152" s="7"/>
      <c r="P152" s="43"/>
      <c r="Q152" s="43"/>
      <c r="R152" s="43"/>
    </row>
    <row r="153" spans="1:18" x14ac:dyDescent="0.25">
      <c r="A153" s="133"/>
      <c r="B153" s="6" t="s">
        <v>2433</v>
      </c>
      <c r="C153" s="6" t="str">
        <f>VLOOKUP(B153,'miRNA Table'!$B$3:$D$194,3,FALSE)</f>
        <v>hsa-miR-185-5p</v>
      </c>
      <c r="D153" s="64">
        <v>29.367999999999999</v>
      </c>
      <c r="E153" s="7"/>
      <c r="F153" s="7"/>
      <c r="G153" s="7"/>
      <c r="H153" s="7"/>
      <c r="I153" s="7"/>
      <c r="J153" s="64">
        <v>29.027999999999999</v>
      </c>
      <c r="K153" s="7"/>
      <c r="L153" s="7"/>
      <c r="M153" s="7"/>
      <c r="N153" s="7"/>
      <c r="O153" s="7"/>
      <c r="P153" s="43"/>
      <c r="Q153" s="43"/>
      <c r="R153" s="43"/>
    </row>
    <row r="154" spans="1:18" x14ac:dyDescent="0.25">
      <c r="A154" s="133"/>
      <c r="B154" s="6" t="s">
        <v>2434</v>
      </c>
      <c r="C154" s="6" t="str">
        <f>VLOOKUP(B154,'miRNA Table'!$B$3:$D$194,3,FALSE)</f>
        <v>hsa-miR-99b-5p</v>
      </c>
      <c r="D154" s="64">
        <v>37.279000000000003</v>
      </c>
      <c r="E154" s="7"/>
      <c r="F154" s="7"/>
      <c r="G154" s="7"/>
      <c r="H154" s="7"/>
      <c r="I154" s="7"/>
      <c r="J154" s="64">
        <v>37.533000000000001</v>
      </c>
      <c r="K154" s="7"/>
      <c r="L154" s="7"/>
      <c r="M154" s="7"/>
      <c r="N154" s="7"/>
      <c r="O154" s="7"/>
      <c r="P154" s="43"/>
      <c r="Q154" s="43"/>
      <c r="R154" s="43"/>
    </row>
    <row r="155" spans="1:18" x14ac:dyDescent="0.25">
      <c r="A155" s="133"/>
      <c r="B155" s="6" t="s">
        <v>2435</v>
      </c>
      <c r="C155" s="6" t="str">
        <f>VLOOKUP(B155,'miRNA Table'!$B$3:$D$194,3,FALSE)</f>
        <v>hsa-miR-151a-3p</v>
      </c>
      <c r="D155" s="64">
        <v>35.981000000000002</v>
      </c>
      <c r="E155" s="7"/>
      <c r="F155" s="7"/>
      <c r="G155" s="7"/>
      <c r="H155" s="7"/>
      <c r="I155" s="7"/>
      <c r="J155" s="64">
        <v>35.104999999999997</v>
      </c>
      <c r="K155" s="7"/>
      <c r="L155" s="7"/>
      <c r="M155" s="7"/>
      <c r="N155" s="7"/>
      <c r="O155" s="7"/>
      <c r="P155" s="43"/>
      <c r="Q155" s="43"/>
      <c r="R155" s="43"/>
    </row>
    <row r="156" spans="1:18" x14ac:dyDescent="0.25">
      <c r="A156" s="133"/>
      <c r="B156" s="6" t="s">
        <v>2436</v>
      </c>
      <c r="C156" s="6" t="str">
        <f>VLOOKUP(B156,'miRNA Table'!$B$3:$D$194,3,FALSE)</f>
        <v>hsa-miR-449a</v>
      </c>
      <c r="D156" s="64">
        <v>28.641999999999999</v>
      </c>
      <c r="E156" s="7"/>
      <c r="F156" s="7"/>
      <c r="G156" s="7"/>
      <c r="H156" s="7"/>
      <c r="I156" s="7"/>
      <c r="J156" s="64">
        <v>28.731999999999999</v>
      </c>
      <c r="K156" s="7"/>
      <c r="L156" s="7"/>
      <c r="M156" s="7"/>
      <c r="N156" s="7"/>
      <c r="O156" s="7"/>
      <c r="P156" s="43"/>
      <c r="Q156" s="43"/>
      <c r="R156" s="43"/>
    </row>
    <row r="157" spans="1:18" x14ac:dyDescent="0.25">
      <c r="A157" s="133"/>
      <c r="B157" s="6" t="s">
        <v>2437</v>
      </c>
      <c r="C157" s="6" t="str">
        <f>VLOOKUP(B157,'miRNA Table'!$B$3:$D$194,3,FALSE)</f>
        <v>hsa-miR-150-5p</v>
      </c>
      <c r="D157" s="64">
        <v>31.231999999999999</v>
      </c>
      <c r="E157" s="7"/>
      <c r="F157" s="7"/>
      <c r="G157" s="7"/>
      <c r="H157" s="7"/>
      <c r="I157" s="7"/>
      <c r="J157" s="64">
        <v>32.182000000000002</v>
      </c>
      <c r="K157" s="7"/>
      <c r="L157" s="7"/>
      <c r="M157" s="7"/>
      <c r="N157" s="7"/>
      <c r="O157" s="7"/>
      <c r="P157" s="43"/>
      <c r="Q157" s="43"/>
      <c r="R157" s="43"/>
    </row>
    <row r="158" spans="1:18" x14ac:dyDescent="0.25">
      <c r="A158" s="133"/>
      <c r="B158" s="90" t="s">
        <v>2438</v>
      </c>
      <c r="C158" s="6" t="str">
        <f>VLOOKUP(B158,'miRNA Table'!$B$3:$D$194,3,FALSE)</f>
        <v>Inter-plate Calibrator 1</v>
      </c>
      <c r="D158" s="64" t="s">
        <v>3333</v>
      </c>
      <c r="E158" s="7"/>
      <c r="F158" s="7"/>
      <c r="G158" s="7"/>
      <c r="H158" s="7"/>
      <c r="I158" s="7"/>
      <c r="J158" s="64" t="s">
        <v>3333</v>
      </c>
      <c r="K158" s="7"/>
      <c r="L158" s="7"/>
      <c r="M158" s="7"/>
      <c r="N158" s="7"/>
      <c r="O158" s="7"/>
      <c r="P158" s="43"/>
      <c r="Q158" s="43"/>
      <c r="R158" s="43"/>
    </row>
    <row r="159" spans="1:18" x14ac:dyDescent="0.25">
      <c r="A159" s="133"/>
      <c r="B159" s="6" t="s">
        <v>2439</v>
      </c>
      <c r="C159" s="6" t="str">
        <f>VLOOKUP(B159,'miRNA Table'!$B$3:$D$194,3,FALSE)</f>
        <v>hsa-miR-26a-5p</v>
      </c>
      <c r="D159" s="64">
        <v>28.853000000000002</v>
      </c>
      <c r="E159" s="7"/>
      <c r="F159" s="7"/>
      <c r="G159" s="7"/>
      <c r="H159" s="7"/>
      <c r="I159" s="7"/>
      <c r="J159" s="64">
        <v>20.745000000000001</v>
      </c>
      <c r="K159" s="7"/>
      <c r="L159" s="7"/>
      <c r="M159" s="7"/>
      <c r="N159" s="7"/>
      <c r="O159" s="7"/>
      <c r="P159" s="43"/>
      <c r="Q159" s="43"/>
      <c r="R159" s="43"/>
    </row>
    <row r="160" spans="1:18" x14ac:dyDescent="0.25">
      <c r="A160" s="133"/>
      <c r="B160" s="6" t="s">
        <v>2440</v>
      </c>
      <c r="C160" s="6" t="str">
        <f>VLOOKUP(B160,'miRNA Table'!$B$3:$D$194,3,FALSE)</f>
        <v>hsa-miR-30c-5p</v>
      </c>
      <c r="D160" s="64">
        <v>27.774999999999999</v>
      </c>
      <c r="E160" s="7"/>
      <c r="F160" s="7"/>
      <c r="G160" s="7"/>
      <c r="H160" s="7"/>
      <c r="I160" s="7"/>
      <c r="J160" s="64">
        <v>33.090000000000003</v>
      </c>
      <c r="K160" s="7"/>
      <c r="L160" s="7"/>
      <c r="M160" s="7"/>
      <c r="N160" s="7"/>
      <c r="O160" s="7"/>
      <c r="P160" s="43"/>
      <c r="Q160" s="43"/>
      <c r="R160" s="43"/>
    </row>
    <row r="161" spans="1:18" x14ac:dyDescent="0.25">
      <c r="A161" s="133"/>
      <c r="B161" s="6" t="s">
        <v>2441</v>
      </c>
      <c r="C161" s="6" t="str">
        <f>VLOOKUP(B161,'miRNA Table'!$B$3:$D$194,3,FALSE)</f>
        <v>hsa-miR-199b-5p</v>
      </c>
      <c r="D161" s="64">
        <v>28.373999999999999</v>
      </c>
      <c r="E161" s="7"/>
      <c r="F161" s="7"/>
      <c r="G161" s="7"/>
      <c r="H161" s="7"/>
      <c r="I161" s="7"/>
      <c r="J161" s="64">
        <v>31.018000000000001</v>
      </c>
      <c r="K161" s="7"/>
      <c r="L161" s="7"/>
      <c r="M161" s="7"/>
      <c r="N161" s="7"/>
      <c r="O161" s="7"/>
      <c r="P161" s="43"/>
      <c r="Q161" s="43"/>
      <c r="R161" s="43"/>
    </row>
    <row r="162" spans="1:18" x14ac:dyDescent="0.25">
      <c r="A162" s="133"/>
      <c r="B162" s="6" t="s">
        <v>2442</v>
      </c>
      <c r="C162" s="6" t="str">
        <f>VLOOKUP(B162,'miRNA Table'!$B$3:$D$194,3,FALSE)</f>
        <v>hsa-miR-21-5p</v>
      </c>
      <c r="D162" s="64">
        <v>22.824000000000002</v>
      </c>
      <c r="E162" s="7"/>
      <c r="F162" s="7"/>
      <c r="G162" s="7"/>
      <c r="H162" s="7"/>
      <c r="I162" s="7"/>
      <c r="J162" s="64">
        <v>24.582999999999998</v>
      </c>
      <c r="K162" s="7"/>
      <c r="L162" s="7"/>
      <c r="M162" s="7"/>
      <c r="N162" s="7"/>
      <c r="O162" s="7"/>
      <c r="P162" s="43"/>
      <c r="Q162" s="43"/>
      <c r="R162" s="43"/>
    </row>
    <row r="163" spans="1:18" x14ac:dyDescent="0.25">
      <c r="A163" s="133"/>
      <c r="B163" s="6" t="s">
        <v>2443</v>
      </c>
      <c r="C163" s="6" t="str">
        <f>VLOOKUP(B163,'miRNA Table'!$B$3:$D$194,3,FALSE)</f>
        <v>hsa-miR-128-3p</v>
      </c>
      <c r="D163" s="64">
        <v>35.645000000000003</v>
      </c>
      <c r="E163" s="7"/>
      <c r="F163" s="7"/>
      <c r="G163" s="7"/>
      <c r="H163" s="7"/>
      <c r="I163" s="7"/>
      <c r="J163" s="64">
        <v>33.713000000000001</v>
      </c>
      <c r="K163" s="7"/>
      <c r="L163" s="7"/>
      <c r="M163" s="7"/>
      <c r="N163" s="7"/>
      <c r="O163" s="7"/>
      <c r="P163" s="43"/>
      <c r="Q163" s="43"/>
      <c r="R163" s="43"/>
    </row>
    <row r="164" spans="1:18" x14ac:dyDescent="0.25">
      <c r="A164" s="133"/>
      <c r="B164" s="6" t="s">
        <v>2444</v>
      </c>
      <c r="C164" s="6" t="str">
        <f>VLOOKUP(B164,'miRNA Table'!$B$3:$D$194,3,FALSE)</f>
        <v>hsa-miR-23a-3p</v>
      </c>
      <c r="D164" s="64" t="s">
        <v>3333</v>
      </c>
      <c r="E164" s="7"/>
      <c r="F164" s="7"/>
      <c r="G164" s="7"/>
      <c r="H164" s="7"/>
      <c r="I164" s="7"/>
      <c r="J164" s="64">
        <v>36.972999999999999</v>
      </c>
      <c r="K164" s="7"/>
      <c r="L164" s="7"/>
      <c r="M164" s="7"/>
      <c r="N164" s="7"/>
      <c r="O164" s="7"/>
      <c r="P164" s="43"/>
      <c r="Q164" s="43"/>
      <c r="R164" s="43"/>
    </row>
    <row r="165" spans="1:18" x14ac:dyDescent="0.25">
      <c r="A165" s="133"/>
      <c r="B165" s="6" t="s">
        <v>2445</v>
      </c>
      <c r="C165" s="6" t="str">
        <f>VLOOKUP(B165,'miRNA Table'!$B$3:$D$194,3,FALSE)</f>
        <v>hsa-miR-186-5p</v>
      </c>
      <c r="D165" s="64" t="s">
        <v>3333</v>
      </c>
      <c r="E165" s="7"/>
      <c r="F165" s="7"/>
      <c r="G165" s="7"/>
      <c r="H165" s="7"/>
      <c r="I165" s="7"/>
      <c r="J165" s="64" t="s">
        <v>3333</v>
      </c>
      <c r="K165" s="7"/>
      <c r="L165" s="7"/>
      <c r="M165" s="7"/>
      <c r="N165" s="7"/>
      <c r="O165" s="7"/>
      <c r="P165" s="43"/>
      <c r="Q165" s="43"/>
      <c r="R165" s="43"/>
    </row>
    <row r="166" spans="1:18" x14ac:dyDescent="0.25">
      <c r="A166" s="133"/>
      <c r="B166" s="6" t="s">
        <v>2446</v>
      </c>
      <c r="C166" s="6" t="str">
        <f>VLOOKUP(B166,'miRNA Table'!$B$3:$D$194,3,FALSE)</f>
        <v>hsa-miR-296-5p</v>
      </c>
      <c r="D166" s="64">
        <v>26.123999999999999</v>
      </c>
      <c r="E166" s="7"/>
      <c r="F166" s="7"/>
      <c r="G166" s="7"/>
      <c r="H166" s="7"/>
      <c r="I166" s="7"/>
      <c r="J166" s="64">
        <v>26.035</v>
      </c>
      <c r="K166" s="7"/>
      <c r="L166" s="7"/>
      <c r="M166" s="7"/>
      <c r="N166" s="7"/>
      <c r="O166" s="7"/>
      <c r="P166" s="43"/>
      <c r="Q166" s="43"/>
      <c r="R166" s="43"/>
    </row>
    <row r="167" spans="1:18" x14ac:dyDescent="0.25">
      <c r="A167" s="133"/>
      <c r="B167" s="6" t="s">
        <v>2447</v>
      </c>
      <c r="C167" s="6" t="str">
        <f>VLOOKUP(B167,'miRNA Table'!$B$3:$D$194,3,FALSE)</f>
        <v>hsa-miR-339-5p</v>
      </c>
      <c r="D167" s="64">
        <v>26.786999999999999</v>
      </c>
      <c r="E167" s="7"/>
      <c r="F167" s="7"/>
      <c r="G167" s="7"/>
      <c r="H167" s="7"/>
      <c r="I167" s="7"/>
      <c r="J167" s="64" t="s">
        <v>3333</v>
      </c>
      <c r="K167" s="7"/>
      <c r="L167" s="7"/>
      <c r="M167" s="7"/>
      <c r="N167" s="7"/>
      <c r="O167" s="7"/>
      <c r="P167" s="43"/>
      <c r="Q167" s="43"/>
      <c r="R167" s="43"/>
    </row>
    <row r="168" spans="1:18" x14ac:dyDescent="0.25">
      <c r="A168" s="133"/>
      <c r="B168" s="6" t="s">
        <v>2448</v>
      </c>
      <c r="C168" s="6" t="str">
        <f>VLOOKUP(B168,'miRNA Table'!$B$3:$D$194,3,FALSE)</f>
        <v>hsa-miR-451a</v>
      </c>
      <c r="D168" s="64">
        <v>34.521999999999998</v>
      </c>
      <c r="E168" s="7"/>
      <c r="F168" s="7"/>
      <c r="G168" s="7"/>
      <c r="H168" s="7"/>
      <c r="I168" s="7"/>
      <c r="J168" s="64">
        <v>34.57</v>
      </c>
      <c r="K168" s="7"/>
      <c r="L168" s="7"/>
      <c r="M168" s="7"/>
      <c r="N168" s="7"/>
      <c r="O168" s="7"/>
      <c r="P168" s="43"/>
      <c r="Q168" s="43"/>
      <c r="R168" s="43"/>
    </row>
    <row r="169" spans="1:18" x14ac:dyDescent="0.25">
      <c r="A169" s="133"/>
      <c r="B169" s="6" t="s">
        <v>2449</v>
      </c>
      <c r="C169" s="6" t="str">
        <f>VLOOKUP(B169,'miRNA Table'!$B$3:$D$194,3,FALSE)</f>
        <v>hsa-miR-28-3p</v>
      </c>
      <c r="D169" s="64">
        <v>27.925999999999998</v>
      </c>
      <c r="E169" s="7"/>
      <c r="F169" s="7"/>
      <c r="G169" s="7"/>
      <c r="H169" s="7"/>
      <c r="I169" s="7"/>
      <c r="J169" s="64">
        <v>29.937999999999999</v>
      </c>
      <c r="K169" s="7"/>
      <c r="L169" s="7"/>
      <c r="M169" s="7"/>
      <c r="N169" s="7"/>
      <c r="O169" s="7"/>
      <c r="P169" s="43"/>
      <c r="Q169" s="43"/>
      <c r="R169" s="43"/>
    </row>
    <row r="170" spans="1:18" x14ac:dyDescent="0.25">
      <c r="A170" s="133"/>
      <c r="B170" s="90" t="s">
        <v>2450</v>
      </c>
      <c r="C170" s="6" t="str">
        <f>VLOOKUP(B170,'miRNA Table'!$B$3:$D$194,3,FALSE)</f>
        <v>Inter-plate Calibrator 1</v>
      </c>
      <c r="D170" s="64" t="s">
        <v>3333</v>
      </c>
      <c r="E170" s="7"/>
      <c r="F170" s="7"/>
      <c r="G170" s="7"/>
      <c r="H170" s="7"/>
      <c r="I170" s="7"/>
      <c r="J170" s="64" t="s">
        <v>3333</v>
      </c>
      <c r="K170" s="7"/>
      <c r="L170" s="7"/>
      <c r="M170" s="7"/>
      <c r="N170" s="7"/>
      <c r="O170" s="7"/>
      <c r="P170" s="43"/>
      <c r="Q170" s="43"/>
      <c r="R170" s="43"/>
    </row>
    <row r="171" spans="1:18" x14ac:dyDescent="0.25">
      <c r="A171" s="133"/>
      <c r="B171" s="6" t="s">
        <v>2451</v>
      </c>
      <c r="C171" s="6" t="str">
        <f>VLOOKUP(B171,'miRNA Table'!$B$3:$D$194,3,FALSE)</f>
        <v>hsa-miR-30a-3p</v>
      </c>
      <c r="D171" s="64">
        <v>21.584</v>
      </c>
      <c r="E171" s="7"/>
      <c r="F171" s="7"/>
      <c r="G171" s="7"/>
      <c r="H171" s="7"/>
      <c r="I171" s="7"/>
      <c r="J171" s="64">
        <v>23.341000000000001</v>
      </c>
      <c r="K171" s="7"/>
      <c r="L171" s="7"/>
      <c r="M171" s="7"/>
      <c r="N171" s="7"/>
      <c r="O171" s="7"/>
      <c r="P171" s="43"/>
      <c r="Q171" s="43"/>
      <c r="R171" s="43"/>
    </row>
    <row r="172" spans="1:18" x14ac:dyDescent="0.25">
      <c r="A172" s="133"/>
      <c r="B172" s="6" t="s">
        <v>2452</v>
      </c>
      <c r="C172" s="6" t="str">
        <f>VLOOKUP(B172,'miRNA Table'!$B$3:$D$194,3,FALSE)</f>
        <v>hsa-miR-30d-5p</v>
      </c>
      <c r="D172" s="64">
        <v>25.184000000000001</v>
      </c>
      <c r="E172" s="7"/>
      <c r="F172" s="7"/>
      <c r="G172" s="7"/>
      <c r="H172" s="7"/>
      <c r="I172" s="7"/>
      <c r="J172" s="64">
        <v>23.986000000000001</v>
      </c>
      <c r="K172" s="7"/>
      <c r="L172" s="7"/>
      <c r="M172" s="7"/>
      <c r="N172" s="7"/>
      <c r="O172" s="7"/>
      <c r="P172" s="43"/>
      <c r="Q172" s="43"/>
      <c r="R172" s="43"/>
    </row>
    <row r="173" spans="1:18" x14ac:dyDescent="0.25">
      <c r="A173" s="133"/>
      <c r="B173" s="6" t="s">
        <v>2453</v>
      </c>
      <c r="C173" s="6" t="str">
        <f>VLOOKUP(B173,'miRNA Table'!$B$3:$D$194,3,FALSE)</f>
        <v>hsa-miR-204-5p</v>
      </c>
      <c r="D173" s="64">
        <v>23.474</v>
      </c>
      <c r="E173" s="7"/>
      <c r="F173" s="7"/>
      <c r="G173" s="7"/>
      <c r="H173" s="7"/>
      <c r="I173" s="7"/>
      <c r="J173" s="64">
        <v>23.524999999999999</v>
      </c>
      <c r="K173" s="7"/>
      <c r="L173" s="7"/>
      <c r="M173" s="7"/>
      <c r="N173" s="7"/>
      <c r="O173" s="7"/>
      <c r="P173" s="43"/>
      <c r="Q173" s="43"/>
      <c r="R173" s="43"/>
    </row>
    <row r="174" spans="1:18" x14ac:dyDescent="0.25">
      <c r="A174" s="133"/>
      <c r="B174" s="6" t="s">
        <v>2454</v>
      </c>
      <c r="C174" s="6" t="str">
        <f>VLOOKUP(B174,'miRNA Table'!$B$3:$D$194,3,FALSE)</f>
        <v>hsa-miR-222-3p</v>
      </c>
      <c r="D174" s="64">
        <v>31.692</v>
      </c>
      <c r="E174" s="7"/>
      <c r="F174" s="7"/>
      <c r="G174" s="7"/>
      <c r="H174" s="7"/>
      <c r="I174" s="7"/>
      <c r="J174" s="64">
        <v>31.521000000000001</v>
      </c>
      <c r="K174" s="7"/>
      <c r="L174" s="7"/>
      <c r="M174" s="7"/>
      <c r="N174" s="7"/>
      <c r="O174" s="7"/>
      <c r="P174" s="43"/>
      <c r="Q174" s="43"/>
      <c r="R174" s="43"/>
    </row>
    <row r="175" spans="1:18" x14ac:dyDescent="0.25">
      <c r="A175" s="133"/>
      <c r="B175" s="6" t="s">
        <v>2455</v>
      </c>
      <c r="C175" s="6" t="str">
        <f>VLOOKUP(B175,'miRNA Table'!$B$3:$D$194,3,FALSE)</f>
        <v>hsa-miR-135a-5p</v>
      </c>
      <c r="D175" s="64">
        <v>26.076000000000001</v>
      </c>
      <c r="E175" s="7"/>
      <c r="F175" s="7"/>
      <c r="G175" s="7"/>
      <c r="H175" s="7"/>
      <c r="I175" s="7"/>
      <c r="J175" s="64">
        <v>28.308</v>
      </c>
      <c r="K175" s="7"/>
      <c r="L175" s="7"/>
      <c r="M175" s="7"/>
      <c r="N175" s="7"/>
      <c r="O175" s="7"/>
      <c r="P175" s="43"/>
      <c r="Q175" s="43"/>
      <c r="R175" s="43"/>
    </row>
    <row r="176" spans="1:18" x14ac:dyDescent="0.25">
      <c r="A176" s="133"/>
      <c r="B176" s="6" t="s">
        <v>2456</v>
      </c>
      <c r="C176" s="6" t="str">
        <f>VLOOKUP(B176,'miRNA Table'!$B$3:$D$194,3,FALSE)</f>
        <v>hsa-miR-9-3p</v>
      </c>
      <c r="D176" s="64">
        <v>24.146999999999998</v>
      </c>
      <c r="E176" s="7"/>
      <c r="F176" s="7"/>
      <c r="G176" s="7"/>
      <c r="H176" s="7"/>
      <c r="I176" s="7"/>
      <c r="J176" s="64">
        <v>23.565999999999999</v>
      </c>
      <c r="K176" s="7"/>
      <c r="L176" s="7"/>
      <c r="M176" s="7"/>
      <c r="N176" s="7"/>
      <c r="O176" s="7"/>
      <c r="P176" s="43"/>
      <c r="Q176" s="43"/>
      <c r="R176" s="43"/>
    </row>
    <row r="177" spans="1:18" x14ac:dyDescent="0.25">
      <c r="A177" s="133"/>
      <c r="B177" s="6" t="s">
        <v>2457</v>
      </c>
      <c r="C177" s="6" t="str">
        <f>VLOOKUP(B177,'miRNA Table'!$B$3:$D$194,3,FALSE)</f>
        <v>hsa-miR-188-5p</v>
      </c>
      <c r="D177" s="64" t="s">
        <v>3333</v>
      </c>
      <c r="E177" s="7"/>
      <c r="F177" s="7"/>
      <c r="G177" s="7"/>
      <c r="H177" s="7"/>
      <c r="I177" s="7"/>
      <c r="J177" s="64">
        <v>36.566000000000003</v>
      </c>
      <c r="K177" s="7"/>
      <c r="L177" s="7"/>
      <c r="M177" s="7"/>
      <c r="N177" s="7"/>
      <c r="O177" s="7"/>
      <c r="P177" s="43"/>
      <c r="Q177" s="43"/>
      <c r="R177" s="43"/>
    </row>
    <row r="178" spans="1:18" x14ac:dyDescent="0.25">
      <c r="A178" s="133"/>
      <c r="B178" s="6" t="s">
        <v>2458</v>
      </c>
      <c r="C178" s="6" t="str">
        <f>VLOOKUP(B178,'miRNA Table'!$B$3:$D$194,3,FALSE)</f>
        <v>hsa-miR-130b-3p</v>
      </c>
      <c r="D178" s="64">
        <v>37.134999999999998</v>
      </c>
      <c r="E178" s="7"/>
      <c r="F178" s="7"/>
      <c r="G178" s="7"/>
      <c r="H178" s="7"/>
      <c r="I178" s="7"/>
      <c r="J178" s="64">
        <v>37.780999999999999</v>
      </c>
      <c r="K178" s="7"/>
      <c r="L178" s="7"/>
      <c r="M178" s="7"/>
      <c r="N178" s="7"/>
      <c r="O178" s="7"/>
      <c r="P178" s="43"/>
      <c r="Q178" s="43"/>
      <c r="R178" s="43"/>
    </row>
    <row r="179" spans="1:18" x14ac:dyDescent="0.25">
      <c r="A179" s="133"/>
      <c r="B179" s="6" t="s">
        <v>2459</v>
      </c>
      <c r="C179" s="6" t="str">
        <f>VLOOKUP(B179,'miRNA Table'!$B$3:$D$194,3,FALSE)</f>
        <v>hsa-miR-133b</v>
      </c>
      <c r="D179" s="64">
        <v>26.666</v>
      </c>
      <c r="E179" s="7"/>
      <c r="F179" s="7"/>
      <c r="G179" s="7"/>
      <c r="H179" s="7"/>
      <c r="I179" s="7"/>
      <c r="J179" s="64">
        <v>29.526</v>
      </c>
      <c r="K179" s="7"/>
      <c r="L179" s="7"/>
      <c r="M179" s="7"/>
      <c r="N179" s="7"/>
      <c r="O179" s="7"/>
      <c r="P179" s="43"/>
      <c r="Q179" s="43"/>
      <c r="R179" s="43"/>
    </row>
    <row r="180" spans="1:18" x14ac:dyDescent="0.25">
      <c r="A180" s="133"/>
      <c r="B180" s="6" t="s">
        <v>2460</v>
      </c>
      <c r="C180" s="6" t="str">
        <f>VLOOKUP(B180,'miRNA Table'!$B$3:$D$194,3,FALSE)</f>
        <v>hsa-miR-410-3p</v>
      </c>
      <c r="D180" s="64">
        <v>28.116</v>
      </c>
      <c r="E180" s="7"/>
      <c r="F180" s="7"/>
      <c r="G180" s="7"/>
      <c r="H180" s="7"/>
      <c r="I180" s="7"/>
      <c r="J180" s="64">
        <v>29.201000000000001</v>
      </c>
      <c r="K180" s="7"/>
      <c r="L180" s="7"/>
      <c r="M180" s="7"/>
      <c r="N180" s="7"/>
      <c r="O180" s="7"/>
      <c r="P180" s="43"/>
      <c r="Q180" s="43"/>
      <c r="R180" s="43"/>
    </row>
    <row r="181" spans="1:18" x14ac:dyDescent="0.25">
      <c r="A181" s="133"/>
      <c r="B181" s="6" t="s">
        <v>2461</v>
      </c>
      <c r="C181" s="6" t="str">
        <f>VLOOKUP(B181,'miRNA Table'!$B$3:$D$194,3,FALSE)</f>
        <v>hsa-miR-367-5p</v>
      </c>
      <c r="D181" s="64" t="s">
        <v>3333</v>
      </c>
      <c r="E181" s="7"/>
      <c r="F181" s="7"/>
      <c r="G181" s="7"/>
      <c r="H181" s="7"/>
      <c r="I181" s="7"/>
      <c r="J181" s="64">
        <v>35.369</v>
      </c>
      <c r="K181" s="7"/>
      <c r="L181" s="7"/>
      <c r="M181" s="7"/>
      <c r="N181" s="7"/>
      <c r="O181" s="7"/>
      <c r="P181" s="43"/>
      <c r="Q181" s="43"/>
      <c r="R181" s="43"/>
    </row>
    <row r="182" spans="1:18" x14ac:dyDescent="0.25">
      <c r="A182" s="133"/>
      <c r="B182" s="90" t="s">
        <v>2462</v>
      </c>
      <c r="C182" s="6" t="str">
        <f>VLOOKUP(B182,'miRNA Table'!$B$3:$D$194,3,FALSE)</f>
        <v>Inter-plate Calibrator 2</v>
      </c>
      <c r="D182" s="64" t="s">
        <v>3333</v>
      </c>
      <c r="E182" s="7"/>
      <c r="F182" s="7"/>
      <c r="G182" s="7"/>
      <c r="H182" s="7"/>
      <c r="I182" s="7"/>
      <c r="J182" s="64" t="s">
        <v>3333</v>
      </c>
      <c r="K182" s="7"/>
      <c r="L182" s="7"/>
      <c r="M182" s="7"/>
      <c r="N182" s="7"/>
      <c r="O182" s="7"/>
      <c r="P182" s="43"/>
      <c r="Q182" s="43"/>
      <c r="R182" s="43"/>
    </row>
    <row r="183" spans="1:18" x14ac:dyDescent="0.25">
      <c r="A183" s="133"/>
      <c r="B183" s="6" t="s">
        <v>2463</v>
      </c>
      <c r="C183" s="6" t="str">
        <f>VLOOKUP(B183,'miRNA Table'!$B$3:$D$194,3,FALSE)</f>
        <v>hsa-miR-32-5p</v>
      </c>
      <c r="D183" s="64">
        <v>22.864000000000001</v>
      </c>
      <c r="E183" s="7"/>
      <c r="F183" s="7"/>
      <c r="G183" s="7"/>
      <c r="H183" s="7"/>
      <c r="I183" s="7"/>
      <c r="J183" s="64">
        <v>24.507000000000001</v>
      </c>
      <c r="K183" s="7"/>
      <c r="L183" s="7"/>
      <c r="M183" s="7"/>
      <c r="N183" s="7"/>
      <c r="O183" s="7"/>
      <c r="P183" s="43"/>
      <c r="Q183" s="43"/>
      <c r="R183" s="43"/>
    </row>
    <row r="184" spans="1:18" x14ac:dyDescent="0.25">
      <c r="A184" s="133"/>
      <c r="B184" s="6" t="s">
        <v>2464</v>
      </c>
      <c r="C184" s="6" t="str">
        <f>VLOOKUP(B184,'miRNA Table'!$B$3:$D$194,3,FALSE)</f>
        <v>hsa-miR-147a</v>
      </c>
      <c r="D184" s="64">
        <v>31.992000000000001</v>
      </c>
      <c r="E184" s="7"/>
      <c r="F184" s="7"/>
      <c r="G184" s="7"/>
      <c r="H184" s="7"/>
      <c r="I184" s="7"/>
      <c r="J184" s="64">
        <v>32.249000000000002</v>
      </c>
      <c r="K184" s="7"/>
      <c r="L184" s="7"/>
      <c r="M184" s="7"/>
      <c r="N184" s="7"/>
      <c r="O184" s="7"/>
      <c r="P184" s="43"/>
      <c r="Q184" s="43"/>
      <c r="R184" s="43"/>
    </row>
    <row r="185" spans="1:18" x14ac:dyDescent="0.25">
      <c r="A185" s="133"/>
      <c r="B185" s="6" t="s">
        <v>2465</v>
      </c>
      <c r="C185" s="6" t="str">
        <f>VLOOKUP(B185,'miRNA Table'!$B$3:$D$194,3,FALSE)</f>
        <v>hsa-miR-210-3p</v>
      </c>
      <c r="D185" s="64">
        <v>38.594999999999999</v>
      </c>
      <c r="E185" s="7"/>
      <c r="F185" s="7"/>
      <c r="G185" s="7"/>
      <c r="H185" s="7"/>
      <c r="I185" s="7"/>
      <c r="J185" s="64">
        <v>33.741999999999997</v>
      </c>
      <c r="K185" s="7"/>
      <c r="L185" s="7"/>
      <c r="M185" s="7"/>
      <c r="N185" s="7"/>
      <c r="O185" s="7"/>
      <c r="P185" s="43"/>
      <c r="Q185" s="43"/>
      <c r="R185" s="43"/>
    </row>
    <row r="186" spans="1:18" x14ac:dyDescent="0.25">
      <c r="A186" s="133"/>
      <c r="B186" s="6" t="s">
        <v>2466</v>
      </c>
      <c r="C186" s="6" t="str">
        <f>VLOOKUP(B186,'miRNA Table'!$B$3:$D$194,3,FALSE)</f>
        <v>hsa-miR-224-5p</v>
      </c>
      <c r="D186" s="64">
        <v>27.812999999999999</v>
      </c>
      <c r="E186" s="7"/>
      <c r="F186" s="7"/>
      <c r="G186" s="7"/>
      <c r="H186" s="7"/>
      <c r="I186" s="7"/>
      <c r="J186" s="64">
        <v>28.887</v>
      </c>
      <c r="K186" s="7"/>
      <c r="L186" s="7"/>
      <c r="M186" s="7"/>
      <c r="N186" s="7"/>
      <c r="O186" s="7"/>
      <c r="P186" s="43"/>
      <c r="Q186" s="43"/>
      <c r="R186" s="43"/>
    </row>
    <row r="187" spans="1:18" x14ac:dyDescent="0.25">
      <c r="A187" s="133"/>
      <c r="B187" s="6" t="s">
        <v>2467</v>
      </c>
      <c r="C187" s="6" t="str">
        <f>VLOOKUP(B187,'miRNA Table'!$B$3:$D$194,3,FALSE)</f>
        <v>hsa-miR-137</v>
      </c>
      <c r="D187" s="64">
        <v>38.603999999999999</v>
      </c>
      <c r="E187" s="7"/>
      <c r="F187" s="7"/>
      <c r="G187" s="7"/>
      <c r="H187" s="7"/>
      <c r="I187" s="7"/>
      <c r="J187" s="64" t="s">
        <v>3333</v>
      </c>
      <c r="K187" s="7"/>
      <c r="L187" s="7"/>
      <c r="M187" s="7"/>
      <c r="N187" s="7"/>
      <c r="O187" s="7"/>
      <c r="P187" s="43"/>
      <c r="Q187" s="43"/>
      <c r="R187" s="43"/>
    </row>
    <row r="188" spans="1:18" x14ac:dyDescent="0.25">
      <c r="A188" s="133"/>
      <c r="B188" s="6" t="s">
        <v>2468</v>
      </c>
      <c r="C188" s="6" t="str">
        <f>VLOOKUP(B188,'miRNA Table'!$B$3:$D$194,3,FALSE)</f>
        <v>hsa-miR-125a-5p</v>
      </c>
      <c r="D188" s="64">
        <v>28.966999999999999</v>
      </c>
      <c r="E188" s="7"/>
      <c r="F188" s="7"/>
      <c r="G188" s="7"/>
      <c r="H188" s="7"/>
      <c r="I188" s="7"/>
      <c r="J188" s="64">
        <v>28.641999999999999</v>
      </c>
      <c r="K188" s="7"/>
      <c r="L188" s="7"/>
      <c r="M188" s="7"/>
      <c r="N188" s="7"/>
      <c r="O188" s="7"/>
      <c r="P188" s="43"/>
      <c r="Q188" s="43"/>
      <c r="R188" s="43"/>
    </row>
    <row r="189" spans="1:18" x14ac:dyDescent="0.25">
      <c r="A189" s="133"/>
      <c r="B189" s="6" t="s">
        <v>2469</v>
      </c>
      <c r="C189" s="6" t="str">
        <f>VLOOKUP(B189,'miRNA Table'!$B$3:$D$194,3,FALSE)</f>
        <v>hsa-miR-195-5p</v>
      </c>
      <c r="D189" s="64">
        <v>36.591999999999999</v>
      </c>
      <c r="E189" s="7"/>
      <c r="F189" s="7"/>
      <c r="G189" s="7"/>
      <c r="H189" s="7"/>
      <c r="I189" s="7"/>
      <c r="J189" s="64" t="s">
        <v>3333</v>
      </c>
      <c r="K189" s="7"/>
      <c r="L189" s="7"/>
      <c r="M189" s="7"/>
      <c r="N189" s="7"/>
      <c r="O189" s="7"/>
      <c r="P189" s="43"/>
      <c r="Q189" s="43"/>
      <c r="R189" s="43"/>
    </row>
    <row r="190" spans="1:18" x14ac:dyDescent="0.25">
      <c r="A190" s="133"/>
      <c r="B190" s="6" t="s">
        <v>2470</v>
      </c>
      <c r="C190" s="6" t="str">
        <f>VLOOKUP(B190,'miRNA Table'!$B$3:$D$194,3,FALSE)</f>
        <v>hsa-miR-92a-3p</v>
      </c>
      <c r="D190" s="64" t="s">
        <v>3333</v>
      </c>
      <c r="E190" s="7"/>
      <c r="F190" s="7"/>
      <c r="G190" s="7"/>
      <c r="H190" s="7"/>
      <c r="I190" s="7"/>
      <c r="J190" s="64" t="s">
        <v>3333</v>
      </c>
      <c r="K190" s="7"/>
      <c r="L190" s="7"/>
      <c r="M190" s="7"/>
      <c r="N190" s="7"/>
      <c r="O190" s="7"/>
      <c r="P190" s="43"/>
      <c r="Q190" s="43"/>
      <c r="R190" s="43"/>
    </row>
    <row r="191" spans="1:18" x14ac:dyDescent="0.25">
      <c r="A191" s="133"/>
      <c r="B191" s="6" t="s">
        <v>2471</v>
      </c>
      <c r="C191" s="6" t="str">
        <f>VLOOKUP(B191,'miRNA Table'!$B$3:$D$194,3,FALSE)</f>
        <v>hsa-miR-345-5p</v>
      </c>
      <c r="D191" s="64" t="s">
        <v>3333</v>
      </c>
      <c r="E191" s="7"/>
      <c r="F191" s="7"/>
      <c r="G191" s="7"/>
      <c r="H191" s="7"/>
      <c r="I191" s="7"/>
      <c r="J191" s="64" t="s">
        <v>3333</v>
      </c>
      <c r="K191" s="7"/>
      <c r="L191" s="7"/>
      <c r="M191" s="7"/>
      <c r="N191" s="7"/>
      <c r="O191" s="7"/>
      <c r="P191" s="43"/>
      <c r="Q191" s="43"/>
      <c r="R191" s="43"/>
    </row>
    <row r="192" spans="1:18" x14ac:dyDescent="0.25">
      <c r="A192" s="133"/>
      <c r="B192" s="6" t="s">
        <v>2472</v>
      </c>
      <c r="C192" s="6" t="str">
        <f>VLOOKUP(B192,'miRNA Table'!$B$3:$D$194,3,FALSE)</f>
        <v>hsa-miR-494-3p</v>
      </c>
      <c r="D192" s="64">
        <v>31.571000000000002</v>
      </c>
      <c r="E192" s="7"/>
      <c r="F192" s="7"/>
      <c r="G192" s="7"/>
      <c r="H192" s="7"/>
      <c r="I192" s="7"/>
      <c r="J192" s="64">
        <v>31.542999999999999</v>
      </c>
      <c r="K192" s="7"/>
      <c r="L192" s="7"/>
      <c r="M192" s="7"/>
      <c r="N192" s="7"/>
      <c r="O192" s="7"/>
      <c r="P192" s="43"/>
      <c r="Q192" s="43"/>
      <c r="R192" s="43"/>
    </row>
    <row r="193" spans="1:18" x14ac:dyDescent="0.25">
      <c r="A193" s="133"/>
      <c r="B193" s="6" t="s">
        <v>2473</v>
      </c>
      <c r="C193" s="6" t="str">
        <f>VLOOKUP(B193,'miRNA Table'!$B$3:$D$194,3,FALSE)</f>
        <v>hsa-miR-151a-5p</v>
      </c>
      <c r="D193" s="64">
        <v>26.783999999999999</v>
      </c>
      <c r="E193" s="7"/>
      <c r="F193" s="7"/>
      <c r="G193" s="7"/>
      <c r="H193" s="7"/>
      <c r="I193" s="7"/>
      <c r="J193" s="64">
        <v>26.920999999999999</v>
      </c>
      <c r="K193" s="7"/>
      <c r="L193" s="7"/>
      <c r="M193" s="7"/>
      <c r="N193" s="7"/>
      <c r="O193" s="7"/>
      <c r="P193" s="43"/>
      <c r="Q193" s="43"/>
      <c r="R193" s="43"/>
    </row>
    <row r="194" spans="1:18" x14ac:dyDescent="0.25">
      <c r="A194" s="134"/>
      <c r="B194" s="91" t="s">
        <v>2474</v>
      </c>
      <c r="C194" s="6" t="str">
        <f>VLOOKUP(B194,'miRNA Table'!$B$3:$D$194,3,FALSE)</f>
        <v>Inter-plate Calibrator 2</v>
      </c>
      <c r="D194" s="64" t="s">
        <v>3333</v>
      </c>
      <c r="E194" s="7"/>
      <c r="F194" s="7"/>
      <c r="G194" s="7"/>
      <c r="H194" s="7"/>
      <c r="I194" s="7"/>
      <c r="J194" s="64" t="s">
        <v>3333</v>
      </c>
      <c r="K194" s="7"/>
      <c r="L194" s="7"/>
      <c r="M194" s="7"/>
      <c r="N194" s="7"/>
      <c r="O194" s="7"/>
      <c r="P194" s="43"/>
      <c r="Q194" s="43"/>
      <c r="R194" s="43"/>
    </row>
  </sheetData>
  <mergeCells count="5">
    <mergeCell ref="J1:O1"/>
    <mergeCell ref="A3:A98"/>
    <mergeCell ref="A99:A194"/>
    <mergeCell ref="A1:C1"/>
    <mergeCell ref="D1:I1"/>
  </mergeCells>
  <hyperlinks>
    <hyperlink ref="Q4" location="Results!A1" display="Go to Results"/>
    <hyperlink ref="Q7" location="'Normalization Selection'!A1" display="Go to Normalization Selection"/>
    <hyperlink ref="Q12" location="Workflow!A1" display="Back to Workflow"/>
    <hyperlink ref="Q10" location="'Thresholded Ct'!Q3" display="Set Threshold C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AG197"/>
  <sheetViews>
    <sheetView zoomScale="70" zoomScaleNormal="70" workbookViewId="0">
      <selection activeCell="A3" sqref="A3:A98"/>
    </sheetView>
  </sheetViews>
  <sheetFormatPr defaultRowHeight="15" x14ac:dyDescent="0.25"/>
  <cols>
    <col min="1" max="1" width="10.85546875" bestFit="1" customWidth="1"/>
    <col min="2" max="2" width="8.5703125" bestFit="1" customWidth="1"/>
    <col min="3" max="3" width="17.28515625" bestFit="1" customWidth="1"/>
    <col min="4" max="4" width="14.5703125" bestFit="1" customWidth="1"/>
    <col min="5" max="9" width="15" bestFit="1" customWidth="1"/>
    <col min="10" max="10" width="14.42578125" bestFit="1" customWidth="1"/>
    <col min="11" max="15" width="14.85546875" bestFit="1" customWidth="1"/>
    <col min="16" max="16" width="13.42578125" style="85" customWidth="1"/>
    <col min="17" max="17" width="14.85546875" style="85" customWidth="1"/>
    <col min="18" max="18" width="13.42578125" customWidth="1"/>
    <col min="21" max="21" width="21.28515625" bestFit="1" customWidth="1"/>
    <col min="22" max="23" width="14.85546875" bestFit="1" customWidth="1"/>
    <col min="24" max="27" width="13.42578125" bestFit="1" customWidth="1"/>
    <col min="28" max="29" width="14.85546875" bestFit="1" customWidth="1"/>
    <col min="30" max="33" width="13.42578125" bestFit="1" customWidth="1"/>
  </cols>
  <sheetData>
    <row r="1" spans="1:33" ht="15.75" thickBot="1" x14ac:dyDescent="0.3">
      <c r="A1" s="138" t="str">
        <f>'miRNA Table'!A1:B1</f>
        <v>qPCR Panel Catalog #</v>
      </c>
      <c r="B1" s="139"/>
      <c r="C1" s="140"/>
      <c r="D1" s="141" t="s">
        <v>22</v>
      </c>
      <c r="E1" s="142"/>
      <c r="F1" s="142"/>
      <c r="G1" s="142"/>
      <c r="H1" s="142"/>
      <c r="I1" s="142"/>
      <c r="J1" s="136" t="s">
        <v>21</v>
      </c>
      <c r="K1" s="137"/>
      <c r="L1" s="137"/>
      <c r="M1" s="137"/>
      <c r="N1" s="137"/>
      <c r="O1" s="137"/>
      <c r="P1" s="58"/>
      <c r="R1" s="58"/>
      <c r="V1" s="141" t="s">
        <v>22</v>
      </c>
      <c r="W1" s="142"/>
      <c r="X1" s="142"/>
      <c r="Y1" s="142"/>
      <c r="Z1" s="142"/>
      <c r="AA1" s="142"/>
      <c r="AB1" s="136" t="s">
        <v>21</v>
      </c>
      <c r="AC1" s="137"/>
      <c r="AD1" s="137"/>
      <c r="AE1" s="137"/>
      <c r="AF1" s="137"/>
      <c r="AG1" s="137"/>
    </row>
    <row r="2" spans="1:33" ht="15.75" thickBot="1" x14ac:dyDescent="0.3">
      <c r="A2" s="4" t="s">
        <v>0</v>
      </c>
      <c r="B2" s="4" t="s">
        <v>1</v>
      </c>
      <c r="C2" s="4" t="s">
        <v>2</v>
      </c>
      <c r="D2" s="17" t="s">
        <v>2246</v>
      </c>
      <c r="E2" s="17" t="s">
        <v>2247</v>
      </c>
      <c r="F2" s="17" t="s">
        <v>2248</v>
      </c>
      <c r="G2" s="17" t="s">
        <v>2249</v>
      </c>
      <c r="H2" s="17" t="s">
        <v>2250</v>
      </c>
      <c r="I2" s="17" t="s">
        <v>2251</v>
      </c>
      <c r="J2" s="16" t="s">
        <v>2245</v>
      </c>
      <c r="K2" s="16" t="s">
        <v>2252</v>
      </c>
      <c r="L2" s="16" t="s">
        <v>2253</v>
      </c>
      <c r="M2" s="16" t="s">
        <v>2254</v>
      </c>
      <c r="N2" s="16" t="s">
        <v>2255</v>
      </c>
      <c r="O2" s="16" t="s">
        <v>2256</v>
      </c>
      <c r="P2" s="58"/>
      <c r="Q2" s="120" t="s">
        <v>3336</v>
      </c>
      <c r="R2" s="58"/>
      <c r="V2" s="17" t="s">
        <v>23</v>
      </c>
      <c r="W2" s="17" t="s">
        <v>24</v>
      </c>
      <c r="X2" s="17" t="s">
        <v>25</v>
      </c>
      <c r="Y2" s="17" t="s">
        <v>26</v>
      </c>
      <c r="Z2" s="17" t="s">
        <v>27</v>
      </c>
      <c r="AA2" s="17" t="s">
        <v>28</v>
      </c>
      <c r="AB2" s="16" t="s">
        <v>23</v>
      </c>
      <c r="AC2" s="16" t="s">
        <v>24</v>
      </c>
      <c r="AD2" s="16" t="s">
        <v>25</v>
      </c>
      <c r="AE2" s="16" t="s">
        <v>26</v>
      </c>
      <c r="AF2" s="16" t="s">
        <v>27</v>
      </c>
      <c r="AG2" s="16" t="s">
        <v>28</v>
      </c>
    </row>
    <row r="3" spans="1:33" ht="15.75" thickBot="1" x14ac:dyDescent="0.3">
      <c r="A3" s="132" t="s">
        <v>3401</v>
      </c>
      <c r="B3" s="6" t="s">
        <v>2283</v>
      </c>
      <c r="C3" s="6" t="str">
        <f>VLOOKUP(B3,'miRNA Table'!$B$3:$D$194,3,FALSE)</f>
        <v>hsa-let-7a-5p</v>
      </c>
      <c r="D3" s="7">
        <f>IF('User Input'!D3="","No sample",IF(OR('User Input'!D3&gt;$Q$3, 'User Input'!D3&lt;$Q$4),"Excluded",'User Input'!D3))</f>
        <v>28.873000000000001</v>
      </c>
      <c r="E3" s="7" t="str">
        <f>IF('User Input'!E3="","No sample",IF(OR('User Input'!E3&gt;$Q$3, 'User Input'!E3&lt;$Q$4),"Excluded",'User Input'!E3))</f>
        <v>No sample</v>
      </c>
      <c r="F3" s="7" t="str">
        <f>IF('User Input'!F3="","No sample",IF(OR('User Input'!F3&gt;$Q$3, 'User Input'!F3&lt;$Q$4),"Excluded",'User Input'!F3))</f>
        <v>No sample</v>
      </c>
      <c r="G3" s="7" t="str">
        <f>IF('User Input'!G3="","No sample",IF(OR('User Input'!G3&gt;$Q$3, 'User Input'!G3&lt;$Q$4),"Excluded",'User Input'!G3))</f>
        <v>No sample</v>
      </c>
      <c r="H3" s="7" t="str">
        <f>IF('User Input'!H3="","No sample",IF(OR('User Input'!H3&gt;$Q$3, 'User Input'!H3&lt;$Q$4),"Excluded",'User Input'!H3))</f>
        <v>No sample</v>
      </c>
      <c r="I3" s="7" t="str">
        <f>IF('User Input'!I3="","No sample",IF(OR('User Input'!I3&gt;$Q$3, 'User Input'!I3&lt;$Q$4),"Excluded",'User Input'!I3))</f>
        <v>No sample</v>
      </c>
      <c r="J3" s="7">
        <f>IF('User Input'!J3="","No sample",IF(OR('User Input'!J3&gt;$Q$3, 'User Input'!J3&lt;$Q$4),"Excluded",'User Input'!J3))</f>
        <v>24.771999999999998</v>
      </c>
      <c r="K3" s="7" t="str">
        <f>IF('User Input'!K3="","No sample",IF(OR('User Input'!K3&gt;$Q$3, 'User Input'!K3&lt;$Q$4),"Excluded",'User Input'!K3))</f>
        <v>No sample</v>
      </c>
      <c r="L3" s="7" t="str">
        <f>IF('User Input'!L3="","No sample",IF(OR('User Input'!L3&gt;$Q$3, 'User Input'!L3&lt;$Q$4),"Excluded",'User Input'!L3))</f>
        <v>No sample</v>
      </c>
      <c r="M3" s="7" t="str">
        <f>IF('User Input'!M3="","No sample",IF(OR('User Input'!M3&gt;$Q$3, 'User Input'!M3&lt;$Q$4),"Excluded",'User Input'!M3))</f>
        <v>No sample</v>
      </c>
      <c r="N3" s="7" t="str">
        <f>IF('User Input'!N3="","No sample",IF(OR('User Input'!N3&gt;$Q$3, 'User Input'!N3&lt;$Q$4),"Excluded",'User Input'!N3))</f>
        <v>No sample</v>
      </c>
      <c r="O3" s="7" t="str">
        <f>IF('User Input'!O3="","No sample",IF(OR('User Input'!O3&gt;$Q$3, 'User Input'!O3&lt;$Q$4),"Excluded",'User Input'!O3))</f>
        <v>No sample</v>
      </c>
      <c r="P3" s="43"/>
      <c r="Q3" s="121">
        <v>32</v>
      </c>
      <c r="R3" s="43" t="s">
        <v>3339</v>
      </c>
      <c r="T3" s="143" t="s">
        <v>42</v>
      </c>
      <c r="U3" s="77" t="s">
        <v>44</v>
      </c>
      <c r="V3" s="18" t="str">
        <f>D62</f>
        <v>Excluded</v>
      </c>
      <c r="W3" s="18" t="str">
        <f t="shared" ref="W3:AG3" si="0">IF(E62&lt;&gt;"", E62, "")</f>
        <v>No sample</v>
      </c>
      <c r="X3" s="18" t="str">
        <f t="shared" si="0"/>
        <v>No sample</v>
      </c>
      <c r="Y3" s="18" t="str">
        <f t="shared" si="0"/>
        <v>No sample</v>
      </c>
      <c r="Z3" s="18" t="str">
        <f t="shared" si="0"/>
        <v>No sample</v>
      </c>
      <c r="AA3" s="18" t="str">
        <f t="shared" si="0"/>
        <v>No sample</v>
      </c>
      <c r="AB3" s="18" t="str">
        <f t="shared" si="0"/>
        <v>Excluded</v>
      </c>
      <c r="AC3" s="18" t="str">
        <f t="shared" si="0"/>
        <v>No sample</v>
      </c>
      <c r="AD3" s="18" t="str">
        <f t="shared" si="0"/>
        <v>No sample</v>
      </c>
      <c r="AE3" s="18" t="str">
        <f t="shared" si="0"/>
        <v>No sample</v>
      </c>
      <c r="AF3" s="18" t="str">
        <f t="shared" si="0"/>
        <v>No sample</v>
      </c>
      <c r="AG3" s="18" t="str">
        <f t="shared" si="0"/>
        <v>No sample</v>
      </c>
    </row>
    <row r="4" spans="1:33" ht="15.75" thickBot="1" x14ac:dyDescent="0.3">
      <c r="A4" s="133"/>
      <c r="B4" s="6" t="s">
        <v>2284</v>
      </c>
      <c r="C4" s="6" t="str">
        <f>VLOOKUP(B4,'miRNA Table'!$B$3:$D$194,3,FALSE)</f>
        <v>hsa-miR-26b-5p</v>
      </c>
      <c r="D4" s="7">
        <f>IF('User Input'!D4="","No sample",IF(OR('User Input'!D4&gt;$Q$3, 'User Input'!D4&lt;$Q$4),"Excluded",'User Input'!D4))</f>
        <v>30.513999999999999</v>
      </c>
      <c r="E4" s="7" t="str">
        <f>IF('User Input'!E4="","No sample",IF(OR('User Input'!E4&gt;$Q$3, 'User Input'!E4&lt;$Q$4),"Excluded",'User Input'!E4))</f>
        <v>No sample</v>
      </c>
      <c r="F4" s="7" t="str">
        <f>IF('User Input'!F4="","No sample",IF(OR('User Input'!F4&gt;$Q$3, 'User Input'!F4&lt;$Q$4),"Excluded",'User Input'!F4))</f>
        <v>No sample</v>
      </c>
      <c r="G4" s="7" t="str">
        <f>IF('User Input'!G4="","No sample",IF(OR('User Input'!G4&gt;$Q$3, 'User Input'!G4&lt;$Q$4),"Excluded",'User Input'!G4))</f>
        <v>No sample</v>
      </c>
      <c r="H4" s="7" t="str">
        <f>IF('User Input'!H4="","No sample",IF(OR('User Input'!H4&gt;$Q$3, 'User Input'!H4&lt;$Q$4),"Excluded",'User Input'!H4))</f>
        <v>No sample</v>
      </c>
      <c r="I4" s="7" t="str">
        <f>IF('User Input'!I4="","No sample",IF(OR('User Input'!I4&gt;$Q$3, 'User Input'!I4&lt;$Q$4),"Excluded",'User Input'!I4))</f>
        <v>No sample</v>
      </c>
      <c r="J4" s="7">
        <f>IF('User Input'!J4="","No sample",IF(OR('User Input'!J4&gt;$Q$3, 'User Input'!J4&lt;$Q$4),"Excluded",'User Input'!J4))</f>
        <v>30.873000000000001</v>
      </c>
      <c r="K4" s="7" t="str">
        <f>IF('User Input'!K4="","No sample",IF(OR('User Input'!K4&gt;$Q$3, 'User Input'!K4&lt;$Q$4),"Excluded",'User Input'!K4))</f>
        <v>No sample</v>
      </c>
      <c r="L4" s="7" t="str">
        <f>IF('User Input'!L4="","No sample",IF(OR('User Input'!L4&gt;$Q$3, 'User Input'!L4&lt;$Q$4),"Excluded",'User Input'!L4))</f>
        <v>No sample</v>
      </c>
      <c r="M4" s="7" t="str">
        <f>IF('User Input'!M4="","No sample",IF(OR('User Input'!M4&gt;$Q$3, 'User Input'!M4&lt;$Q$4),"Excluded",'User Input'!M4))</f>
        <v>No sample</v>
      </c>
      <c r="N4" s="7" t="str">
        <f>IF('User Input'!N4="","No sample",IF(OR('User Input'!N4&gt;$Q$3, 'User Input'!N4&lt;$Q$4),"Excluded",'User Input'!N4))</f>
        <v>No sample</v>
      </c>
      <c r="O4" s="7" t="str">
        <f>IF('User Input'!O4="","No sample",IF(OR('User Input'!O4&gt;$Q$3, 'User Input'!O4&lt;$Q$4),"Excluded",'User Input'!O4))</f>
        <v>No sample</v>
      </c>
      <c r="P4" s="43"/>
      <c r="Q4" s="121">
        <v>12</v>
      </c>
      <c r="R4" s="43" t="s">
        <v>3340</v>
      </c>
      <c r="T4" s="144"/>
      <c r="U4" s="77" t="s">
        <v>45</v>
      </c>
      <c r="V4" s="18" t="str">
        <f>D74</f>
        <v>Excluded</v>
      </c>
      <c r="W4" s="18" t="str">
        <f t="shared" ref="W4:AG4" si="1">IF(E74&lt;&gt;"", E74, "")</f>
        <v>No sample</v>
      </c>
      <c r="X4" s="18" t="str">
        <f t="shared" si="1"/>
        <v>No sample</v>
      </c>
      <c r="Y4" s="18" t="str">
        <f t="shared" si="1"/>
        <v>No sample</v>
      </c>
      <c r="Z4" s="18" t="str">
        <f t="shared" si="1"/>
        <v>No sample</v>
      </c>
      <c r="AA4" s="18" t="str">
        <f t="shared" si="1"/>
        <v>No sample</v>
      </c>
      <c r="AB4" s="18" t="str">
        <f t="shared" si="1"/>
        <v>Excluded</v>
      </c>
      <c r="AC4" s="18" t="str">
        <f t="shared" si="1"/>
        <v>No sample</v>
      </c>
      <c r="AD4" s="18" t="str">
        <f t="shared" si="1"/>
        <v>No sample</v>
      </c>
      <c r="AE4" s="18" t="str">
        <f t="shared" si="1"/>
        <v>No sample</v>
      </c>
      <c r="AF4" s="18" t="str">
        <f t="shared" si="1"/>
        <v>No sample</v>
      </c>
      <c r="AG4" s="18" t="str">
        <f t="shared" si="1"/>
        <v>No sample</v>
      </c>
    </row>
    <row r="5" spans="1:33" x14ac:dyDescent="0.25">
      <c r="A5" s="133"/>
      <c r="B5" s="6" t="s">
        <v>2285</v>
      </c>
      <c r="C5" s="6" t="str">
        <f>VLOOKUP(B5,'miRNA Table'!$B$3:$D$194,3,FALSE)</f>
        <v>hsa-miR-98-5p</v>
      </c>
      <c r="D5" s="7">
        <f>IF('User Input'!D5="","No sample",IF(OR('User Input'!D5&gt;$Q$3, 'User Input'!D5&lt;$Q$4),"Excluded",'User Input'!D5))</f>
        <v>24.058</v>
      </c>
      <c r="E5" s="7" t="str">
        <f>IF('User Input'!E5="","No sample",IF(OR('User Input'!E5&gt;$Q$3, 'User Input'!E5&lt;$Q$4),"Excluded",'User Input'!E5))</f>
        <v>No sample</v>
      </c>
      <c r="F5" s="7" t="str">
        <f>IF('User Input'!F5="","No sample",IF(OR('User Input'!F5&gt;$Q$3, 'User Input'!F5&lt;$Q$4),"Excluded",'User Input'!F5))</f>
        <v>No sample</v>
      </c>
      <c r="G5" s="7" t="str">
        <f>IF('User Input'!G5="","No sample",IF(OR('User Input'!G5&gt;$Q$3, 'User Input'!G5&lt;$Q$4),"Excluded",'User Input'!G5))</f>
        <v>No sample</v>
      </c>
      <c r="H5" s="7" t="str">
        <f>IF('User Input'!H5="","No sample",IF(OR('User Input'!H5&gt;$Q$3, 'User Input'!H5&lt;$Q$4),"Excluded",'User Input'!H5))</f>
        <v>No sample</v>
      </c>
      <c r="I5" s="7" t="str">
        <f>IF('User Input'!I5="","No sample",IF(OR('User Input'!I5&gt;$Q$3, 'User Input'!I5&lt;$Q$4),"Excluded",'User Input'!I5))</f>
        <v>No sample</v>
      </c>
      <c r="J5" s="7">
        <f>IF('User Input'!J5="","No sample",IF(OR('User Input'!J5&gt;$Q$3, 'User Input'!J5&lt;$Q$4),"Excluded",'User Input'!J5))</f>
        <v>24.436</v>
      </c>
      <c r="K5" s="7" t="str">
        <f>IF('User Input'!K5="","No sample",IF(OR('User Input'!K5&gt;$Q$3, 'User Input'!K5&lt;$Q$4),"Excluded",'User Input'!K5))</f>
        <v>No sample</v>
      </c>
      <c r="L5" s="7" t="str">
        <f>IF('User Input'!L5="","No sample",IF(OR('User Input'!L5&gt;$Q$3, 'User Input'!L5&lt;$Q$4),"Excluded",'User Input'!L5))</f>
        <v>No sample</v>
      </c>
      <c r="M5" s="7" t="str">
        <f>IF('User Input'!M5="","No sample",IF(OR('User Input'!M5&gt;$Q$3, 'User Input'!M5&lt;$Q$4),"Excluded",'User Input'!M5))</f>
        <v>No sample</v>
      </c>
      <c r="N5" s="7" t="str">
        <f>IF('User Input'!N5="","No sample",IF(OR('User Input'!N5&gt;$Q$3, 'User Input'!N5&lt;$Q$4),"Excluded",'User Input'!N5))</f>
        <v>No sample</v>
      </c>
      <c r="O5" s="7" t="str">
        <f>IF('User Input'!O5="","No sample",IF(OR('User Input'!O5&gt;$Q$3, 'User Input'!O5&lt;$Q$4),"Excluded",'User Input'!O5))</f>
        <v>No sample</v>
      </c>
      <c r="P5" s="43"/>
      <c r="R5" s="43"/>
      <c r="T5" s="144"/>
      <c r="U5" s="26" t="s">
        <v>49</v>
      </c>
      <c r="V5" s="18" t="str">
        <f>IFERROR(AVERAGE(V3:V4),"")</f>
        <v/>
      </c>
      <c r="W5" s="18" t="str">
        <f>IFERROR(AVERAGE(W3:W4),"")</f>
        <v/>
      </c>
      <c r="X5" s="18" t="str">
        <f t="shared" ref="X5:AG5" si="2">IFERROR(AVERAGE(X3:X4),"")</f>
        <v/>
      </c>
      <c r="Y5" s="18" t="str">
        <f t="shared" si="2"/>
        <v/>
      </c>
      <c r="Z5" s="18" t="str">
        <f t="shared" si="2"/>
        <v/>
      </c>
      <c r="AA5" s="18" t="str">
        <f t="shared" si="2"/>
        <v/>
      </c>
      <c r="AB5" s="18" t="str">
        <f t="shared" si="2"/>
        <v/>
      </c>
      <c r="AC5" s="18" t="str">
        <f t="shared" si="2"/>
        <v/>
      </c>
      <c r="AD5" s="18" t="str">
        <f t="shared" si="2"/>
        <v/>
      </c>
      <c r="AE5" s="18" t="str">
        <f t="shared" si="2"/>
        <v/>
      </c>
      <c r="AF5" s="18" t="str">
        <f t="shared" si="2"/>
        <v/>
      </c>
      <c r="AG5" s="18" t="str">
        <f t="shared" si="2"/>
        <v/>
      </c>
    </row>
    <row r="6" spans="1:33" x14ac:dyDescent="0.25">
      <c r="A6" s="133"/>
      <c r="B6" s="6" t="s">
        <v>2286</v>
      </c>
      <c r="C6" s="6" t="str">
        <f>VLOOKUP(B6,'miRNA Table'!$B$3:$D$194,3,FALSE)</f>
        <v>hsa-miR-34a-5p</v>
      </c>
      <c r="D6" s="7" t="str">
        <f>IF('User Input'!D6="","No sample",IF(OR('User Input'!D6&gt;$Q$3, 'User Input'!D6&lt;$Q$4),"Excluded",'User Input'!D6))</f>
        <v>Excluded</v>
      </c>
      <c r="E6" s="7" t="str">
        <f>IF('User Input'!E6="","No sample",IF(OR('User Input'!E6&gt;$Q$3, 'User Input'!E6&lt;$Q$4),"Excluded",'User Input'!E6))</f>
        <v>No sample</v>
      </c>
      <c r="F6" s="7" t="str">
        <f>IF('User Input'!F6="","No sample",IF(OR('User Input'!F6&gt;$Q$3, 'User Input'!F6&lt;$Q$4),"Excluded",'User Input'!F6))</f>
        <v>No sample</v>
      </c>
      <c r="G6" s="7" t="str">
        <f>IF('User Input'!G6="","No sample",IF(OR('User Input'!G6&gt;$Q$3, 'User Input'!G6&lt;$Q$4),"Excluded",'User Input'!G6))</f>
        <v>No sample</v>
      </c>
      <c r="H6" s="7" t="str">
        <f>IF('User Input'!H6="","No sample",IF(OR('User Input'!H6&gt;$Q$3, 'User Input'!H6&lt;$Q$4),"Excluded",'User Input'!H6))</f>
        <v>No sample</v>
      </c>
      <c r="I6" s="7" t="str">
        <f>IF('User Input'!I6="","No sample",IF(OR('User Input'!I6&gt;$Q$3, 'User Input'!I6&lt;$Q$4),"Excluded",'User Input'!I6))</f>
        <v>No sample</v>
      </c>
      <c r="J6" s="7">
        <f>IF('User Input'!J6="","No sample",IF(OR('User Input'!J6&gt;$Q$3, 'User Input'!J6&lt;$Q$4),"Excluded",'User Input'!J6))</f>
        <v>31.35</v>
      </c>
      <c r="K6" s="7" t="str">
        <f>IF('User Input'!K6="","No sample",IF(OR('User Input'!K6&gt;$Q$3, 'User Input'!K6&lt;$Q$4),"Excluded",'User Input'!K6))</f>
        <v>No sample</v>
      </c>
      <c r="L6" s="7" t="str">
        <f>IF('User Input'!L6="","No sample",IF(OR('User Input'!L6&gt;$Q$3, 'User Input'!L6&lt;$Q$4),"Excluded",'User Input'!L6))</f>
        <v>No sample</v>
      </c>
      <c r="M6" s="7" t="str">
        <f>IF('User Input'!M6="","No sample",IF(OR('User Input'!M6&gt;$Q$3, 'User Input'!M6&lt;$Q$4),"Excluded",'User Input'!M6))</f>
        <v>No sample</v>
      </c>
      <c r="N6" s="7" t="str">
        <f>IF('User Input'!N6="","No sample",IF(OR('User Input'!N6&gt;$Q$3, 'User Input'!N6&lt;$Q$4),"Excluded",'User Input'!N6))</f>
        <v>No sample</v>
      </c>
      <c r="O6" s="7" t="str">
        <f>IF('User Input'!O6="","No sample",IF(OR('User Input'!O6&gt;$Q$3, 'User Input'!O6&lt;$Q$4),"Excluded",'User Input'!O6))</f>
        <v>No sample</v>
      </c>
      <c r="P6" s="43"/>
      <c r="Q6" s="86" t="s">
        <v>2482</v>
      </c>
      <c r="R6" s="43"/>
      <c r="T6" s="144"/>
      <c r="U6" s="26" t="s">
        <v>48</v>
      </c>
      <c r="V6" s="18" t="str">
        <f>IFERROR(STDEV(V3:V4),"")</f>
        <v/>
      </c>
      <c r="W6" s="18" t="str">
        <f>IFERROR(STDEV(W3:W4),"")</f>
        <v/>
      </c>
      <c r="X6" s="18" t="str">
        <f t="shared" ref="X6:AG6" si="3">IFERROR(STDEV(X3:X4),"")</f>
        <v/>
      </c>
      <c r="Y6" s="18" t="str">
        <f t="shared" si="3"/>
        <v/>
      </c>
      <c r="Z6" s="18" t="str">
        <f t="shared" si="3"/>
        <v/>
      </c>
      <c r="AA6" s="18" t="str">
        <f t="shared" si="3"/>
        <v/>
      </c>
      <c r="AB6" s="18" t="str">
        <f t="shared" si="3"/>
        <v/>
      </c>
      <c r="AC6" s="18" t="str">
        <f t="shared" si="3"/>
        <v/>
      </c>
      <c r="AD6" s="18" t="str">
        <f t="shared" si="3"/>
        <v/>
      </c>
      <c r="AE6" s="18" t="str">
        <f t="shared" si="3"/>
        <v/>
      </c>
      <c r="AF6" s="18" t="str">
        <f t="shared" si="3"/>
        <v/>
      </c>
      <c r="AG6" s="18" t="str">
        <f t="shared" si="3"/>
        <v/>
      </c>
    </row>
    <row r="7" spans="1:33" x14ac:dyDescent="0.25">
      <c r="A7" s="133"/>
      <c r="B7" s="6" t="s">
        <v>2287</v>
      </c>
      <c r="C7" s="6" t="str">
        <f>VLOOKUP(B7,'miRNA Table'!$B$3:$D$194,3,FALSE)</f>
        <v>hsa-miR-223-3p</v>
      </c>
      <c r="D7" s="7">
        <f>IF('User Input'!D7="","No sample",IF(OR('User Input'!D7&gt;$Q$3, 'User Input'!D7&lt;$Q$4),"Excluded",'User Input'!D7))</f>
        <v>27.14</v>
      </c>
      <c r="E7" s="7" t="str">
        <f>IF('User Input'!E7="","No sample",IF(OR('User Input'!E7&gt;$Q$3, 'User Input'!E7&lt;$Q$4),"Excluded",'User Input'!E7))</f>
        <v>No sample</v>
      </c>
      <c r="F7" s="7" t="str">
        <f>IF('User Input'!F7="","No sample",IF(OR('User Input'!F7&gt;$Q$3, 'User Input'!F7&lt;$Q$4),"Excluded",'User Input'!F7))</f>
        <v>No sample</v>
      </c>
      <c r="G7" s="7" t="str">
        <f>IF('User Input'!G7="","No sample",IF(OR('User Input'!G7&gt;$Q$3, 'User Input'!G7&lt;$Q$4),"Excluded",'User Input'!G7))</f>
        <v>No sample</v>
      </c>
      <c r="H7" s="7" t="str">
        <f>IF('User Input'!H7="","No sample",IF(OR('User Input'!H7&gt;$Q$3, 'User Input'!H7&lt;$Q$4),"Excluded",'User Input'!H7))</f>
        <v>No sample</v>
      </c>
      <c r="I7" s="7" t="str">
        <f>IF('User Input'!I7="","No sample",IF(OR('User Input'!I7&gt;$Q$3, 'User Input'!I7&lt;$Q$4),"Excluded",'User Input'!I7))</f>
        <v>No sample</v>
      </c>
      <c r="J7" s="7" t="str">
        <f>IF('User Input'!J7="","No sample",IF(OR('User Input'!J7&gt;$Q$3, 'User Input'!J7&lt;$Q$4),"Excluded",'User Input'!J7))</f>
        <v>Excluded</v>
      </c>
      <c r="K7" s="7" t="str">
        <f>IF('User Input'!K7="","No sample",IF(OR('User Input'!K7&gt;$Q$3, 'User Input'!K7&lt;$Q$4),"Excluded",'User Input'!K7))</f>
        <v>No sample</v>
      </c>
      <c r="L7" s="7" t="str">
        <f>IF('User Input'!L7="","No sample",IF(OR('User Input'!L7&gt;$Q$3, 'User Input'!L7&lt;$Q$4),"Excluded",'User Input'!L7))</f>
        <v>No sample</v>
      </c>
      <c r="M7" s="7" t="str">
        <f>IF('User Input'!M7="","No sample",IF(OR('User Input'!M7&gt;$Q$3, 'User Input'!M7&lt;$Q$4),"Excluded",'User Input'!M7))</f>
        <v>No sample</v>
      </c>
      <c r="N7" s="7" t="str">
        <f>IF('User Input'!N7="","No sample",IF(OR('User Input'!N7&gt;$Q$3, 'User Input'!N7&lt;$Q$4),"Excluded",'User Input'!N7))</f>
        <v>No sample</v>
      </c>
      <c r="O7" s="7" t="str">
        <f>IF('User Input'!O7="","No sample",IF(OR('User Input'!O7&gt;$Q$3, 'User Input'!O7&lt;$Q$4),"Excluded",'User Input'!O7))</f>
        <v>No sample</v>
      </c>
      <c r="P7" s="43"/>
      <c r="Q7" s="98" t="s">
        <v>2483</v>
      </c>
      <c r="R7" s="43"/>
      <c r="T7" s="144"/>
      <c r="U7" s="77" t="s">
        <v>46</v>
      </c>
      <c r="V7" s="18" t="str">
        <f>D86</f>
        <v>Excluded</v>
      </c>
      <c r="W7" s="18" t="str">
        <f t="shared" ref="W7:AG7" si="4">IF(E86&lt;&gt;"",E86,"")</f>
        <v>No sample</v>
      </c>
      <c r="X7" s="18" t="str">
        <f t="shared" si="4"/>
        <v>No sample</v>
      </c>
      <c r="Y7" s="18" t="str">
        <f t="shared" si="4"/>
        <v>No sample</v>
      </c>
      <c r="Z7" s="18" t="str">
        <f t="shared" si="4"/>
        <v>No sample</v>
      </c>
      <c r="AA7" s="18" t="str">
        <f t="shared" si="4"/>
        <v>No sample</v>
      </c>
      <c r="AB7" s="18" t="str">
        <f t="shared" si="4"/>
        <v>Excluded</v>
      </c>
      <c r="AC7" s="18" t="str">
        <f t="shared" si="4"/>
        <v>No sample</v>
      </c>
      <c r="AD7" s="18" t="str">
        <f t="shared" si="4"/>
        <v>No sample</v>
      </c>
      <c r="AE7" s="18" t="str">
        <f t="shared" si="4"/>
        <v>No sample</v>
      </c>
      <c r="AF7" s="18" t="str">
        <f t="shared" si="4"/>
        <v>No sample</v>
      </c>
      <c r="AG7" s="18" t="str">
        <f t="shared" si="4"/>
        <v>No sample</v>
      </c>
    </row>
    <row r="8" spans="1:33" x14ac:dyDescent="0.25">
      <c r="A8" s="133"/>
      <c r="B8" s="6" t="s">
        <v>2288</v>
      </c>
      <c r="C8" s="6" t="str">
        <f>VLOOKUP(B8,'miRNA Table'!$B$3:$D$194,3,FALSE)</f>
        <v>hsa-miR-133a-3p</v>
      </c>
      <c r="D8" s="7">
        <f>IF('User Input'!D8="","No sample",IF(OR('User Input'!D8&gt;$Q$3, 'User Input'!D8&lt;$Q$4),"Excluded",'User Input'!D8))</f>
        <v>27.699000000000002</v>
      </c>
      <c r="E8" s="7" t="str">
        <f>IF('User Input'!E8="","No sample",IF(OR('User Input'!E8&gt;$Q$3, 'User Input'!E8&lt;$Q$4),"Excluded",'User Input'!E8))</f>
        <v>No sample</v>
      </c>
      <c r="F8" s="7" t="str">
        <f>IF('User Input'!F8="","No sample",IF(OR('User Input'!F8&gt;$Q$3, 'User Input'!F8&lt;$Q$4),"Excluded",'User Input'!F8))</f>
        <v>No sample</v>
      </c>
      <c r="G8" s="7" t="str">
        <f>IF('User Input'!G8="","No sample",IF(OR('User Input'!G8&gt;$Q$3, 'User Input'!G8&lt;$Q$4),"Excluded",'User Input'!G8))</f>
        <v>No sample</v>
      </c>
      <c r="H8" s="7" t="str">
        <f>IF('User Input'!H8="","No sample",IF(OR('User Input'!H8&gt;$Q$3, 'User Input'!H8&lt;$Q$4),"Excluded",'User Input'!H8))</f>
        <v>No sample</v>
      </c>
      <c r="I8" s="7" t="str">
        <f>IF('User Input'!I8="","No sample",IF(OR('User Input'!I8&gt;$Q$3, 'User Input'!I8&lt;$Q$4),"Excluded",'User Input'!I8))</f>
        <v>No sample</v>
      </c>
      <c r="J8" s="7">
        <f>IF('User Input'!J8="","No sample",IF(OR('User Input'!J8&gt;$Q$3, 'User Input'!J8&lt;$Q$4),"Excluded",'User Input'!J8))</f>
        <v>28.13</v>
      </c>
      <c r="K8" s="7" t="str">
        <f>IF('User Input'!K8="","No sample",IF(OR('User Input'!K8&gt;$Q$3, 'User Input'!K8&lt;$Q$4),"Excluded",'User Input'!K8))</f>
        <v>No sample</v>
      </c>
      <c r="L8" s="7" t="str">
        <f>IF('User Input'!L8="","No sample",IF(OR('User Input'!L8&gt;$Q$3, 'User Input'!L8&lt;$Q$4),"Excluded",'User Input'!L8))</f>
        <v>No sample</v>
      </c>
      <c r="M8" s="7" t="str">
        <f>IF('User Input'!M8="","No sample",IF(OR('User Input'!M8&gt;$Q$3, 'User Input'!M8&lt;$Q$4),"Excluded",'User Input'!M8))</f>
        <v>No sample</v>
      </c>
      <c r="N8" s="7" t="str">
        <f>IF('User Input'!N8="","No sample",IF(OR('User Input'!N8&gt;$Q$3, 'User Input'!N8&lt;$Q$4),"Excluded",'User Input'!N8))</f>
        <v>No sample</v>
      </c>
      <c r="O8" s="7" t="str">
        <f>IF('User Input'!O8="","No sample",IF(OR('User Input'!O8&gt;$Q$3, 'User Input'!O8&lt;$Q$4),"Excluded",'User Input'!O8))</f>
        <v>No sample</v>
      </c>
      <c r="P8" s="43"/>
      <c r="Q8" s="97" t="s">
        <v>2486</v>
      </c>
      <c r="R8" s="43"/>
      <c r="T8" s="144"/>
      <c r="U8" s="77" t="s">
        <v>47</v>
      </c>
      <c r="V8" s="18" t="str">
        <f>D98</f>
        <v>Excluded</v>
      </c>
      <c r="W8" s="18" t="str">
        <f t="shared" ref="W8:AG8" si="5">IF(E98&lt;&gt;"",E98,"")</f>
        <v>No sample</v>
      </c>
      <c r="X8" s="18" t="str">
        <f t="shared" si="5"/>
        <v>No sample</v>
      </c>
      <c r="Y8" s="18" t="str">
        <f t="shared" si="5"/>
        <v>No sample</v>
      </c>
      <c r="Z8" s="18" t="str">
        <f t="shared" si="5"/>
        <v>No sample</v>
      </c>
      <c r="AA8" s="18" t="str">
        <f t="shared" si="5"/>
        <v>No sample</v>
      </c>
      <c r="AB8" s="18" t="str">
        <f t="shared" si="5"/>
        <v>Excluded</v>
      </c>
      <c r="AC8" s="18" t="str">
        <f t="shared" si="5"/>
        <v>No sample</v>
      </c>
      <c r="AD8" s="18" t="str">
        <f t="shared" si="5"/>
        <v>No sample</v>
      </c>
      <c r="AE8" s="18" t="str">
        <f t="shared" si="5"/>
        <v>No sample</v>
      </c>
      <c r="AF8" s="18" t="str">
        <f t="shared" si="5"/>
        <v>No sample</v>
      </c>
      <c r="AG8" s="18" t="str">
        <f t="shared" si="5"/>
        <v>No sample</v>
      </c>
    </row>
    <row r="9" spans="1:33" x14ac:dyDescent="0.25">
      <c r="A9" s="133"/>
      <c r="B9" s="6" t="s">
        <v>2289</v>
      </c>
      <c r="C9" s="6" t="str">
        <f>VLOOKUP(B9,'miRNA Table'!$B$3:$D$194,3,FALSE)</f>
        <v>hsa-miR-595</v>
      </c>
      <c r="D9" s="7" t="str">
        <f>IF('User Input'!D9="","No sample",IF(OR('User Input'!D9&gt;$Q$3, 'User Input'!D9&lt;$Q$4),"Excluded",'User Input'!D9))</f>
        <v>Excluded</v>
      </c>
      <c r="E9" s="7" t="str">
        <f>IF('User Input'!E9="","No sample",IF(OR('User Input'!E9&gt;$Q$3, 'User Input'!E9&lt;$Q$4),"Excluded",'User Input'!E9))</f>
        <v>No sample</v>
      </c>
      <c r="F9" s="7" t="str">
        <f>IF('User Input'!F9="","No sample",IF(OR('User Input'!F9&gt;$Q$3, 'User Input'!F9&lt;$Q$4),"Excluded",'User Input'!F9))</f>
        <v>No sample</v>
      </c>
      <c r="G9" s="7" t="str">
        <f>IF('User Input'!G9="","No sample",IF(OR('User Input'!G9&gt;$Q$3, 'User Input'!G9&lt;$Q$4),"Excluded",'User Input'!G9))</f>
        <v>No sample</v>
      </c>
      <c r="H9" s="7" t="str">
        <f>IF('User Input'!H9="","No sample",IF(OR('User Input'!H9&gt;$Q$3, 'User Input'!H9&lt;$Q$4),"Excluded",'User Input'!H9))</f>
        <v>No sample</v>
      </c>
      <c r="I9" s="7" t="str">
        <f>IF('User Input'!I9="","No sample",IF(OR('User Input'!I9&gt;$Q$3, 'User Input'!I9&lt;$Q$4),"Excluded",'User Input'!I9))</f>
        <v>No sample</v>
      </c>
      <c r="J9" s="7" t="str">
        <f>IF('User Input'!J9="","No sample",IF(OR('User Input'!J9&gt;$Q$3, 'User Input'!J9&lt;$Q$4),"Excluded",'User Input'!J9))</f>
        <v>Excluded</v>
      </c>
      <c r="K9" s="7" t="str">
        <f>IF('User Input'!K9="","No sample",IF(OR('User Input'!K9&gt;$Q$3, 'User Input'!K9&lt;$Q$4),"Excluded",'User Input'!K9))</f>
        <v>No sample</v>
      </c>
      <c r="L9" s="7" t="str">
        <f>IF('User Input'!L9="","No sample",IF(OR('User Input'!L9&gt;$Q$3, 'User Input'!L9&lt;$Q$4),"Excluded",'User Input'!L9))</f>
        <v>No sample</v>
      </c>
      <c r="M9" s="7" t="str">
        <f>IF('User Input'!M9="","No sample",IF(OR('User Input'!M9&gt;$Q$3, 'User Input'!M9&lt;$Q$4),"Excluded",'User Input'!M9))</f>
        <v>No sample</v>
      </c>
      <c r="N9" s="7" t="str">
        <f>IF('User Input'!N9="","No sample",IF(OR('User Input'!N9&gt;$Q$3, 'User Input'!N9&lt;$Q$4),"Excluded",'User Input'!N9))</f>
        <v>No sample</v>
      </c>
      <c r="O9" s="7" t="str">
        <f>IF('User Input'!O9="","No sample",IF(OR('User Input'!O9&gt;$Q$3, 'User Input'!O9&lt;$Q$4),"Excluded",'User Input'!O9))</f>
        <v>No sample</v>
      </c>
      <c r="P9" s="43"/>
      <c r="R9" s="43"/>
      <c r="T9" s="144"/>
      <c r="U9" s="26" t="s">
        <v>50</v>
      </c>
      <c r="V9" s="18" t="str">
        <f>IFERROR(AVERAGE(V7:V8),"")</f>
        <v/>
      </c>
      <c r="W9" s="18" t="str">
        <f>IFERROR(AVERAGE(W7:W8),"")</f>
        <v/>
      </c>
      <c r="X9" s="18" t="str">
        <f t="shared" ref="X9:AG9" si="6">IFERROR(AVERAGE(X7:X8),"")</f>
        <v/>
      </c>
      <c r="Y9" s="18" t="str">
        <f t="shared" si="6"/>
        <v/>
      </c>
      <c r="Z9" s="18" t="str">
        <f t="shared" si="6"/>
        <v/>
      </c>
      <c r="AA9" s="18" t="str">
        <f t="shared" si="6"/>
        <v/>
      </c>
      <c r="AB9" s="18" t="str">
        <f t="shared" si="6"/>
        <v/>
      </c>
      <c r="AC9" s="18" t="str">
        <f t="shared" si="6"/>
        <v/>
      </c>
      <c r="AD9" s="18" t="str">
        <f t="shared" si="6"/>
        <v/>
      </c>
      <c r="AE9" s="18" t="str">
        <f t="shared" si="6"/>
        <v/>
      </c>
      <c r="AF9" s="18" t="str">
        <f t="shared" si="6"/>
        <v/>
      </c>
      <c r="AG9" s="18" t="str">
        <f t="shared" si="6"/>
        <v/>
      </c>
    </row>
    <row r="10" spans="1:33" x14ac:dyDescent="0.25">
      <c r="A10" s="133"/>
      <c r="B10" s="6" t="s">
        <v>2290</v>
      </c>
      <c r="C10" s="6" t="str">
        <f>VLOOKUP(B10,'miRNA Table'!$B$3:$D$194,3,FALSE)</f>
        <v>hsa-miR-302a-3p</v>
      </c>
      <c r="D10" s="7" t="str">
        <f>IF('User Input'!D10="","No sample",IF(OR('User Input'!D10&gt;$Q$3, 'User Input'!D10&lt;$Q$4),"Excluded",'User Input'!D10))</f>
        <v>Excluded</v>
      </c>
      <c r="E10" s="7" t="str">
        <f>IF('User Input'!E10="","No sample",IF(OR('User Input'!E10&gt;$Q$3, 'User Input'!E10&lt;$Q$4),"Excluded",'User Input'!E10))</f>
        <v>No sample</v>
      </c>
      <c r="F10" s="7" t="str">
        <f>IF('User Input'!F10="","No sample",IF(OR('User Input'!F10&gt;$Q$3, 'User Input'!F10&lt;$Q$4),"Excluded",'User Input'!F10))</f>
        <v>No sample</v>
      </c>
      <c r="G10" s="7" t="str">
        <f>IF('User Input'!G10="","No sample",IF(OR('User Input'!G10&gt;$Q$3, 'User Input'!G10&lt;$Q$4),"Excluded",'User Input'!G10))</f>
        <v>No sample</v>
      </c>
      <c r="H10" s="7" t="str">
        <f>IF('User Input'!H10="","No sample",IF(OR('User Input'!H10&gt;$Q$3, 'User Input'!H10&lt;$Q$4),"Excluded",'User Input'!H10))</f>
        <v>No sample</v>
      </c>
      <c r="I10" s="7" t="str">
        <f>IF('User Input'!I10="","No sample",IF(OR('User Input'!I10&gt;$Q$3, 'User Input'!I10&lt;$Q$4),"Excluded",'User Input'!I10))</f>
        <v>No sample</v>
      </c>
      <c r="J10" s="7" t="str">
        <f>IF('User Input'!J10="","No sample",IF(OR('User Input'!J10&gt;$Q$3, 'User Input'!J10&lt;$Q$4),"Excluded",'User Input'!J10))</f>
        <v>Excluded</v>
      </c>
      <c r="K10" s="7" t="str">
        <f>IF('User Input'!K10="","No sample",IF(OR('User Input'!K10&gt;$Q$3, 'User Input'!K10&lt;$Q$4),"Excluded",'User Input'!K10))</f>
        <v>No sample</v>
      </c>
      <c r="L10" s="7" t="str">
        <f>IF('User Input'!L10="","No sample",IF(OR('User Input'!L10&gt;$Q$3, 'User Input'!L10&lt;$Q$4),"Excluded",'User Input'!L10))</f>
        <v>No sample</v>
      </c>
      <c r="M10" s="7" t="str">
        <f>IF('User Input'!M10="","No sample",IF(OR('User Input'!M10&gt;$Q$3, 'User Input'!M10&lt;$Q$4),"Excluded",'User Input'!M10))</f>
        <v>No sample</v>
      </c>
      <c r="N10" s="7" t="str">
        <f>IF('User Input'!N10="","No sample",IF(OR('User Input'!N10&gt;$Q$3, 'User Input'!N10&lt;$Q$4),"Excluded",'User Input'!N10))</f>
        <v>No sample</v>
      </c>
      <c r="O10" s="7" t="str">
        <f>IF('User Input'!O10="","No sample",IF(OR('User Input'!O10&gt;$Q$3, 'User Input'!O10&lt;$Q$4),"Excluded",'User Input'!O10))</f>
        <v>No sample</v>
      </c>
      <c r="P10" s="43"/>
      <c r="Q10" s="98" t="s">
        <v>2484</v>
      </c>
      <c r="R10" s="43"/>
      <c r="T10" s="144"/>
      <c r="U10" s="26" t="s">
        <v>51</v>
      </c>
      <c r="V10" s="18" t="str">
        <f>IFERROR(STDEV(V7:V8),"")</f>
        <v/>
      </c>
      <c r="W10" s="18" t="str">
        <f>IFERROR(STDEV(W7:W8),"")</f>
        <v/>
      </c>
      <c r="X10" s="18" t="str">
        <f t="shared" ref="X10:AG10" si="7">IFERROR(STDEV(X7:X8),"")</f>
        <v/>
      </c>
      <c r="Y10" s="18" t="str">
        <f t="shared" si="7"/>
        <v/>
      </c>
      <c r="Z10" s="18" t="str">
        <f t="shared" si="7"/>
        <v/>
      </c>
      <c r="AA10" s="18" t="str">
        <f t="shared" si="7"/>
        <v/>
      </c>
      <c r="AB10" s="18" t="str">
        <f t="shared" si="7"/>
        <v/>
      </c>
      <c r="AC10" s="18" t="str">
        <f t="shared" si="7"/>
        <v/>
      </c>
      <c r="AD10" s="18" t="str">
        <f t="shared" si="7"/>
        <v/>
      </c>
      <c r="AE10" s="18" t="str">
        <f t="shared" si="7"/>
        <v/>
      </c>
      <c r="AF10" s="18" t="str">
        <f t="shared" si="7"/>
        <v/>
      </c>
      <c r="AG10" s="18" t="str">
        <f t="shared" si="7"/>
        <v/>
      </c>
    </row>
    <row r="11" spans="1:33" ht="18.75" x14ac:dyDescent="0.3">
      <c r="A11" s="133"/>
      <c r="B11" s="6" t="s">
        <v>2291</v>
      </c>
      <c r="C11" s="6" t="str">
        <f>VLOOKUP(B11,'miRNA Table'!$B$3:$D$194,3,FALSE)</f>
        <v>hsa-miR-376a-3p</v>
      </c>
      <c r="D11" s="7" t="str">
        <f>IF('User Input'!D11="","No sample",IF(OR('User Input'!D11&gt;$Q$3, 'User Input'!D11&lt;$Q$4),"Excluded",'User Input'!D11))</f>
        <v>Excluded</v>
      </c>
      <c r="E11" s="7" t="str">
        <f>IF('User Input'!E11="","No sample",IF(OR('User Input'!E11&gt;$Q$3, 'User Input'!E11&lt;$Q$4),"Excluded",'User Input'!E11))</f>
        <v>No sample</v>
      </c>
      <c r="F11" s="7" t="str">
        <f>IF('User Input'!F11="","No sample",IF(OR('User Input'!F11&gt;$Q$3, 'User Input'!F11&lt;$Q$4),"Excluded",'User Input'!F11))</f>
        <v>No sample</v>
      </c>
      <c r="G11" s="7" t="str">
        <f>IF('User Input'!G11="","No sample",IF(OR('User Input'!G11&gt;$Q$3, 'User Input'!G11&lt;$Q$4),"Excluded",'User Input'!G11))</f>
        <v>No sample</v>
      </c>
      <c r="H11" s="7" t="str">
        <f>IF('User Input'!H11="","No sample",IF(OR('User Input'!H11&gt;$Q$3, 'User Input'!H11&lt;$Q$4),"Excluded",'User Input'!H11))</f>
        <v>No sample</v>
      </c>
      <c r="I11" s="7" t="str">
        <f>IF('User Input'!I11="","No sample",IF(OR('User Input'!I11&gt;$Q$3, 'User Input'!I11&lt;$Q$4),"Excluded",'User Input'!I11))</f>
        <v>No sample</v>
      </c>
      <c r="J11" s="7" t="str">
        <f>IF('User Input'!J11="","No sample",IF(OR('User Input'!J11&gt;$Q$3, 'User Input'!J11&lt;$Q$4),"Excluded",'User Input'!J11))</f>
        <v>Excluded</v>
      </c>
      <c r="K11" s="7" t="str">
        <f>IF('User Input'!K11="","No sample",IF(OR('User Input'!K11&gt;$Q$3, 'User Input'!K11&lt;$Q$4),"Excluded",'User Input'!K11))</f>
        <v>No sample</v>
      </c>
      <c r="L11" s="7" t="str">
        <f>IF('User Input'!L11="","No sample",IF(OR('User Input'!L11&gt;$Q$3, 'User Input'!L11&lt;$Q$4),"Excluded",'User Input'!L11))</f>
        <v>No sample</v>
      </c>
      <c r="M11" s="7" t="str">
        <f>IF('User Input'!M11="","No sample",IF(OR('User Input'!M11&gt;$Q$3, 'User Input'!M11&lt;$Q$4),"Excluded",'User Input'!M11))</f>
        <v>No sample</v>
      </c>
      <c r="N11" s="7" t="str">
        <f>IF('User Input'!N11="","No sample",IF(OR('User Input'!N11&gt;$Q$3, 'User Input'!N11&lt;$Q$4),"Excluded",'User Input'!N11))</f>
        <v>No sample</v>
      </c>
      <c r="O11" s="7" t="str">
        <f>IF('User Input'!O11="","No sample",IF(OR('User Input'!O11&gt;$Q$3, 'User Input'!O11&lt;$Q$4),"Excluded",'User Input'!O11))</f>
        <v>No sample</v>
      </c>
      <c r="P11" s="43"/>
      <c r="Q11" s="96" t="s">
        <v>2487</v>
      </c>
      <c r="R11" s="43"/>
      <c r="T11" s="145"/>
      <c r="U11" s="24" t="s">
        <v>52</v>
      </c>
      <c r="V11" s="42" t="str">
        <f>IFERROR(AVERAGE((V5-$V5),(V9-$V9)),"")</f>
        <v/>
      </c>
      <c r="W11" s="42" t="str">
        <f>IFERROR(AVERAGE((W5-$V5),(W9-$V9)),"")</f>
        <v/>
      </c>
      <c r="X11" s="42" t="str">
        <f t="shared" ref="X11:AG11" si="8">IFERROR(AVERAGE((X5-$V5),(X9-$V9)),"")</f>
        <v/>
      </c>
      <c r="Y11" s="42" t="str">
        <f t="shared" si="8"/>
        <v/>
      </c>
      <c r="Z11" s="42" t="str">
        <f t="shared" si="8"/>
        <v/>
      </c>
      <c r="AA11" s="42" t="str">
        <f t="shared" si="8"/>
        <v/>
      </c>
      <c r="AB11" s="42" t="str">
        <f t="shared" si="8"/>
        <v/>
      </c>
      <c r="AC11" s="42" t="str">
        <f t="shared" si="8"/>
        <v/>
      </c>
      <c r="AD11" s="42" t="str">
        <f t="shared" si="8"/>
        <v/>
      </c>
      <c r="AE11" s="42" t="str">
        <f t="shared" si="8"/>
        <v/>
      </c>
      <c r="AF11" s="42" t="str">
        <f t="shared" si="8"/>
        <v/>
      </c>
      <c r="AG11" s="42" t="str">
        <f t="shared" si="8"/>
        <v/>
      </c>
    </row>
    <row r="12" spans="1:33" x14ac:dyDescent="0.25">
      <c r="A12" s="133"/>
      <c r="B12" s="6" t="s">
        <v>2292</v>
      </c>
      <c r="C12" s="6" t="str">
        <f>VLOOKUP(B12,'miRNA Table'!$B$3:$D$194,3,FALSE)</f>
        <v>hsa-miR-335-5p</v>
      </c>
      <c r="D12" s="7" t="str">
        <f>IF('User Input'!D12="","No sample",IF(OR('User Input'!D12&gt;$Q$3, 'User Input'!D12&lt;$Q$4),"Excluded",'User Input'!D12))</f>
        <v>Excluded</v>
      </c>
      <c r="E12" s="7" t="str">
        <f>IF('User Input'!E12="","No sample",IF(OR('User Input'!E12&gt;$Q$3, 'User Input'!E12&lt;$Q$4),"Excluded",'User Input'!E12))</f>
        <v>No sample</v>
      </c>
      <c r="F12" s="7" t="str">
        <f>IF('User Input'!F12="","No sample",IF(OR('User Input'!F12&gt;$Q$3, 'User Input'!F12&lt;$Q$4),"Excluded",'User Input'!F12))</f>
        <v>No sample</v>
      </c>
      <c r="G12" s="7" t="str">
        <f>IF('User Input'!G12="","No sample",IF(OR('User Input'!G12&gt;$Q$3, 'User Input'!G12&lt;$Q$4),"Excluded",'User Input'!G12))</f>
        <v>No sample</v>
      </c>
      <c r="H12" s="7" t="str">
        <f>IF('User Input'!H12="","No sample",IF(OR('User Input'!H12&gt;$Q$3, 'User Input'!H12&lt;$Q$4),"Excluded",'User Input'!H12))</f>
        <v>No sample</v>
      </c>
      <c r="I12" s="7" t="str">
        <f>IF('User Input'!I12="","No sample",IF(OR('User Input'!I12&gt;$Q$3, 'User Input'!I12&lt;$Q$4),"Excluded",'User Input'!I12))</f>
        <v>No sample</v>
      </c>
      <c r="J12" s="7" t="str">
        <f>IF('User Input'!J12="","No sample",IF(OR('User Input'!J12&gt;$Q$3, 'User Input'!J12&lt;$Q$4),"Excluded",'User Input'!J12))</f>
        <v>Excluded</v>
      </c>
      <c r="K12" s="7" t="str">
        <f>IF('User Input'!K12="","No sample",IF(OR('User Input'!K12&gt;$Q$3, 'User Input'!K12&lt;$Q$4),"Excluded",'User Input'!K12))</f>
        <v>No sample</v>
      </c>
      <c r="L12" s="7" t="str">
        <f>IF('User Input'!L12="","No sample",IF(OR('User Input'!L12&gt;$Q$3, 'User Input'!L12&lt;$Q$4),"Excluded",'User Input'!L12))</f>
        <v>No sample</v>
      </c>
      <c r="M12" s="7" t="str">
        <f>IF('User Input'!M12="","No sample",IF(OR('User Input'!M12&gt;$Q$3, 'User Input'!M12&lt;$Q$4),"Excluded",'User Input'!M12))</f>
        <v>No sample</v>
      </c>
      <c r="N12" s="7" t="str">
        <f>IF('User Input'!N12="","No sample",IF(OR('User Input'!N12&gt;$Q$3, 'User Input'!N12&lt;$Q$4),"Excluded",'User Input'!N12))</f>
        <v>No sample</v>
      </c>
      <c r="O12" s="7" t="str">
        <f>IF('User Input'!O12="","No sample",IF(OR('User Input'!O12&gt;$Q$3, 'User Input'!O12&lt;$Q$4),"Excluded",'User Input'!O12))</f>
        <v>No sample</v>
      </c>
      <c r="P12" s="43"/>
      <c r="R12" s="43"/>
    </row>
    <row r="13" spans="1:33" x14ac:dyDescent="0.25">
      <c r="A13" s="133"/>
      <c r="B13" s="6" t="s">
        <v>2293</v>
      </c>
      <c r="C13" s="6" t="str">
        <f>VLOOKUP(B13,'miRNA Table'!$B$3:$D$194,3,FALSE)</f>
        <v>hsa-miR-584-5p</v>
      </c>
      <c r="D13" s="7">
        <f>IF('User Input'!D13="","No sample",IF(OR('User Input'!D13&gt;$Q$3, 'User Input'!D13&lt;$Q$4),"Excluded",'User Input'!D13))</f>
        <v>30.048999999999999</v>
      </c>
      <c r="E13" s="7" t="str">
        <f>IF('User Input'!E13="","No sample",IF(OR('User Input'!E13&gt;$Q$3, 'User Input'!E13&lt;$Q$4),"Excluded",'User Input'!E13))</f>
        <v>No sample</v>
      </c>
      <c r="F13" s="7" t="str">
        <f>IF('User Input'!F13="","No sample",IF(OR('User Input'!F13&gt;$Q$3, 'User Input'!F13&lt;$Q$4),"Excluded",'User Input'!F13))</f>
        <v>No sample</v>
      </c>
      <c r="G13" s="7" t="str">
        <f>IF('User Input'!G13="","No sample",IF(OR('User Input'!G13&gt;$Q$3, 'User Input'!G13&lt;$Q$4),"Excluded",'User Input'!G13))</f>
        <v>No sample</v>
      </c>
      <c r="H13" s="7" t="str">
        <f>IF('User Input'!H13="","No sample",IF(OR('User Input'!H13&gt;$Q$3, 'User Input'!H13&lt;$Q$4),"Excluded",'User Input'!H13))</f>
        <v>No sample</v>
      </c>
      <c r="I13" s="7" t="str">
        <f>IF('User Input'!I13="","No sample",IF(OR('User Input'!I13&gt;$Q$3, 'User Input'!I13&lt;$Q$4),"Excluded",'User Input'!I13))</f>
        <v>No sample</v>
      </c>
      <c r="J13" s="7">
        <f>IF('User Input'!J13="","No sample",IF(OR('User Input'!J13&gt;$Q$3, 'User Input'!J13&lt;$Q$4),"Excluded",'User Input'!J13))</f>
        <v>28.978999999999999</v>
      </c>
      <c r="K13" s="7" t="str">
        <f>IF('User Input'!K13="","No sample",IF(OR('User Input'!K13&gt;$Q$3, 'User Input'!K13&lt;$Q$4),"Excluded",'User Input'!K13))</f>
        <v>No sample</v>
      </c>
      <c r="L13" s="7" t="str">
        <f>IF('User Input'!L13="","No sample",IF(OR('User Input'!L13&gt;$Q$3, 'User Input'!L13&lt;$Q$4),"Excluded",'User Input'!L13))</f>
        <v>No sample</v>
      </c>
      <c r="M13" s="7" t="str">
        <f>IF('User Input'!M13="","No sample",IF(OR('User Input'!M13&gt;$Q$3, 'User Input'!M13&lt;$Q$4),"Excluded",'User Input'!M13))</f>
        <v>No sample</v>
      </c>
      <c r="N13" s="7" t="str">
        <f>IF('User Input'!N13="","No sample",IF(OR('User Input'!N13&gt;$Q$3, 'User Input'!N13&lt;$Q$4),"Excluded",'User Input'!N13))</f>
        <v>No sample</v>
      </c>
      <c r="O13" s="7" t="str">
        <f>IF('User Input'!O13="","No sample",IF(OR('User Input'!O13&gt;$Q$3, 'User Input'!O13&lt;$Q$4),"Excluded",'User Input'!O13))</f>
        <v>No sample</v>
      </c>
      <c r="P13" s="43"/>
      <c r="Q13" s="98" t="s">
        <v>2485</v>
      </c>
      <c r="R13" s="43"/>
      <c r="T13" s="143" t="s">
        <v>43</v>
      </c>
      <c r="U13" s="77" t="s">
        <v>44</v>
      </c>
      <c r="V13" s="18" t="str">
        <f>D158</f>
        <v>Excluded</v>
      </c>
      <c r="W13" s="18" t="str">
        <f t="shared" ref="W13:AG13" si="9">IF(E158&lt;&gt;"",E158,"")</f>
        <v>No sample</v>
      </c>
      <c r="X13" s="18" t="str">
        <f t="shared" si="9"/>
        <v>No sample</v>
      </c>
      <c r="Y13" s="18" t="str">
        <f t="shared" si="9"/>
        <v>No sample</v>
      </c>
      <c r="Z13" s="18" t="str">
        <f t="shared" si="9"/>
        <v>No sample</v>
      </c>
      <c r="AA13" s="18" t="str">
        <f t="shared" si="9"/>
        <v>No sample</v>
      </c>
      <c r="AB13" s="18" t="str">
        <f t="shared" si="9"/>
        <v>Excluded</v>
      </c>
      <c r="AC13" s="18" t="str">
        <f t="shared" si="9"/>
        <v>No sample</v>
      </c>
      <c r="AD13" s="18" t="str">
        <f t="shared" si="9"/>
        <v>No sample</v>
      </c>
      <c r="AE13" s="18" t="str">
        <f t="shared" si="9"/>
        <v>No sample</v>
      </c>
      <c r="AF13" s="18" t="str">
        <f t="shared" si="9"/>
        <v>No sample</v>
      </c>
      <c r="AG13" s="18" t="str">
        <f t="shared" si="9"/>
        <v>No sample</v>
      </c>
    </row>
    <row r="14" spans="1:33" x14ac:dyDescent="0.25">
      <c r="A14" s="133"/>
      <c r="B14" s="6" t="s">
        <v>2294</v>
      </c>
      <c r="C14" s="6" t="str">
        <f>VLOOKUP(B14,'miRNA Table'!$B$3:$D$194,3,FALSE)</f>
        <v>Spike-in RNA Ctr 1</v>
      </c>
      <c r="D14" s="7" t="str">
        <f>IF('User Input'!D14="","No sample",IF(OR('User Input'!D14&gt;$Q$3, 'User Input'!D14&lt;$Q$4),"Excluded",'User Input'!D14))</f>
        <v>Excluded</v>
      </c>
      <c r="E14" s="7" t="str">
        <f>IF('User Input'!E14="","No sample",IF(OR('User Input'!E14&gt;$Q$3, 'User Input'!E14&lt;$Q$4),"Excluded",'User Input'!E14))</f>
        <v>No sample</v>
      </c>
      <c r="F14" s="7" t="str">
        <f>IF('User Input'!F14="","No sample",IF(OR('User Input'!F14&gt;$Q$3, 'User Input'!F14&lt;$Q$4),"Excluded",'User Input'!F14))</f>
        <v>No sample</v>
      </c>
      <c r="G14" s="7" t="str">
        <f>IF('User Input'!G14="","No sample",IF(OR('User Input'!G14&gt;$Q$3, 'User Input'!G14&lt;$Q$4),"Excluded",'User Input'!G14))</f>
        <v>No sample</v>
      </c>
      <c r="H14" s="7" t="str">
        <f>IF('User Input'!H14="","No sample",IF(OR('User Input'!H14&gt;$Q$3, 'User Input'!H14&lt;$Q$4),"Excluded",'User Input'!H14))</f>
        <v>No sample</v>
      </c>
      <c r="I14" s="7" t="str">
        <f>IF('User Input'!I14="","No sample",IF(OR('User Input'!I14&gt;$Q$3, 'User Input'!I14&lt;$Q$4),"Excluded",'User Input'!I14))</f>
        <v>No sample</v>
      </c>
      <c r="J14" s="7" t="str">
        <f>IF('User Input'!J14="","No sample",IF(OR('User Input'!J14&gt;$Q$3, 'User Input'!J14&lt;$Q$4),"Excluded",'User Input'!J14))</f>
        <v>Excluded</v>
      </c>
      <c r="K14" s="7" t="str">
        <f>IF('User Input'!K14="","No sample",IF(OR('User Input'!K14&gt;$Q$3, 'User Input'!K14&lt;$Q$4),"Excluded",'User Input'!K14))</f>
        <v>No sample</v>
      </c>
      <c r="L14" s="7" t="str">
        <f>IF('User Input'!L14="","No sample",IF(OR('User Input'!L14&gt;$Q$3, 'User Input'!L14&lt;$Q$4),"Excluded",'User Input'!L14))</f>
        <v>No sample</v>
      </c>
      <c r="M14" s="7" t="str">
        <f>IF('User Input'!M14="","No sample",IF(OR('User Input'!M14&gt;$Q$3, 'User Input'!M14&lt;$Q$4),"Excluded",'User Input'!M14))</f>
        <v>No sample</v>
      </c>
      <c r="N14" s="7" t="str">
        <f>IF('User Input'!N14="","No sample",IF(OR('User Input'!N14&gt;$Q$3, 'User Input'!N14&lt;$Q$4),"Excluded",'User Input'!N14))</f>
        <v>No sample</v>
      </c>
      <c r="O14" s="7" t="str">
        <f>IF('User Input'!O14="","No sample",IF(OR('User Input'!O14&gt;$Q$3, 'User Input'!O14&lt;$Q$4),"Excluded",'User Input'!O14))</f>
        <v>No sample</v>
      </c>
      <c r="P14" s="43"/>
      <c r="Q14" s="96" t="s">
        <v>2488</v>
      </c>
      <c r="R14" s="43"/>
      <c r="T14" s="144"/>
      <c r="U14" s="77" t="s">
        <v>45</v>
      </c>
      <c r="V14" s="18" t="str">
        <f>D170</f>
        <v>Excluded</v>
      </c>
      <c r="W14" s="18" t="str">
        <f t="shared" ref="W14:AG14" si="10">IF(E170&lt;&gt;"",E170,"")</f>
        <v>No sample</v>
      </c>
      <c r="X14" s="18" t="str">
        <f t="shared" si="10"/>
        <v>No sample</v>
      </c>
      <c r="Y14" s="18" t="str">
        <f t="shared" si="10"/>
        <v>No sample</v>
      </c>
      <c r="Z14" s="18" t="str">
        <f t="shared" si="10"/>
        <v>No sample</v>
      </c>
      <c r="AA14" s="18" t="str">
        <f t="shared" si="10"/>
        <v>No sample</v>
      </c>
      <c r="AB14" s="18" t="str">
        <f t="shared" si="10"/>
        <v>Excluded</v>
      </c>
      <c r="AC14" s="18" t="str">
        <f t="shared" si="10"/>
        <v>No sample</v>
      </c>
      <c r="AD14" s="18" t="str">
        <f t="shared" si="10"/>
        <v>No sample</v>
      </c>
      <c r="AE14" s="18" t="str">
        <f t="shared" si="10"/>
        <v>No sample</v>
      </c>
      <c r="AF14" s="18" t="str">
        <f t="shared" si="10"/>
        <v>No sample</v>
      </c>
      <c r="AG14" s="18" t="str">
        <f t="shared" si="10"/>
        <v>No sample</v>
      </c>
    </row>
    <row r="15" spans="1:33" x14ac:dyDescent="0.25">
      <c r="A15" s="133"/>
      <c r="B15" s="6" t="s">
        <v>2295</v>
      </c>
      <c r="C15" s="6" t="str">
        <f>VLOOKUP(B15,'miRNA Table'!$B$3:$D$194,3,FALSE)</f>
        <v>hsa-let-7d-5p</v>
      </c>
      <c r="D15" s="7">
        <f>IF('User Input'!D15="","No sample",IF(OR('User Input'!D15&gt;$Q$3, 'User Input'!D15&lt;$Q$4),"Excluded",'User Input'!D15))</f>
        <v>25.190999999999999</v>
      </c>
      <c r="E15" s="7" t="str">
        <f>IF('User Input'!E15="","No sample",IF(OR('User Input'!E15&gt;$Q$3, 'User Input'!E15&lt;$Q$4),"Excluded",'User Input'!E15))</f>
        <v>No sample</v>
      </c>
      <c r="F15" s="7" t="str">
        <f>IF('User Input'!F15="","No sample",IF(OR('User Input'!F15&gt;$Q$3, 'User Input'!F15&lt;$Q$4),"Excluded",'User Input'!F15))</f>
        <v>No sample</v>
      </c>
      <c r="G15" s="7" t="str">
        <f>IF('User Input'!G15="","No sample",IF(OR('User Input'!G15&gt;$Q$3, 'User Input'!G15&lt;$Q$4),"Excluded",'User Input'!G15))</f>
        <v>No sample</v>
      </c>
      <c r="H15" s="7" t="str">
        <f>IF('User Input'!H15="","No sample",IF(OR('User Input'!H15&gt;$Q$3, 'User Input'!H15&lt;$Q$4),"Excluded",'User Input'!H15))</f>
        <v>No sample</v>
      </c>
      <c r="I15" s="7" t="str">
        <f>IF('User Input'!I15="","No sample",IF(OR('User Input'!I15&gt;$Q$3, 'User Input'!I15&lt;$Q$4),"Excluded",'User Input'!I15))</f>
        <v>No sample</v>
      </c>
      <c r="J15" s="7">
        <f>IF('User Input'!J15="","No sample",IF(OR('User Input'!J15&gt;$Q$3, 'User Input'!J15&lt;$Q$4),"Excluded",'User Input'!J15))</f>
        <v>24.795999999999999</v>
      </c>
      <c r="K15" s="7" t="str">
        <f>IF('User Input'!K15="","No sample",IF(OR('User Input'!K15&gt;$Q$3, 'User Input'!K15&lt;$Q$4),"Excluded",'User Input'!K15))</f>
        <v>No sample</v>
      </c>
      <c r="L15" s="7" t="str">
        <f>IF('User Input'!L15="","No sample",IF(OR('User Input'!L15&gt;$Q$3, 'User Input'!L15&lt;$Q$4),"Excluded",'User Input'!L15))</f>
        <v>No sample</v>
      </c>
      <c r="M15" s="7" t="str">
        <f>IF('User Input'!M15="","No sample",IF(OR('User Input'!M15&gt;$Q$3, 'User Input'!M15&lt;$Q$4),"Excluded",'User Input'!M15))</f>
        <v>No sample</v>
      </c>
      <c r="N15" s="7" t="str">
        <f>IF('User Input'!N15="","No sample",IF(OR('User Input'!N15&gt;$Q$3, 'User Input'!N15&lt;$Q$4),"Excluded",'User Input'!N15))</f>
        <v>No sample</v>
      </c>
      <c r="O15" s="7" t="str">
        <f>IF('User Input'!O15="","No sample",IF(OR('User Input'!O15&gt;$Q$3, 'User Input'!O15&lt;$Q$4),"Excluded",'User Input'!O15))</f>
        <v>No sample</v>
      </c>
      <c r="P15" s="43"/>
      <c r="Q15" s="96" t="s">
        <v>3337</v>
      </c>
      <c r="R15" s="43"/>
      <c r="T15" s="144"/>
      <c r="U15" s="26" t="s">
        <v>49</v>
      </c>
      <c r="V15" s="18" t="str">
        <f>IFERROR(AVERAGE(V13:V14),"")</f>
        <v/>
      </c>
      <c r="W15" s="18" t="str">
        <f>IFERROR(AVERAGE(W13:W14),"")</f>
        <v/>
      </c>
      <c r="X15" s="18" t="str">
        <f t="shared" ref="X15:AG15" si="11">IFERROR(AVERAGE(X13:X14),"")</f>
        <v/>
      </c>
      <c r="Y15" s="18" t="str">
        <f t="shared" si="11"/>
        <v/>
      </c>
      <c r="Z15" s="18" t="str">
        <f t="shared" si="11"/>
        <v/>
      </c>
      <c r="AA15" s="18" t="str">
        <f t="shared" si="11"/>
        <v/>
      </c>
      <c r="AB15" s="18" t="str">
        <f t="shared" si="11"/>
        <v/>
      </c>
      <c r="AC15" s="18" t="str">
        <f t="shared" si="11"/>
        <v/>
      </c>
      <c r="AD15" s="18" t="str">
        <f t="shared" si="11"/>
        <v/>
      </c>
      <c r="AE15" s="18" t="str">
        <f t="shared" si="11"/>
        <v/>
      </c>
      <c r="AF15" s="18" t="str">
        <f t="shared" si="11"/>
        <v/>
      </c>
      <c r="AG15" s="18" t="str">
        <f t="shared" si="11"/>
        <v/>
      </c>
    </row>
    <row r="16" spans="1:33" x14ac:dyDescent="0.25">
      <c r="A16" s="133"/>
      <c r="B16" s="6" t="s">
        <v>2296</v>
      </c>
      <c r="C16" s="6" t="str">
        <f>VLOOKUP(B16,'miRNA Table'!$B$3:$D$194,3,FALSE)</f>
        <v>hsa-miR-27a-3p</v>
      </c>
      <c r="D16" s="7" t="str">
        <f>IF('User Input'!D16="","No sample",IF(OR('User Input'!D16&gt;$Q$3, 'User Input'!D16&lt;$Q$4),"Excluded",'User Input'!D16))</f>
        <v>Excluded</v>
      </c>
      <c r="E16" s="7" t="str">
        <f>IF('User Input'!E16="","No sample",IF(OR('User Input'!E16&gt;$Q$3, 'User Input'!E16&lt;$Q$4),"Excluded",'User Input'!E16))</f>
        <v>No sample</v>
      </c>
      <c r="F16" s="7" t="str">
        <f>IF('User Input'!F16="","No sample",IF(OR('User Input'!F16&gt;$Q$3, 'User Input'!F16&lt;$Q$4),"Excluded",'User Input'!F16))</f>
        <v>No sample</v>
      </c>
      <c r="G16" s="7" t="str">
        <f>IF('User Input'!G16="","No sample",IF(OR('User Input'!G16&gt;$Q$3, 'User Input'!G16&lt;$Q$4),"Excluded",'User Input'!G16))</f>
        <v>No sample</v>
      </c>
      <c r="H16" s="7" t="str">
        <f>IF('User Input'!H16="","No sample",IF(OR('User Input'!H16&gt;$Q$3, 'User Input'!H16&lt;$Q$4),"Excluded",'User Input'!H16))</f>
        <v>No sample</v>
      </c>
      <c r="I16" s="7" t="str">
        <f>IF('User Input'!I16="","No sample",IF(OR('User Input'!I16&gt;$Q$3, 'User Input'!I16&lt;$Q$4),"Excluded",'User Input'!I16))</f>
        <v>No sample</v>
      </c>
      <c r="J16" s="7">
        <f>IF('User Input'!J16="","No sample",IF(OR('User Input'!J16&gt;$Q$3, 'User Input'!J16&lt;$Q$4),"Excluded",'User Input'!J16))</f>
        <v>25.491</v>
      </c>
      <c r="K16" s="7" t="str">
        <f>IF('User Input'!K16="","No sample",IF(OR('User Input'!K16&gt;$Q$3, 'User Input'!K16&lt;$Q$4),"Excluded",'User Input'!K16))</f>
        <v>No sample</v>
      </c>
      <c r="L16" s="7" t="str">
        <f>IF('User Input'!L16="","No sample",IF(OR('User Input'!L16&gt;$Q$3, 'User Input'!L16&lt;$Q$4),"Excluded",'User Input'!L16))</f>
        <v>No sample</v>
      </c>
      <c r="M16" s="7" t="str">
        <f>IF('User Input'!M16="","No sample",IF(OR('User Input'!M16&gt;$Q$3, 'User Input'!M16&lt;$Q$4),"Excluded",'User Input'!M16))</f>
        <v>No sample</v>
      </c>
      <c r="N16" s="7" t="str">
        <f>IF('User Input'!N16="","No sample",IF(OR('User Input'!N16&gt;$Q$3, 'User Input'!N16&lt;$Q$4),"Excluded",'User Input'!N16))</f>
        <v>No sample</v>
      </c>
      <c r="O16" s="7" t="str">
        <f>IF('User Input'!O16="","No sample",IF(OR('User Input'!O16&gt;$Q$3, 'User Input'!O16&lt;$Q$4),"Excluded",'User Input'!O16))</f>
        <v>No sample</v>
      </c>
      <c r="P16" s="43"/>
      <c r="Q16" s="53" t="s">
        <v>2495</v>
      </c>
      <c r="R16" s="43"/>
      <c r="T16" s="144"/>
      <c r="U16" s="26" t="s">
        <v>48</v>
      </c>
      <c r="V16" s="18" t="str">
        <f>IFERROR(STDEV(V13:V14),"")</f>
        <v/>
      </c>
      <c r="W16" s="18" t="str">
        <f>IFERROR(STDEV(W13:W14),"")</f>
        <v/>
      </c>
      <c r="X16" s="18" t="str">
        <f t="shared" ref="X16:AG16" si="12">IFERROR(STDEV(X13:X14),"")</f>
        <v/>
      </c>
      <c r="Y16" s="18" t="str">
        <f t="shared" si="12"/>
        <v/>
      </c>
      <c r="Z16" s="18" t="str">
        <f t="shared" si="12"/>
        <v/>
      </c>
      <c r="AA16" s="18" t="str">
        <f t="shared" si="12"/>
        <v/>
      </c>
      <c r="AB16" s="18" t="str">
        <f t="shared" si="12"/>
        <v/>
      </c>
      <c r="AC16" s="18" t="str">
        <f t="shared" si="12"/>
        <v/>
      </c>
      <c r="AD16" s="18" t="str">
        <f t="shared" si="12"/>
        <v/>
      </c>
      <c r="AE16" s="18" t="str">
        <f t="shared" si="12"/>
        <v/>
      </c>
      <c r="AF16" s="18" t="str">
        <f t="shared" si="12"/>
        <v/>
      </c>
      <c r="AG16" s="18" t="str">
        <f t="shared" si="12"/>
        <v/>
      </c>
    </row>
    <row r="17" spans="1:33" x14ac:dyDescent="0.25">
      <c r="A17" s="133"/>
      <c r="B17" s="6" t="s">
        <v>2297</v>
      </c>
      <c r="C17" s="6" t="str">
        <f>VLOOKUP(B17,'miRNA Table'!$B$3:$D$194,3,FALSE)</f>
        <v>hsa-miR-99a-5p</v>
      </c>
      <c r="D17" s="7">
        <f>IF('User Input'!D17="","No sample",IF(OR('User Input'!D17&gt;$Q$3, 'User Input'!D17&lt;$Q$4),"Excluded",'User Input'!D17))</f>
        <v>23.510999999999999</v>
      </c>
      <c r="E17" s="7" t="str">
        <f>IF('User Input'!E17="","No sample",IF(OR('User Input'!E17&gt;$Q$3, 'User Input'!E17&lt;$Q$4),"Excluded",'User Input'!E17))</f>
        <v>No sample</v>
      </c>
      <c r="F17" s="7" t="str">
        <f>IF('User Input'!F17="","No sample",IF(OR('User Input'!F17&gt;$Q$3, 'User Input'!F17&lt;$Q$4),"Excluded",'User Input'!F17))</f>
        <v>No sample</v>
      </c>
      <c r="G17" s="7" t="str">
        <f>IF('User Input'!G17="","No sample",IF(OR('User Input'!G17&gt;$Q$3, 'User Input'!G17&lt;$Q$4),"Excluded",'User Input'!G17))</f>
        <v>No sample</v>
      </c>
      <c r="H17" s="7" t="str">
        <f>IF('User Input'!H17="","No sample",IF(OR('User Input'!H17&gt;$Q$3, 'User Input'!H17&lt;$Q$4),"Excluded",'User Input'!H17))</f>
        <v>No sample</v>
      </c>
      <c r="I17" s="7" t="str">
        <f>IF('User Input'!I17="","No sample",IF(OR('User Input'!I17&gt;$Q$3, 'User Input'!I17&lt;$Q$4),"Excluded",'User Input'!I17))</f>
        <v>No sample</v>
      </c>
      <c r="J17" s="7">
        <f>IF('User Input'!J17="","No sample",IF(OR('User Input'!J17&gt;$Q$3, 'User Input'!J17&lt;$Q$4),"Excluded",'User Input'!J17))</f>
        <v>22.798999999999999</v>
      </c>
      <c r="K17" s="7" t="str">
        <f>IF('User Input'!K17="","No sample",IF(OR('User Input'!K17&gt;$Q$3, 'User Input'!K17&lt;$Q$4),"Excluded",'User Input'!K17))</f>
        <v>No sample</v>
      </c>
      <c r="L17" s="7" t="str">
        <f>IF('User Input'!L17="","No sample",IF(OR('User Input'!L17&gt;$Q$3, 'User Input'!L17&lt;$Q$4),"Excluded",'User Input'!L17))</f>
        <v>No sample</v>
      </c>
      <c r="M17" s="7" t="str">
        <f>IF('User Input'!M17="","No sample",IF(OR('User Input'!M17&gt;$Q$3, 'User Input'!M17&lt;$Q$4),"Excluded",'User Input'!M17))</f>
        <v>No sample</v>
      </c>
      <c r="N17" s="7" t="str">
        <f>IF('User Input'!N17="","No sample",IF(OR('User Input'!N17&gt;$Q$3, 'User Input'!N17&lt;$Q$4),"Excluded",'User Input'!N17))</f>
        <v>No sample</v>
      </c>
      <c r="O17" s="7" t="str">
        <f>IF('User Input'!O17="","No sample",IF(OR('User Input'!O17&gt;$Q$3, 'User Input'!O17&lt;$Q$4),"Excluded",'User Input'!O17))</f>
        <v>No sample</v>
      </c>
      <c r="P17" s="43"/>
      <c r="Q17" s="43"/>
      <c r="R17" s="43"/>
      <c r="T17" s="144"/>
      <c r="U17" s="77" t="s">
        <v>46</v>
      </c>
      <c r="V17" s="18" t="str">
        <f>D182</f>
        <v>Excluded</v>
      </c>
      <c r="W17" s="18" t="str">
        <f t="shared" ref="W17:AG17" si="13">IF(E182&lt;&gt;"",E182,"")</f>
        <v>No sample</v>
      </c>
      <c r="X17" s="18" t="str">
        <f t="shared" si="13"/>
        <v>No sample</v>
      </c>
      <c r="Y17" s="18" t="str">
        <f t="shared" si="13"/>
        <v>No sample</v>
      </c>
      <c r="Z17" s="18" t="str">
        <f t="shared" si="13"/>
        <v>No sample</v>
      </c>
      <c r="AA17" s="18" t="str">
        <f t="shared" si="13"/>
        <v>No sample</v>
      </c>
      <c r="AB17" s="18" t="str">
        <f t="shared" si="13"/>
        <v>Excluded</v>
      </c>
      <c r="AC17" s="18" t="str">
        <f t="shared" si="13"/>
        <v>No sample</v>
      </c>
      <c r="AD17" s="18" t="str">
        <f t="shared" si="13"/>
        <v>No sample</v>
      </c>
      <c r="AE17" s="18" t="str">
        <f t="shared" si="13"/>
        <v>No sample</v>
      </c>
      <c r="AF17" s="18" t="str">
        <f t="shared" si="13"/>
        <v>No sample</v>
      </c>
      <c r="AG17" s="18" t="str">
        <f t="shared" si="13"/>
        <v>No sample</v>
      </c>
    </row>
    <row r="18" spans="1:33" x14ac:dyDescent="0.25">
      <c r="A18" s="133"/>
      <c r="B18" s="6" t="s">
        <v>2298</v>
      </c>
      <c r="C18" s="6" t="str">
        <f>VLOOKUP(B18,'miRNA Table'!$B$3:$D$194,3,FALSE)</f>
        <v>hsa-miR-181b-5p</v>
      </c>
      <c r="D18" s="7">
        <f>IF('User Input'!D18="","No sample",IF(OR('User Input'!D18&gt;$Q$3, 'User Input'!D18&lt;$Q$4),"Excluded",'User Input'!D18))</f>
        <v>23.623000000000001</v>
      </c>
      <c r="E18" s="7" t="str">
        <f>IF('User Input'!E18="","No sample",IF(OR('User Input'!E18&gt;$Q$3, 'User Input'!E18&lt;$Q$4),"Excluded",'User Input'!E18))</f>
        <v>No sample</v>
      </c>
      <c r="F18" s="7" t="str">
        <f>IF('User Input'!F18="","No sample",IF(OR('User Input'!F18&gt;$Q$3, 'User Input'!F18&lt;$Q$4),"Excluded",'User Input'!F18))</f>
        <v>No sample</v>
      </c>
      <c r="G18" s="7" t="str">
        <f>IF('User Input'!G18="","No sample",IF(OR('User Input'!G18&gt;$Q$3, 'User Input'!G18&lt;$Q$4),"Excluded",'User Input'!G18))</f>
        <v>No sample</v>
      </c>
      <c r="H18" s="7" t="str">
        <f>IF('User Input'!H18="","No sample",IF(OR('User Input'!H18&gt;$Q$3, 'User Input'!H18&lt;$Q$4),"Excluded",'User Input'!H18))</f>
        <v>No sample</v>
      </c>
      <c r="I18" s="7" t="str">
        <f>IF('User Input'!I18="","No sample",IF(OR('User Input'!I18&gt;$Q$3, 'User Input'!I18&lt;$Q$4),"Excluded",'User Input'!I18))</f>
        <v>No sample</v>
      </c>
      <c r="J18" s="7">
        <f>IF('User Input'!J18="","No sample",IF(OR('User Input'!J18&gt;$Q$3, 'User Input'!J18&lt;$Q$4),"Excluded",'User Input'!J18))</f>
        <v>23.186</v>
      </c>
      <c r="K18" s="7" t="str">
        <f>IF('User Input'!K18="","No sample",IF(OR('User Input'!K18&gt;$Q$3, 'User Input'!K18&lt;$Q$4),"Excluded",'User Input'!K18))</f>
        <v>No sample</v>
      </c>
      <c r="L18" s="7" t="str">
        <f>IF('User Input'!L18="","No sample",IF(OR('User Input'!L18&gt;$Q$3, 'User Input'!L18&lt;$Q$4),"Excluded",'User Input'!L18))</f>
        <v>No sample</v>
      </c>
      <c r="M18" s="7" t="str">
        <f>IF('User Input'!M18="","No sample",IF(OR('User Input'!M18&gt;$Q$3, 'User Input'!M18&lt;$Q$4),"Excluded",'User Input'!M18))</f>
        <v>No sample</v>
      </c>
      <c r="N18" s="7" t="str">
        <f>IF('User Input'!N18="","No sample",IF(OR('User Input'!N18&gt;$Q$3, 'User Input'!N18&lt;$Q$4),"Excluded",'User Input'!N18))</f>
        <v>No sample</v>
      </c>
      <c r="O18" s="7" t="str">
        <f>IF('User Input'!O18="","No sample",IF(OR('User Input'!O18&gt;$Q$3, 'User Input'!O18&lt;$Q$4),"Excluded",'User Input'!O18))</f>
        <v>No sample</v>
      </c>
      <c r="P18" s="43"/>
      <c r="Q18" s="43"/>
      <c r="R18" s="43"/>
      <c r="T18" s="144"/>
      <c r="U18" s="77" t="s">
        <v>47</v>
      </c>
      <c r="V18" s="18" t="str">
        <f>D194</f>
        <v>Excluded</v>
      </c>
      <c r="W18" s="18" t="str">
        <f t="shared" ref="W18:AG18" si="14">IF(E194&lt;&gt;"",E194,"")</f>
        <v>No sample</v>
      </c>
      <c r="X18" s="18" t="str">
        <f t="shared" si="14"/>
        <v>No sample</v>
      </c>
      <c r="Y18" s="18" t="str">
        <f t="shared" si="14"/>
        <v>No sample</v>
      </c>
      <c r="Z18" s="18" t="str">
        <f t="shared" si="14"/>
        <v>No sample</v>
      </c>
      <c r="AA18" s="18" t="str">
        <f t="shared" si="14"/>
        <v>No sample</v>
      </c>
      <c r="AB18" s="18" t="str">
        <f t="shared" si="14"/>
        <v>Excluded</v>
      </c>
      <c r="AC18" s="18" t="str">
        <f t="shared" si="14"/>
        <v>No sample</v>
      </c>
      <c r="AD18" s="18" t="str">
        <f t="shared" si="14"/>
        <v>No sample</v>
      </c>
      <c r="AE18" s="18" t="str">
        <f t="shared" si="14"/>
        <v>No sample</v>
      </c>
      <c r="AF18" s="18" t="str">
        <f t="shared" si="14"/>
        <v>No sample</v>
      </c>
      <c r="AG18" s="18" t="str">
        <f t="shared" si="14"/>
        <v>No sample</v>
      </c>
    </row>
    <row r="19" spans="1:33" x14ac:dyDescent="0.25">
      <c r="A19" s="133"/>
      <c r="B19" s="6" t="s">
        <v>2299</v>
      </c>
      <c r="C19" s="6" t="str">
        <f>VLOOKUP(B19,'miRNA Table'!$B$3:$D$194,3,FALSE)</f>
        <v>hsa-let-7i-5p</v>
      </c>
      <c r="D19" s="7">
        <f>IF('User Input'!D19="","No sample",IF(OR('User Input'!D19&gt;$Q$3, 'User Input'!D19&lt;$Q$4),"Excluded",'User Input'!D19))</f>
        <v>27.908000000000001</v>
      </c>
      <c r="E19" s="7" t="str">
        <f>IF('User Input'!E19="","No sample",IF(OR('User Input'!E19&gt;$Q$3, 'User Input'!E19&lt;$Q$4),"Excluded",'User Input'!E19))</f>
        <v>No sample</v>
      </c>
      <c r="F19" s="7" t="str">
        <f>IF('User Input'!F19="","No sample",IF(OR('User Input'!F19&gt;$Q$3, 'User Input'!F19&lt;$Q$4),"Excluded",'User Input'!F19))</f>
        <v>No sample</v>
      </c>
      <c r="G19" s="7" t="str">
        <f>IF('User Input'!G19="","No sample",IF(OR('User Input'!G19&gt;$Q$3, 'User Input'!G19&lt;$Q$4),"Excluded",'User Input'!G19))</f>
        <v>No sample</v>
      </c>
      <c r="H19" s="7" t="str">
        <f>IF('User Input'!H19="","No sample",IF(OR('User Input'!H19&gt;$Q$3, 'User Input'!H19&lt;$Q$4),"Excluded",'User Input'!H19))</f>
        <v>No sample</v>
      </c>
      <c r="I19" s="7" t="str">
        <f>IF('User Input'!I19="","No sample",IF(OR('User Input'!I19&gt;$Q$3, 'User Input'!I19&lt;$Q$4),"Excluded",'User Input'!I19))</f>
        <v>No sample</v>
      </c>
      <c r="J19" s="7">
        <f>IF('User Input'!J19="","No sample",IF(OR('User Input'!J19&gt;$Q$3, 'User Input'!J19&lt;$Q$4),"Excluded",'User Input'!J19))</f>
        <v>30.030999999999999</v>
      </c>
      <c r="K19" s="7" t="str">
        <f>IF('User Input'!K19="","No sample",IF(OR('User Input'!K19&gt;$Q$3, 'User Input'!K19&lt;$Q$4),"Excluded",'User Input'!K19))</f>
        <v>No sample</v>
      </c>
      <c r="L19" s="7" t="str">
        <f>IF('User Input'!L19="","No sample",IF(OR('User Input'!L19&gt;$Q$3, 'User Input'!L19&lt;$Q$4),"Excluded",'User Input'!L19))</f>
        <v>No sample</v>
      </c>
      <c r="M19" s="7" t="str">
        <f>IF('User Input'!M19="","No sample",IF(OR('User Input'!M19&gt;$Q$3, 'User Input'!M19&lt;$Q$4),"Excluded",'User Input'!M19))</f>
        <v>No sample</v>
      </c>
      <c r="N19" s="7" t="str">
        <f>IF('User Input'!N19="","No sample",IF(OR('User Input'!N19&gt;$Q$3, 'User Input'!N19&lt;$Q$4),"Excluded",'User Input'!N19))</f>
        <v>No sample</v>
      </c>
      <c r="O19" s="7" t="str">
        <f>IF('User Input'!O19="","No sample",IF(OR('User Input'!O19&gt;$Q$3, 'User Input'!O19&lt;$Q$4),"Excluded",'User Input'!O19))</f>
        <v>No sample</v>
      </c>
      <c r="P19" s="43"/>
      <c r="Q19" s="43"/>
      <c r="R19" s="43"/>
      <c r="T19" s="144"/>
      <c r="U19" s="26" t="s">
        <v>50</v>
      </c>
      <c r="V19" s="18" t="str">
        <f>IFERROR(AVERAGE(V17:V18),"")</f>
        <v/>
      </c>
      <c r="W19" s="18" t="str">
        <f>IFERROR(AVERAGE(W17:W18),"")</f>
        <v/>
      </c>
      <c r="X19" s="18" t="str">
        <f t="shared" ref="X19:AG19" si="15">IFERROR(AVERAGE(X17:X18),"")</f>
        <v/>
      </c>
      <c r="Y19" s="18" t="str">
        <f t="shared" si="15"/>
        <v/>
      </c>
      <c r="Z19" s="18" t="str">
        <f t="shared" si="15"/>
        <v/>
      </c>
      <c r="AA19" s="18" t="str">
        <f t="shared" si="15"/>
        <v/>
      </c>
      <c r="AB19" s="18" t="str">
        <f t="shared" si="15"/>
        <v/>
      </c>
      <c r="AC19" s="18" t="str">
        <f t="shared" si="15"/>
        <v/>
      </c>
      <c r="AD19" s="18" t="str">
        <f t="shared" si="15"/>
        <v/>
      </c>
      <c r="AE19" s="18" t="str">
        <f t="shared" si="15"/>
        <v/>
      </c>
      <c r="AF19" s="18" t="str">
        <f t="shared" si="15"/>
        <v/>
      </c>
      <c r="AG19" s="18" t="str">
        <f t="shared" si="15"/>
        <v/>
      </c>
    </row>
    <row r="20" spans="1:33" x14ac:dyDescent="0.25">
      <c r="A20" s="133"/>
      <c r="B20" s="6" t="s">
        <v>2300</v>
      </c>
      <c r="C20" s="6" t="str">
        <f>VLOOKUP(B20,'miRNA Table'!$B$3:$D$194,3,FALSE)</f>
        <v>hsa-miR-138-5p</v>
      </c>
      <c r="D20" s="7">
        <f>IF('User Input'!D20="","No sample",IF(OR('User Input'!D20&gt;$Q$3, 'User Input'!D20&lt;$Q$4),"Excluded",'User Input'!D20))</f>
        <v>31.122</v>
      </c>
      <c r="E20" s="7" t="str">
        <f>IF('User Input'!E20="","No sample",IF(OR('User Input'!E20&gt;$Q$3, 'User Input'!E20&lt;$Q$4),"Excluded",'User Input'!E20))</f>
        <v>No sample</v>
      </c>
      <c r="F20" s="7" t="str">
        <f>IF('User Input'!F20="","No sample",IF(OR('User Input'!F20&gt;$Q$3, 'User Input'!F20&lt;$Q$4),"Excluded",'User Input'!F20))</f>
        <v>No sample</v>
      </c>
      <c r="G20" s="7" t="str">
        <f>IF('User Input'!G20="","No sample",IF(OR('User Input'!G20&gt;$Q$3, 'User Input'!G20&lt;$Q$4),"Excluded",'User Input'!G20))</f>
        <v>No sample</v>
      </c>
      <c r="H20" s="7" t="str">
        <f>IF('User Input'!H20="","No sample",IF(OR('User Input'!H20&gt;$Q$3, 'User Input'!H20&lt;$Q$4),"Excluded",'User Input'!H20))</f>
        <v>No sample</v>
      </c>
      <c r="I20" s="7" t="str">
        <f>IF('User Input'!I20="","No sample",IF(OR('User Input'!I20&gt;$Q$3, 'User Input'!I20&lt;$Q$4),"Excluded",'User Input'!I20))</f>
        <v>No sample</v>
      </c>
      <c r="J20" s="7" t="str">
        <f>IF('User Input'!J20="","No sample",IF(OR('User Input'!J20&gt;$Q$3, 'User Input'!J20&lt;$Q$4),"Excluded",'User Input'!J20))</f>
        <v>Excluded</v>
      </c>
      <c r="K20" s="7" t="str">
        <f>IF('User Input'!K20="","No sample",IF(OR('User Input'!K20&gt;$Q$3, 'User Input'!K20&lt;$Q$4),"Excluded",'User Input'!K20))</f>
        <v>No sample</v>
      </c>
      <c r="L20" s="7" t="str">
        <f>IF('User Input'!L20="","No sample",IF(OR('User Input'!L20&gt;$Q$3, 'User Input'!L20&lt;$Q$4),"Excluded",'User Input'!L20))</f>
        <v>No sample</v>
      </c>
      <c r="M20" s="7" t="str">
        <f>IF('User Input'!M20="","No sample",IF(OR('User Input'!M20&gt;$Q$3, 'User Input'!M20&lt;$Q$4),"Excluded",'User Input'!M20))</f>
        <v>No sample</v>
      </c>
      <c r="N20" s="7" t="str">
        <f>IF('User Input'!N20="","No sample",IF(OR('User Input'!N20&gt;$Q$3, 'User Input'!N20&lt;$Q$4),"Excluded",'User Input'!N20))</f>
        <v>No sample</v>
      </c>
      <c r="O20" s="7" t="str">
        <f>IF('User Input'!O20="","No sample",IF(OR('User Input'!O20&gt;$Q$3, 'User Input'!O20&lt;$Q$4),"Excluded",'User Input'!O20))</f>
        <v>No sample</v>
      </c>
      <c r="P20" s="43"/>
      <c r="Q20" s="43"/>
      <c r="R20" s="43"/>
      <c r="T20" s="144"/>
      <c r="U20" s="26" t="s">
        <v>51</v>
      </c>
      <c r="V20" s="18" t="str">
        <f>IFERROR(STDEV(V17:V18),"")</f>
        <v/>
      </c>
      <c r="W20" s="18" t="str">
        <f>IFERROR(STDEV(W17:W18),"")</f>
        <v/>
      </c>
      <c r="X20" s="18" t="str">
        <f t="shared" ref="X20:AG20" si="16">IFERROR(STDEV(X17:X18),"")</f>
        <v/>
      </c>
      <c r="Y20" s="18" t="str">
        <f t="shared" si="16"/>
        <v/>
      </c>
      <c r="Z20" s="18" t="str">
        <f t="shared" si="16"/>
        <v/>
      </c>
      <c r="AA20" s="18" t="str">
        <f t="shared" si="16"/>
        <v/>
      </c>
      <c r="AB20" s="18" t="str">
        <f t="shared" si="16"/>
        <v/>
      </c>
      <c r="AC20" s="18" t="str">
        <f t="shared" si="16"/>
        <v/>
      </c>
      <c r="AD20" s="18" t="str">
        <f t="shared" si="16"/>
        <v/>
      </c>
      <c r="AE20" s="18" t="str">
        <f t="shared" si="16"/>
        <v/>
      </c>
      <c r="AF20" s="18" t="str">
        <f t="shared" si="16"/>
        <v/>
      </c>
      <c r="AG20" s="18" t="str">
        <f t="shared" si="16"/>
        <v/>
      </c>
    </row>
    <row r="21" spans="1:33" ht="18.75" x14ac:dyDescent="0.3">
      <c r="A21" s="133"/>
      <c r="B21" s="6" t="s">
        <v>2301</v>
      </c>
      <c r="C21" s="6" t="str">
        <f>VLOOKUP(B21,'miRNA Table'!$B$3:$D$194,3,FALSE)</f>
        <v>hsa-miR-184</v>
      </c>
      <c r="D21" s="7">
        <f>IF('User Input'!D21="","No sample",IF(OR('User Input'!D21&gt;$Q$3, 'User Input'!D21&lt;$Q$4),"Excluded",'User Input'!D21))</f>
        <v>27.844000000000001</v>
      </c>
      <c r="E21" s="7" t="str">
        <f>IF('User Input'!E21="","No sample",IF(OR('User Input'!E21&gt;$Q$3, 'User Input'!E21&lt;$Q$4),"Excluded",'User Input'!E21))</f>
        <v>No sample</v>
      </c>
      <c r="F21" s="7" t="str">
        <f>IF('User Input'!F21="","No sample",IF(OR('User Input'!F21&gt;$Q$3, 'User Input'!F21&lt;$Q$4),"Excluded",'User Input'!F21))</f>
        <v>No sample</v>
      </c>
      <c r="G21" s="7" t="str">
        <f>IF('User Input'!G21="","No sample",IF(OR('User Input'!G21&gt;$Q$3, 'User Input'!G21&lt;$Q$4),"Excluded",'User Input'!G21))</f>
        <v>No sample</v>
      </c>
      <c r="H21" s="7" t="str">
        <f>IF('User Input'!H21="","No sample",IF(OR('User Input'!H21&gt;$Q$3, 'User Input'!H21&lt;$Q$4),"Excluded",'User Input'!H21))</f>
        <v>No sample</v>
      </c>
      <c r="I21" s="7" t="str">
        <f>IF('User Input'!I21="","No sample",IF(OR('User Input'!I21&gt;$Q$3, 'User Input'!I21&lt;$Q$4),"Excluded",'User Input'!I21))</f>
        <v>No sample</v>
      </c>
      <c r="J21" s="7">
        <f>IF('User Input'!J21="","No sample",IF(OR('User Input'!J21&gt;$Q$3, 'User Input'!J21&lt;$Q$4),"Excluded",'User Input'!J21))</f>
        <v>30.324999999999999</v>
      </c>
      <c r="K21" s="7" t="str">
        <f>IF('User Input'!K21="","No sample",IF(OR('User Input'!K21&gt;$Q$3, 'User Input'!K21&lt;$Q$4),"Excluded",'User Input'!K21))</f>
        <v>No sample</v>
      </c>
      <c r="L21" s="7" t="str">
        <f>IF('User Input'!L21="","No sample",IF(OR('User Input'!L21&gt;$Q$3, 'User Input'!L21&lt;$Q$4),"Excluded",'User Input'!L21))</f>
        <v>No sample</v>
      </c>
      <c r="M21" s="7" t="str">
        <f>IF('User Input'!M21="","No sample",IF(OR('User Input'!M21&gt;$Q$3, 'User Input'!M21&lt;$Q$4),"Excluded",'User Input'!M21))</f>
        <v>No sample</v>
      </c>
      <c r="N21" s="7" t="str">
        <f>IF('User Input'!N21="","No sample",IF(OR('User Input'!N21&gt;$Q$3, 'User Input'!N21&lt;$Q$4),"Excluded",'User Input'!N21))</f>
        <v>No sample</v>
      </c>
      <c r="O21" s="7" t="str">
        <f>IF('User Input'!O21="","No sample",IF(OR('User Input'!O21&gt;$Q$3, 'User Input'!O21&lt;$Q$4),"Excluded",'User Input'!O21))</f>
        <v>No sample</v>
      </c>
      <c r="P21" s="43"/>
      <c r="Q21" s="43"/>
      <c r="R21" s="43"/>
      <c r="T21" s="145"/>
      <c r="U21" s="24" t="s">
        <v>52</v>
      </c>
      <c r="V21" s="42" t="str">
        <f>IFERROR(AVERAGE((V15-$V15),(V19-$V19)),"")</f>
        <v/>
      </c>
      <c r="W21" s="42" t="str">
        <f>IFERROR(AVERAGE((W15-$V15),(W19-$V19)),"")</f>
        <v/>
      </c>
      <c r="X21" s="42" t="str">
        <f t="shared" ref="X21:AG21" si="17">IFERROR(AVERAGE((X15-$V15),(X19-$V19)),"")</f>
        <v/>
      </c>
      <c r="Y21" s="42" t="str">
        <f t="shared" si="17"/>
        <v/>
      </c>
      <c r="Z21" s="42" t="str">
        <f t="shared" si="17"/>
        <v/>
      </c>
      <c r="AA21" s="42" t="str">
        <f t="shared" si="17"/>
        <v/>
      </c>
      <c r="AB21" s="42" t="str">
        <f t="shared" si="17"/>
        <v/>
      </c>
      <c r="AC21" s="42" t="str">
        <f t="shared" si="17"/>
        <v/>
      </c>
      <c r="AD21" s="42" t="str">
        <f t="shared" si="17"/>
        <v/>
      </c>
      <c r="AE21" s="42" t="str">
        <f t="shared" si="17"/>
        <v/>
      </c>
      <c r="AF21" s="42" t="str">
        <f t="shared" si="17"/>
        <v/>
      </c>
      <c r="AG21" s="42" t="str">
        <f t="shared" si="17"/>
        <v/>
      </c>
    </row>
    <row r="22" spans="1:33" x14ac:dyDescent="0.25">
      <c r="A22" s="133"/>
      <c r="B22" s="6" t="s">
        <v>2302</v>
      </c>
      <c r="C22" s="6" t="str">
        <f>VLOOKUP(B22,'miRNA Table'!$B$3:$D$194,3,FALSE)</f>
        <v>hsa-miR-34c-5p</v>
      </c>
      <c r="D22" s="7" t="str">
        <f>IF('User Input'!D22="","No sample",IF(OR('User Input'!D22&gt;$Q$3, 'User Input'!D22&lt;$Q$4),"Excluded",'User Input'!D22))</f>
        <v>Excluded</v>
      </c>
      <c r="E22" s="7" t="str">
        <f>IF('User Input'!E22="","No sample",IF(OR('User Input'!E22&gt;$Q$3, 'User Input'!E22&lt;$Q$4),"Excluded",'User Input'!E22))</f>
        <v>No sample</v>
      </c>
      <c r="F22" s="7" t="str">
        <f>IF('User Input'!F22="","No sample",IF(OR('User Input'!F22&gt;$Q$3, 'User Input'!F22&lt;$Q$4),"Excluded",'User Input'!F22))</f>
        <v>No sample</v>
      </c>
      <c r="G22" s="7" t="str">
        <f>IF('User Input'!G22="","No sample",IF(OR('User Input'!G22&gt;$Q$3, 'User Input'!G22&lt;$Q$4),"Excluded",'User Input'!G22))</f>
        <v>No sample</v>
      </c>
      <c r="H22" s="7" t="str">
        <f>IF('User Input'!H22="","No sample",IF(OR('User Input'!H22&gt;$Q$3, 'User Input'!H22&lt;$Q$4),"Excluded",'User Input'!H22))</f>
        <v>No sample</v>
      </c>
      <c r="I22" s="7" t="str">
        <f>IF('User Input'!I22="","No sample",IF(OR('User Input'!I22&gt;$Q$3, 'User Input'!I22&lt;$Q$4),"Excluded",'User Input'!I22))</f>
        <v>No sample</v>
      </c>
      <c r="J22" s="7" t="str">
        <f>IF('User Input'!J22="","No sample",IF(OR('User Input'!J22&gt;$Q$3, 'User Input'!J22&lt;$Q$4),"Excluded",'User Input'!J22))</f>
        <v>Excluded</v>
      </c>
      <c r="K22" s="7" t="str">
        <f>IF('User Input'!K22="","No sample",IF(OR('User Input'!K22&gt;$Q$3, 'User Input'!K22&lt;$Q$4),"Excluded",'User Input'!K22))</f>
        <v>No sample</v>
      </c>
      <c r="L22" s="7" t="str">
        <f>IF('User Input'!L22="","No sample",IF(OR('User Input'!L22&gt;$Q$3, 'User Input'!L22&lt;$Q$4),"Excluded",'User Input'!L22))</f>
        <v>No sample</v>
      </c>
      <c r="M22" s="7" t="str">
        <f>IF('User Input'!M22="","No sample",IF(OR('User Input'!M22&gt;$Q$3, 'User Input'!M22&lt;$Q$4),"Excluded",'User Input'!M22))</f>
        <v>No sample</v>
      </c>
      <c r="N22" s="7" t="str">
        <f>IF('User Input'!N22="","No sample",IF(OR('User Input'!N22&gt;$Q$3, 'User Input'!N22&lt;$Q$4),"Excluded",'User Input'!N22))</f>
        <v>No sample</v>
      </c>
      <c r="O22" s="7" t="str">
        <f>IF('User Input'!O22="","No sample",IF(OR('User Input'!O22&gt;$Q$3, 'User Input'!O22&lt;$Q$4),"Excluded",'User Input'!O22))</f>
        <v>No sample</v>
      </c>
      <c r="P22" s="43"/>
      <c r="Q22" s="43"/>
      <c r="R22" s="43"/>
    </row>
    <row r="23" spans="1:33" x14ac:dyDescent="0.25">
      <c r="A23" s="133"/>
      <c r="B23" s="6" t="s">
        <v>2303</v>
      </c>
      <c r="C23" s="6" t="str">
        <f>VLOOKUP(B23,'miRNA Table'!$B$3:$D$194,3,FALSE)</f>
        <v>hsa-miR-377-3p</v>
      </c>
      <c r="D23" s="7" t="str">
        <f>IF('User Input'!D23="","No sample",IF(OR('User Input'!D23&gt;$Q$3, 'User Input'!D23&lt;$Q$4),"Excluded",'User Input'!D23))</f>
        <v>Excluded</v>
      </c>
      <c r="E23" s="7" t="str">
        <f>IF('User Input'!E23="","No sample",IF(OR('User Input'!E23&gt;$Q$3, 'User Input'!E23&lt;$Q$4),"Excluded",'User Input'!E23))</f>
        <v>No sample</v>
      </c>
      <c r="F23" s="7" t="str">
        <f>IF('User Input'!F23="","No sample",IF(OR('User Input'!F23&gt;$Q$3, 'User Input'!F23&lt;$Q$4),"Excluded",'User Input'!F23))</f>
        <v>No sample</v>
      </c>
      <c r="G23" s="7" t="str">
        <f>IF('User Input'!G23="","No sample",IF(OR('User Input'!G23&gt;$Q$3, 'User Input'!G23&lt;$Q$4),"Excluded",'User Input'!G23))</f>
        <v>No sample</v>
      </c>
      <c r="H23" s="7" t="str">
        <f>IF('User Input'!H23="","No sample",IF(OR('User Input'!H23&gt;$Q$3, 'User Input'!H23&lt;$Q$4),"Excluded",'User Input'!H23))</f>
        <v>No sample</v>
      </c>
      <c r="I23" s="7" t="str">
        <f>IF('User Input'!I23="","No sample",IF(OR('User Input'!I23&gt;$Q$3, 'User Input'!I23&lt;$Q$4),"Excluded",'User Input'!I23))</f>
        <v>No sample</v>
      </c>
      <c r="J23" s="7" t="str">
        <f>IF('User Input'!J23="","No sample",IF(OR('User Input'!J23&gt;$Q$3, 'User Input'!J23&lt;$Q$4),"Excluded",'User Input'!J23))</f>
        <v>Excluded</v>
      </c>
      <c r="K23" s="7" t="str">
        <f>IF('User Input'!K23="","No sample",IF(OR('User Input'!K23&gt;$Q$3, 'User Input'!K23&lt;$Q$4),"Excluded",'User Input'!K23))</f>
        <v>No sample</v>
      </c>
      <c r="L23" s="7" t="str">
        <f>IF('User Input'!L23="","No sample",IF(OR('User Input'!L23&gt;$Q$3, 'User Input'!L23&lt;$Q$4),"Excluded",'User Input'!L23))</f>
        <v>No sample</v>
      </c>
      <c r="M23" s="7" t="str">
        <f>IF('User Input'!M23="","No sample",IF(OR('User Input'!M23&gt;$Q$3, 'User Input'!M23&lt;$Q$4),"Excluded",'User Input'!M23))</f>
        <v>No sample</v>
      </c>
      <c r="N23" s="7" t="str">
        <f>IF('User Input'!N23="","No sample",IF(OR('User Input'!N23&gt;$Q$3, 'User Input'!N23&lt;$Q$4),"Excluded",'User Input'!N23))</f>
        <v>No sample</v>
      </c>
      <c r="O23" s="7" t="str">
        <f>IF('User Input'!O23="","No sample",IF(OR('User Input'!O23&gt;$Q$3, 'User Input'!O23&lt;$Q$4),"Excluded",'User Input'!O23))</f>
        <v>No sample</v>
      </c>
      <c r="P23" s="43"/>
      <c r="Q23" s="43"/>
      <c r="R23" s="43"/>
    </row>
    <row r="24" spans="1:33" x14ac:dyDescent="0.25">
      <c r="A24" s="133"/>
      <c r="B24" s="6" t="s">
        <v>2304</v>
      </c>
      <c r="C24" s="6" t="str">
        <f>VLOOKUP(B24,'miRNA Table'!$B$3:$D$194,3,FALSE)</f>
        <v>hsa-miR-450a-5p</v>
      </c>
      <c r="D24" s="7">
        <f>IF('User Input'!D24="","No sample",IF(OR('User Input'!D24&gt;$Q$3, 'User Input'!D24&lt;$Q$4),"Excluded",'User Input'!D24))</f>
        <v>30.864999999999998</v>
      </c>
      <c r="E24" s="7" t="str">
        <f>IF('User Input'!E24="","No sample",IF(OR('User Input'!E24&gt;$Q$3, 'User Input'!E24&lt;$Q$4),"Excluded",'User Input'!E24))</f>
        <v>No sample</v>
      </c>
      <c r="F24" s="7" t="str">
        <f>IF('User Input'!F24="","No sample",IF(OR('User Input'!F24&gt;$Q$3, 'User Input'!F24&lt;$Q$4),"Excluded",'User Input'!F24))</f>
        <v>No sample</v>
      </c>
      <c r="G24" s="7" t="str">
        <f>IF('User Input'!G24="","No sample",IF(OR('User Input'!G24&gt;$Q$3, 'User Input'!G24&lt;$Q$4),"Excluded",'User Input'!G24))</f>
        <v>No sample</v>
      </c>
      <c r="H24" s="7" t="str">
        <f>IF('User Input'!H24="","No sample",IF(OR('User Input'!H24&gt;$Q$3, 'User Input'!H24&lt;$Q$4),"Excluded",'User Input'!H24))</f>
        <v>No sample</v>
      </c>
      <c r="I24" s="7" t="str">
        <f>IF('User Input'!I24="","No sample",IF(OR('User Input'!I24&gt;$Q$3, 'User Input'!I24&lt;$Q$4),"Excluded",'User Input'!I24))</f>
        <v>No sample</v>
      </c>
      <c r="J24" s="7">
        <f>IF('User Input'!J24="","No sample",IF(OR('User Input'!J24&gt;$Q$3, 'User Input'!J24&lt;$Q$4),"Excluded",'User Input'!J24))</f>
        <v>30.869</v>
      </c>
      <c r="K24" s="7" t="str">
        <f>IF('User Input'!K24="","No sample",IF(OR('User Input'!K24&gt;$Q$3, 'User Input'!K24&lt;$Q$4),"Excluded",'User Input'!K24))</f>
        <v>No sample</v>
      </c>
      <c r="L24" s="7" t="str">
        <f>IF('User Input'!L24="","No sample",IF(OR('User Input'!L24&gt;$Q$3, 'User Input'!L24&lt;$Q$4),"Excluded",'User Input'!L24))</f>
        <v>No sample</v>
      </c>
      <c r="M24" s="7" t="str">
        <f>IF('User Input'!M24="","No sample",IF(OR('User Input'!M24&gt;$Q$3, 'User Input'!M24&lt;$Q$4),"Excluded",'User Input'!M24))</f>
        <v>No sample</v>
      </c>
      <c r="N24" s="7" t="str">
        <f>IF('User Input'!N24="","No sample",IF(OR('User Input'!N24&gt;$Q$3, 'User Input'!N24&lt;$Q$4),"Excluded",'User Input'!N24))</f>
        <v>No sample</v>
      </c>
      <c r="O24" s="7" t="str">
        <f>IF('User Input'!O24="","No sample",IF(OR('User Input'!O24&gt;$Q$3, 'User Input'!O24&lt;$Q$4),"Excluded",'User Input'!O24))</f>
        <v>No sample</v>
      </c>
      <c r="P24" s="43"/>
      <c r="Q24" s="43"/>
      <c r="R24" s="43"/>
    </row>
    <row r="25" spans="1:33" x14ac:dyDescent="0.25">
      <c r="A25" s="133"/>
      <c r="B25" s="6" t="s">
        <v>2305</v>
      </c>
      <c r="C25" s="6" t="str">
        <f>VLOOKUP(B25,'miRNA Table'!$B$3:$D$194,3,FALSE)</f>
        <v>hsa-miR-608</v>
      </c>
      <c r="D25" s="7" t="str">
        <f>IF('User Input'!D25="","No sample",IF(OR('User Input'!D25&gt;$Q$3, 'User Input'!D25&lt;$Q$4),"Excluded",'User Input'!D25))</f>
        <v>Excluded</v>
      </c>
      <c r="E25" s="7" t="str">
        <f>IF('User Input'!E25="","No sample",IF(OR('User Input'!E25&gt;$Q$3, 'User Input'!E25&lt;$Q$4),"Excluded",'User Input'!E25))</f>
        <v>No sample</v>
      </c>
      <c r="F25" s="7" t="str">
        <f>IF('User Input'!F25="","No sample",IF(OR('User Input'!F25&gt;$Q$3, 'User Input'!F25&lt;$Q$4),"Excluded",'User Input'!F25))</f>
        <v>No sample</v>
      </c>
      <c r="G25" s="7" t="str">
        <f>IF('User Input'!G25="","No sample",IF(OR('User Input'!G25&gt;$Q$3, 'User Input'!G25&lt;$Q$4),"Excluded",'User Input'!G25))</f>
        <v>No sample</v>
      </c>
      <c r="H25" s="7" t="str">
        <f>IF('User Input'!H25="","No sample",IF(OR('User Input'!H25&gt;$Q$3, 'User Input'!H25&lt;$Q$4),"Excluded",'User Input'!H25))</f>
        <v>No sample</v>
      </c>
      <c r="I25" s="7" t="str">
        <f>IF('User Input'!I25="","No sample",IF(OR('User Input'!I25&gt;$Q$3, 'User Input'!I25&lt;$Q$4),"Excluded",'User Input'!I25))</f>
        <v>No sample</v>
      </c>
      <c r="J25" s="7">
        <f>IF('User Input'!J25="","No sample",IF(OR('User Input'!J25&gt;$Q$3, 'User Input'!J25&lt;$Q$4),"Excluded",'User Input'!J25))</f>
        <v>30.934999999999999</v>
      </c>
      <c r="K25" s="7" t="str">
        <f>IF('User Input'!K25="","No sample",IF(OR('User Input'!K25&gt;$Q$3, 'User Input'!K25&lt;$Q$4),"Excluded",'User Input'!K25))</f>
        <v>No sample</v>
      </c>
      <c r="L25" s="7" t="str">
        <f>IF('User Input'!L25="","No sample",IF(OR('User Input'!L25&gt;$Q$3, 'User Input'!L25&lt;$Q$4),"Excluded",'User Input'!L25))</f>
        <v>No sample</v>
      </c>
      <c r="M25" s="7" t="str">
        <f>IF('User Input'!M25="","No sample",IF(OR('User Input'!M25&gt;$Q$3, 'User Input'!M25&lt;$Q$4),"Excluded",'User Input'!M25))</f>
        <v>No sample</v>
      </c>
      <c r="N25" s="7" t="str">
        <f>IF('User Input'!N25="","No sample",IF(OR('User Input'!N25&gt;$Q$3, 'User Input'!N25&lt;$Q$4),"Excluded",'User Input'!N25))</f>
        <v>No sample</v>
      </c>
      <c r="O25" s="7" t="str">
        <f>IF('User Input'!O25="","No sample",IF(OR('User Input'!O25&gt;$Q$3, 'User Input'!O25&lt;$Q$4),"Excluded",'User Input'!O25))</f>
        <v>No sample</v>
      </c>
      <c r="P25" s="43"/>
      <c r="Q25" s="43"/>
      <c r="R25" s="43"/>
    </row>
    <row r="26" spans="1:33" x14ac:dyDescent="0.25">
      <c r="A26" s="133"/>
      <c r="B26" s="6" t="s">
        <v>2306</v>
      </c>
      <c r="C26" s="6" t="str">
        <f>VLOOKUP(B26,'miRNA Table'!$B$3:$D$194,3,FALSE)</f>
        <v>Spike-in RNA Ctr 1</v>
      </c>
      <c r="D26" s="7" t="str">
        <f>IF('User Input'!D26="","No sample",IF(OR('User Input'!D26&gt;$Q$3, 'User Input'!D26&lt;$Q$4),"Excluded",'User Input'!D26))</f>
        <v>Excluded</v>
      </c>
      <c r="E26" s="7" t="str">
        <f>IF('User Input'!E26="","No sample",IF(OR('User Input'!E26&gt;$Q$3, 'User Input'!E26&lt;$Q$4),"Excluded",'User Input'!E26))</f>
        <v>No sample</v>
      </c>
      <c r="F26" s="7" t="str">
        <f>IF('User Input'!F26="","No sample",IF(OR('User Input'!F26&gt;$Q$3, 'User Input'!F26&lt;$Q$4),"Excluded",'User Input'!F26))</f>
        <v>No sample</v>
      </c>
      <c r="G26" s="7" t="str">
        <f>IF('User Input'!G26="","No sample",IF(OR('User Input'!G26&gt;$Q$3, 'User Input'!G26&lt;$Q$4),"Excluded",'User Input'!G26))</f>
        <v>No sample</v>
      </c>
      <c r="H26" s="7" t="str">
        <f>IF('User Input'!H26="","No sample",IF(OR('User Input'!H26&gt;$Q$3, 'User Input'!H26&lt;$Q$4),"Excluded",'User Input'!H26))</f>
        <v>No sample</v>
      </c>
      <c r="I26" s="7" t="str">
        <f>IF('User Input'!I26="","No sample",IF(OR('User Input'!I26&gt;$Q$3, 'User Input'!I26&lt;$Q$4),"Excluded",'User Input'!I26))</f>
        <v>No sample</v>
      </c>
      <c r="J26" s="7" t="str">
        <f>IF('User Input'!J26="","No sample",IF(OR('User Input'!J26&gt;$Q$3, 'User Input'!J26&lt;$Q$4),"Excluded",'User Input'!J26))</f>
        <v>Excluded</v>
      </c>
      <c r="K26" s="7" t="str">
        <f>IF('User Input'!K26="","No sample",IF(OR('User Input'!K26&gt;$Q$3, 'User Input'!K26&lt;$Q$4),"Excluded",'User Input'!K26))</f>
        <v>No sample</v>
      </c>
      <c r="L26" s="7" t="str">
        <f>IF('User Input'!L26="","No sample",IF(OR('User Input'!L26&gt;$Q$3, 'User Input'!L26&lt;$Q$4),"Excluded",'User Input'!L26))</f>
        <v>No sample</v>
      </c>
      <c r="M26" s="7" t="str">
        <f>IF('User Input'!M26="","No sample",IF(OR('User Input'!M26&gt;$Q$3, 'User Input'!M26&lt;$Q$4),"Excluded",'User Input'!M26))</f>
        <v>No sample</v>
      </c>
      <c r="N26" s="7" t="str">
        <f>IF('User Input'!N26="","No sample",IF(OR('User Input'!N26&gt;$Q$3, 'User Input'!N26&lt;$Q$4),"Excluded",'User Input'!N26))</f>
        <v>No sample</v>
      </c>
      <c r="O26" s="7" t="str">
        <f>IF('User Input'!O26="","No sample",IF(OR('User Input'!O26&gt;$Q$3, 'User Input'!O26&lt;$Q$4),"Excluded",'User Input'!O26))</f>
        <v>No sample</v>
      </c>
      <c r="P26" s="43"/>
      <c r="Q26" s="43"/>
      <c r="R26" s="43"/>
    </row>
    <row r="27" spans="1:33" x14ac:dyDescent="0.25">
      <c r="A27" s="133"/>
      <c r="B27" s="6" t="s">
        <v>2307</v>
      </c>
      <c r="C27" s="6" t="str">
        <f>VLOOKUP(B27,'miRNA Table'!$B$3:$D$194,3,FALSE)</f>
        <v>hsa-miR-16-5p</v>
      </c>
      <c r="D27" s="7">
        <f>IF('User Input'!D27="","No sample",IF(OR('User Input'!D27&gt;$Q$3, 'User Input'!D27&lt;$Q$4),"Excluded",'User Input'!D27))</f>
        <v>23.891999999999999</v>
      </c>
      <c r="E27" s="7" t="str">
        <f>IF('User Input'!E27="","No sample",IF(OR('User Input'!E27&gt;$Q$3, 'User Input'!E27&lt;$Q$4),"Excluded",'User Input'!E27))</f>
        <v>No sample</v>
      </c>
      <c r="F27" s="7" t="str">
        <f>IF('User Input'!F27="","No sample",IF(OR('User Input'!F27&gt;$Q$3, 'User Input'!F27&lt;$Q$4),"Excluded",'User Input'!F27))</f>
        <v>No sample</v>
      </c>
      <c r="G27" s="7" t="str">
        <f>IF('User Input'!G27="","No sample",IF(OR('User Input'!G27&gt;$Q$3, 'User Input'!G27&lt;$Q$4),"Excluded",'User Input'!G27))</f>
        <v>No sample</v>
      </c>
      <c r="H27" s="7" t="str">
        <f>IF('User Input'!H27="","No sample",IF(OR('User Input'!H27&gt;$Q$3, 'User Input'!H27&lt;$Q$4),"Excluded",'User Input'!H27))</f>
        <v>No sample</v>
      </c>
      <c r="I27" s="7" t="str">
        <f>IF('User Input'!I27="","No sample",IF(OR('User Input'!I27&gt;$Q$3, 'User Input'!I27&lt;$Q$4),"Excluded",'User Input'!I27))</f>
        <v>No sample</v>
      </c>
      <c r="J27" s="7">
        <f>IF('User Input'!J27="","No sample",IF(OR('User Input'!J27&gt;$Q$3, 'User Input'!J27&lt;$Q$4),"Excluded",'User Input'!J27))</f>
        <v>23.170999999999999</v>
      </c>
      <c r="K27" s="7" t="str">
        <f>IF('User Input'!K27="","No sample",IF(OR('User Input'!K27&gt;$Q$3, 'User Input'!K27&lt;$Q$4),"Excluded",'User Input'!K27))</f>
        <v>No sample</v>
      </c>
      <c r="L27" s="7" t="str">
        <f>IF('User Input'!L27="","No sample",IF(OR('User Input'!L27&gt;$Q$3, 'User Input'!L27&lt;$Q$4),"Excluded",'User Input'!L27))</f>
        <v>No sample</v>
      </c>
      <c r="M27" s="7" t="str">
        <f>IF('User Input'!M27="","No sample",IF(OR('User Input'!M27&gt;$Q$3, 'User Input'!M27&lt;$Q$4),"Excluded",'User Input'!M27))</f>
        <v>No sample</v>
      </c>
      <c r="N27" s="7" t="str">
        <f>IF('User Input'!N27="","No sample",IF(OR('User Input'!N27&gt;$Q$3, 'User Input'!N27&lt;$Q$4),"Excluded",'User Input'!N27))</f>
        <v>No sample</v>
      </c>
      <c r="O27" s="7" t="str">
        <f>IF('User Input'!O27="","No sample",IF(OR('User Input'!O27&gt;$Q$3, 'User Input'!O27&lt;$Q$4),"Excluded",'User Input'!O27))</f>
        <v>No sample</v>
      </c>
      <c r="P27" s="43"/>
      <c r="Q27" s="43"/>
      <c r="R27" s="43"/>
    </row>
    <row r="28" spans="1:33" x14ac:dyDescent="0.25">
      <c r="A28" s="133"/>
      <c r="B28" s="6" t="s">
        <v>2308</v>
      </c>
      <c r="C28" s="6" t="str">
        <f>VLOOKUP(B28,'miRNA Table'!$B$3:$D$194,3,FALSE)</f>
        <v>hsa-miR-28-5p</v>
      </c>
      <c r="D28" s="7">
        <f>IF('User Input'!D28="","No sample",IF(OR('User Input'!D28&gt;$Q$3, 'User Input'!D28&lt;$Q$4),"Excluded",'User Input'!D28))</f>
        <v>22.224</v>
      </c>
      <c r="E28" s="7" t="str">
        <f>IF('User Input'!E28="","No sample",IF(OR('User Input'!E28&gt;$Q$3, 'User Input'!E28&lt;$Q$4),"Excluded",'User Input'!E28))</f>
        <v>No sample</v>
      </c>
      <c r="F28" s="7" t="str">
        <f>IF('User Input'!F28="","No sample",IF(OR('User Input'!F28&gt;$Q$3, 'User Input'!F28&lt;$Q$4),"Excluded",'User Input'!F28))</f>
        <v>No sample</v>
      </c>
      <c r="G28" s="7" t="str">
        <f>IF('User Input'!G28="","No sample",IF(OR('User Input'!G28&gt;$Q$3, 'User Input'!G28&lt;$Q$4),"Excluded",'User Input'!G28))</f>
        <v>No sample</v>
      </c>
      <c r="H28" s="7" t="str">
        <f>IF('User Input'!H28="","No sample",IF(OR('User Input'!H28&gt;$Q$3, 'User Input'!H28&lt;$Q$4),"Excluded",'User Input'!H28))</f>
        <v>No sample</v>
      </c>
      <c r="I28" s="7" t="str">
        <f>IF('User Input'!I28="","No sample",IF(OR('User Input'!I28&gt;$Q$3, 'User Input'!I28&lt;$Q$4),"Excluded",'User Input'!I28))</f>
        <v>No sample</v>
      </c>
      <c r="J28" s="7">
        <f>IF('User Input'!J28="","No sample",IF(OR('User Input'!J28&gt;$Q$3, 'User Input'!J28&lt;$Q$4),"Excluded",'User Input'!J28))</f>
        <v>31.664000000000001</v>
      </c>
      <c r="K28" s="7" t="str">
        <f>IF('User Input'!K28="","No sample",IF(OR('User Input'!K28&gt;$Q$3, 'User Input'!K28&lt;$Q$4),"Excluded",'User Input'!K28))</f>
        <v>No sample</v>
      </c>
      <c r="L28" s="7" t="str">
        <f>IF('User Input'!L28="","No sample",IF(OR('User Input'!L28&gt;$Q$3, 'User Input'!L28&lt;$Q$4),"Excluded",'User Input'!L28))</f>
        <v>No sample</v>
      </c>
      <c r="M28" s="7" t="str">
        <f>IF('User Input'!M28="","No sample",IF(OR('User Input'!M28&gt;$Q$3, 'User Input'!M28&lt;$Q$4),"Excluded",'User Input'!M28))</f>
        <v>No sample</v>
      </c>
      <c r="N28" s="7" t="str">
        <f>IF('User Input'!N28="","No sample",IF(OR('User Input'!N28&gt;$Q$3, 'User Input'!N28&lt;$Q$4),"Excluded",'User Input'!N28))</f>
        <v>No sample</v>
      </c>
      <c r="O28" s="7" t="str">
        <f>IF('User Input'!O28="","No sample",IF(OR('User Input'!O28&gt;$Q$3, 'User Input'!O28&lt;$Q$4),"Excluded",'User Input'!O28))</f>
        <v>No sample</v>
      </c>
      <c r="P28" s="43"/>
      <c r="Q28" s="43"/>
      <c r="R28" s="43"/>
    </row>
    <row r="29" spans="1:33" x14ac:dyDescent="0.25">
      <c r="A29" s="133"/>
      <c r="B29" s="6" t="s">
        <v>2309</v>
      </c>
      <c r="C29" s="6" t="str">
        <f>VLOOKUP(B29,'miRNA Table'!$B$3:$D$194,3,FALSE)</f>
        <v>hsa-miR-29b-3p</v>
      </c>
      <c r="D29" s="7">
        <f>IF('User Input'!D29="","No sample",IF(OR('User Input'!D29&gt;$Q$3, 'User Input'!D29&lt;$Q$4),"Excluded",'User Input'!D29))</f>
        <v>23.742999999999999</v>
      </c>
      <c r="E29" s="7" t="str">
        <f>IF('User Input'!E29="","No sample",IF(OR('User Input'!E29&gt;$Q$3, 'User Input'!E29&lt;$Q$4),"Excluded",'User Input'!E29))</f>
        <v>No sample</v>
      </c>
      <c r="F29" s="7" t="str">
        <f>IF('User Input'!F29="","No sample",IF(OR('User Input'!F29&gt;$Q$3, 'User Input'!F29&lt;$Q$4),"Excluded",'User Input'!F29))</f>
        <v>No sample</v>
      </c>
      <c r="G29" s="7" t="str">
        <f>IF('User Input'!G29="","No sample",IF(OR('User Input'!G29&gt;$Q$3, 'User Input'!G29&lt;$Q$4),"Excluded",'User Input'!G29))</f>
        <v>No sample</v>
      </c>
      <c r="H29" s="7" t="str">
        <f>IF('User Input'!H29="","No sample",IF(OR('User Input'!H29&gt;$Q$3, 'User Input'!H29&lt;$Q$4),"Excluded",'User Input'!H29))</f>
        <v>No sample</v>
      </c>
      <c r="I29" s="7" t="str">
        <f>IF('User Input'!I29="","No sample",IF(OR('User Input'!I29&gt;$Q$3, 'User Input'!I29&lt;$Q$4),"Excluded",'User Input'!I29))</f>
        <v>No sample</v>
      </c>
      <c r="J29" s="7">
        <f>IF('User Input'!J29="","No sample",IF(OR('User Input'!J29&gt;$Q$3, 'User Input'!J29&lt;$Q$4),"Excluded",'User Input'!J29))</f>
        <v>22.783999999999999</v>
      </c>
      <c r="K29" s="7" t="str">
        <f>IF('User Input'!K29="","No sample",IF(OR('User Input'!K29&gt;$Q$3, 'User Input'!K29&lt;$Q$4),"Excluded",'User Input'!K29))</f>
        <v>No sample</v>
      </c>
      <c r="L29" s="7" t="str">
        <f>IF('User Input'!L29="","No sample",IF(OR('User Input'!L29&gt;$Q$3, 'User Input'!L29&lt;$Q$4),"Excluded",'User Input'!L29))</f>
        <v>No sample</v>
      </c>
      <c r="M29" s="7" t="str">
        <f>IF('User Input'!M29="","No sample",IF(OR('User Input'!M29&gt;$Q$3, 'User Input'!M29&lt;$Q$4),"Excluded",'User Input'!M29))</f>
        <v>No sample</v>
      </c>
      <c r="N29" s="7" t="str">
        <f>IF('User Input'!N29="","No sample",IF(OR('User Input'!N29&gt;$Q$3, 'User Input'!N29&lt;$Q$4),"Excluded",'User Input'!N29))</f>
        <v>No sample</v>
      </c>
      <c r="O29" s="7" t="str">
        <f>IF('User Input'!O29="","No sample",IF(OR('User Input'!O29&gt;$Q$3, 'User Input'!O29&lt;$Q$4),"Excluded",'User Input'!O29))</f>
        <v>No sample</v>
      </c>
      <c r="P29" s="43"/>
      <c r="Q29" s="43"/>
      <c r="R29" s="43"/>
    </row>
    <row r="30" spans="1:33" x14ac:dyDescent="0.25">
      <c r="A30" s="133"/>
      <c r="B30" s="6" t="s">
        <v>2310</v>
      </c>
      <c r="C30" s="6" t="str">
        <f>VLOOKUP(B30,'miRNA Table'!$B$3:$D$194,3,FALSE)</f>
        <v>hsa-miR-181c-5p</v>
      </c>
      <c r="D30" s="7">
        <f>IF('User Input'!D30="","No sample",IF(OR('User Input'!D30&gt;$Q$3, 'User Input'!D30&lt;$Q$4),"Excluded",'User Input'!D30))</f>
        <v>19.291</v>
      </c>
      <c r="E30" s="7" t="str">
        <f>IF('User Input'!E30="","No sample",IF(OR('User Input'!E30&gt;$Q$3, 'User Input'!E30&lt;$Q$4),"Excluded",'User Input'!E30))</f>
        <v>No sample</v>
      </c>
      <c r="F30" s="7" t="str">
        <f>IF('User Input'!F30="","No sample",IF(OR('User Input'!F30&gt;$Q$3, 'User Input'!F30&lt;$Q$4),"Excluded",'User Input'!F30))</f>
        <v>No sample</v>
      </c>
      <c r="G30" s="7" t="str">
        <f>IF('User Input'!G30="","No sample",IF(OR('User Input'!G30&gt;$Q$3, 'User Input'!G30&lt;$Q$4),"Excluded",'User Input'!G30))</f>
        <v>No sample</v>
      </c>
      <c r="H30" s="7" t="str">
        <f>IF('User Input'!H30="","No sample",IF(OR('User Input'!H30&gt;$Q$3, 'User Input'!H30&lt;$Q$4),"Excluded",'User Input'!H30))</f>
        <v>No sample</v>
      </c>
      <c r="I30" s="7" t="str">
        <f>IF('User Input'!I30="","No sample",IF(OR('User Input'!I30&gt;$Q$3, 'User Input'!I30&lt;$Q$4),"Excluded",'User Input'!I30))</f>
        <v>No sample</v>
      </c>
      <c r="J30" s="7">
        <f>IF('User Input'!J30="","No sample",IF(OR('User Input'!J30&gt;$Q$3, 'User Input'!J30&lt;$Q$4),"Excluded",'User Input'!J30))</f>
        <v>20.064</v>
      </c>
      <c r="K30" s="7" t="str">
        <f>IF('User Input'!K30="","No sample",IF(OR('User Input'!K30&gt;$Q$3, 'User Input'!K30&lt;$Q$4),"Excluded",'User Input'!K30))</f>
        <v>No sample</v>
      </c>
      <c r="L30" s="7" t="str">
        <f>IF('User Input'!L30="","No sample",IF(OR('User Input'!L30&gt;$Q$3, 'User Input'!L30&lt;$Q$4),"Excluded",'User Input'!L30))</f>
        <v>No sample</v>
      </c>
      <c r="M30" s="7" t="str">
        <f>IF('User Input'!M30="","No sample",IF(OR('User Input'!M30&gt;$Q$3, 'User Input'!M30&lt;$Q$4),"Excluded",'User Input'!M30))</f>
        <v>No sample</v>
      </c>
      <c r="N30" s="7" t="str">
        <f>IF('User Input'!N30="","No sample",IF(OR('User Input'!N30&gt;$Q$3, 'User Input'!N30&lt;$Q$4),"Excluded",'User Input'!N30))</f>
        <v>No sample</v>
      </c>
      <c r="O30" s="7" t="str">
        <f>IF('User Input'!O30="","No sample",IF(OR('User Input'!O30&gt;$Q$3, 'User Input'!O30&lt;$Q$4),"Excluded",'User Input'!O30))</f>
        <v>No sample</v>
      </c>
      <c r="P30" s="43"/>
      <c r="Q30" s="43"/>
      <c r="R30" s="43"/>
    </row>
    <row r="31" spans="1:33" x14ac:dyDescent="0.25">
      <c r="A31" s="133"/>
      <c r="B31" s="6" t="s">
        <v>2311</v>
      </c>
      <c r="C31" s="6" t="str">
        <f>VLOOKUP(B31,'miRNA Table'!$B$3:$D$194,3,FALSE)</f>
        <v>hsa-miR-1-3p</v>
      </c>
      <c r="D31" s="7" t="str">
        <f>IF('User Input'!D31="","No sample",IF(OR('User Input'!D31&gt;$Q$3, 'User Input'!D31&lt;$Q$4),"Excluded",'User Input'!D31))</f>
        <v>Excluded</v>
      </c>
      <c r="E31" s="7" t="str">
        <f>IF('User Input'!E31="","No sample",IF(OR('User Input'!E31&gt;$Q$3, 'User Input'!E31&lt;$Q$4),"Excluded",'User Input'!E31))</f>
        <v>No sample</v>
      </c>
      <c r="F31" s="7" t="str">
        <f>IF('User Input'!F31="","No sample",IF(OR('User Input'!F31&gt;$Q$3, 'User Input'!F31&lt;$Q$4),"Excluded",'User Input'!F31))</f>
        <v>No sample</v>
      </c>
      <c r="G31" s="7" t="str">
        <f>IF('User Input'!G31="","No sample",IF(OR('User Input'!G31&gt;$Q$3, 'User Input'!G31&lt;$Q$4),"Excluded",'User Input'!G31))</f>
        <v>No sample</v>
      </c>
      <c r="H31" s="7" t="str">
        <f>IF('User Input'!H31="","No sample",IF(OR('User Input'!H31&gt;$Q$3, 'User Input'!H31&lt;$Q$4),"Excluded",'User Input'!H31))</f>
        <v>No sample</v>
      </c>
      <c r="I31" s="7" t="str">
        <f>IF('User Input'!I31="","No sample",IF(OR('User Input'!I31&gt;$Q$3, 'User Input'!I31&lt;$Q$4),"Excluded",'User Input'!I31))</f>
        <v>No sample</v>
      </c>
      <c r="J31" s="7" t="str">
        <f>IF('User Input'!J31="","No sample",IF(OR('User Input'!J31&gt;$Q$3, 'User Input'!J31&lt;$Q$4),"Excluded",'User Input'!J31))</f>
        <v>Excluded</v>
      </c>
      <c r="K31" s="7" t="str">
        <f>IF('User Input'!K31="","No sample",IF(OR('User Input'!K31&gt;$Q$3, 'User Input'!K31&lt;$Q$4),"Excluded",'User Input'!K31))</f>
        <v>No sample</v>
      </c>
      <c r="L31" s="7" t="str">
        <f>IF('User Input'!L31="","No sample",IF(OR('User Input'!L31&gt;$Q$3, 'User Input'!L31&lt;$Q$4),"Excluded",'User Input'!L31))</f>
        <v>No sample</v>
      </c>
      <c r="M31" s="7" t="str">
        <f>IF('User Input'!M31="","No sample",IF(OR('User Input'!M31&gt;$Q$3, 'User Input'!M31&lt;$Q$4),"Excluded",'User Input'!M31))</f>
        <v>No sample</v>
      </c>
      <c r="N31" s="7" t="str">
        <f>IF('User Input'!N31="","No sample",IF(OR('User Input'!N31&gt;$Q$3, 'User Input'!N31&lt;$Q$4),"Excluded",'User Input'!N31))</f>
        <v>No sample</v>
      </c>
      <c r="O31" s="7" t="str">
        <f>IF('User Input'!O31="","No sample",IF(OR('User Input'!O31&gt;$Q$3, 'User Input'!O31&lt;$Q$4),"Excluded",'User Input'!O31))</f>
        <v>No sample</v>
      </c>
      <c r="P31" s="43"/>
      <c r="Q31" s="43"/>
      <c r="R31" s="43"/>
    </row>
    <row r="32" spans="1:33" x14ac:dyDescent="0.25">
      <c r="A32" s="133"/>
      <c r="B32" s="6" t="s">
        <v>2312</v>
      </c>
      <c r="C32" s="6" t="str">
        <f>VLOOKUP(B32,'miRNA Table'!$B$3:$D$194,3,FALSE)</f>
        <v>hsa-miR-142-5p</v>
      </c>
      <c r="D32" s="7">
        <f>IF('User Input'!D32="","No sample",IF(OR('User Input'!D32&gt;$Q$3, 'User Input'!D32&lt;$Q$4),"Excluded",'User Input'!D32))</f>
        <v>28.18</v>
      </c>
      <c r="E32" s="7" t="str">
        <f>IF('User Input'!E32="","No sample",IF(OR('User Input'!E32&gt;$Q$3, 'User Input'!E32&lt;$Q$4),"Excluded",'User Input'!E32))</f>
        <v>No sample</v>
      </c>
      <c r="F32" s="7" t="str">
        <f>IF('User Input'!F32="","No sample",IF(OR('User Input'!F32&gt;$Q$3, 'User Input'!F32&lt;$Q$4),"Excluded",'User Input'!F32))</f>
        <v>No sample</v>
      </c>
      <c r="G32" s="7" t="str">
        <f>IF('User Input'!G32="","No sample",IF(OR('User Input'!G32&gt;$Q$3, 'User Input'!G32&lt;$Q$4),"Excluded",'User Input'!G32))</f>
        <v>No sample</v>
      </c>
      <c r="H32" s="7" t="str">
        <f>IF('User Input'!H32="","No sample",IF(OR('User Input'!H32&gt;$Q$3, 'User Input'!H32&lt;$Q$4),"Excluded",'User Input'!H32))</f>
        <v>No sample</v>
      </c>
      <c r="I32" s="7" t="str">
        <f>IF('User Input'!I32="","No sample",IF(OR('User Input'!I32&gt;$Q$3, 'User Input'!I32&lt;$Q$4),"Excluded",'User Input'!I32))</f>
        <v>No sample</v>
      </c>
      <c r="J32" s="7">
        <f>IF('User Input'!J32="","No sample",IF(OR('User Input'!J32&gt;$Q$3, 'User Input'!J32&lt;$Q$4),"Excluded",'User Input'!J32))</f>
        <v>25.8</v>
      </c>
      <c r="K32" s="7" t="str">
        <f>IF('User Input'!K32="","No sample",IF(OR('User Input'!K32&gt;$Q$3, 'User Input'!K32&lt;$Q$4),"Excluded",'User Input'!K32))</f>
        <v>No sample</v>
      </c>
      <c r="L32" s="7" t="str">
        <f>IF('User Input'!L32="","No sample",IF(OR('User Input'!L32&gt;$Q$3, 'User Input'!L32&lt;$Q$4),"Excluded",'User Input'!L32))</f>
        <v>No sample</v>
      </c>
      <c r="M32" s="7" t="str">
        <f>IF('User Input'!M32="","No sample",IF(OR('User Input'!M32&gt;$Q$3, 'User Input'!M32&lt;$Q$4),"Excluded",'User Input'!M32))</f>
        <v>No sample</v>
      </c>
      <c r="N32" s="7" t="str">
        <f>IF('User Input'!N32="","No sample",IF(OR('User Input'!N32&gt;$Q$3, 'User Input'!N32&lt;$Q$4),"Excluded",'User Input'!N32))</f>
        <v>No sample</v>
      </c>
      <c r="O32" s="7" t="str">
        <f>IF('User Input'!O32="","No sample",IF(OR('User Input'!O32&gt;$Q$3, 'User Input'!O32&lt;$Q$4),"Excluded",'User Input'!O32))</f>
        <v>No sample</v>
      </c>
      <c r="P32" s="43"/>
      <c r="Q32" s="43"/>
      <c r="R32" s="43"/>
    </row>
    <row r="33" spans="1:18" x14ac:dyDescent="0.25">
      <c r="A33" s="133"/>
      <c r="B33" s="6" t="s">
        <v>2313</v>
      </c>
      <c r="C33" s="6" t="str">
        <f>VLOOKUP(B33,'miRNA Table'!$B$3:$D$194,3,FALSE)</f>
        <v>hsa-miR-193a-3p</v>
      </c>
      <c r="D33" s="7">
        <f>IF('User Input'!D33="","No sample",IF(OR('User Input'!D33&gt;$Q$3, 'User Input'!D33&lt;$Q$4),"Excluded",'User Input'!D33))</f>
        <v>25.79</v>
      </c>
      <c r="E33" s="7" t="str">
        <f>IF('User Input'!E33="","No sample",IF(OR('User Input'!E33&gt;$Q$3, 'User Input'!E33&lt;$Q$4),"Excluded",'User Input'!E33))</f>
        <v>No sample</v>
      </c>
      <c r="F33" s="7" t="str">
        <f>IF('User Input'!F33="","No sample",IF(OR('User Input'!F33&gt;$Q$3, 'User Input'!F33&lt;$Q$4),"Excluded",'User Input'!F33))</f>
        <v>No sample</v>
      </c>
      <c r="G33" s="7" t="str">
        <f>IF('User Input'!G33="","No sample",IF(OR('User Input'!G33&gt;$Q$3, 'User Input'!G33&lt;$Q$4),"Excluded",'User Input'!G33))</f>
        <v>No sample</v>
      </c>
      <c r="H33" s="7" t="str">
        <f>IF('User Input'!H33="","No sample",IF(OR('User Input'!H33&gt;$Q$3, 'User Input'!H33&lt;$Q$4),"Excluded",'User Input'!H33))</f>
        <v>No sample</v>
      </c>
      <c r="I33" s="7" t="str">
        <f>IF('User Input'!I33="","No sample",IF(OR('User Input'!I33&gt;$Q$3, 'User Input'!I33&lt;$Q$4),"Excluded",'User Input'!I33))</f>
        <v>No sample</v>
      </c>
      <c r="J33" s="7">
        <f>IF('User Input'!J33="","No sample",IF(OR('User Input'!J33&gt;$Q$3, 'User Input'!J33&lt;$Q$4),"Excluded",'User Input'!J33))</f>
        <v>26.693999999999999</v>
      </c>
      <c r="K33" s="7" t="str">
        <f>IF('User Input'!K33="","No sample",IF(OR('User Input'!K33&gt;$Q$3, 'User Input'!K33&lt;$Q$4),"Excluded",'User Input'!K33))</f>
        <v>No sample</v>
      </c>
      <c r="L33" s="7" t="str">
        <f>IF('User Input'!L33="","No sample",IF(OR('User Input'!L33&gt;$Q$3, 'User Input'!L33&lt;$Q$4),"Excluded",'User Input'!L33))</f>
        <v>No sample</v>
      </c>
      <c r="M33" s="7" t="str">
        <f>IF('User Input'!M33="","No sample",IF(OR('User Input'!M33&gt;$Q$3, 'User Input'!M33&lt;$Q$4),"Excluded",'User Input'!M33))</f>
        <v>No sample</v>
      </c>
      <c r="N33" s="7" t="str">
        <f>IF('User Input'!N33="","No sample",IF(OR('User Input'!N33&gt;$Q$3, 'User Input'!N33&lt;$Q$4),"Excluded",'User Input'!N33))</f>
        <v>No sample</v>
      </c>
      <c r="O33" s="7" t="str">
        <f>IF('User Input'!O33="","No sample",IF(OR('User Input'!O33&gt;$Q$3, 'User Input'!O33&lt;$Q$4),"Excluded",'User Input'!O33))</f>
        <v>No sample</v>
      </c>
      <c r="P33" s="43"/>
      <c r="Q33" s="43"/>
      <c r="R33" s="43"/>
    </row>
    <row r="34" spans="1:18" x14ac:dyDescent="0.25">
      <c r="A34" s="133"/>
      <c r="B34" s="6" t="s">
        <v>2314</v>
      </c>
      <c r="C34" s="6" t="str">
        <f>VLOOKUP(B34,'miRNA Table'!$B$3:$D$194,3,FALSE)</f>
        <v>hsa-miR-30e-3p</v>
      </c>
      <c r="D34" s="7" t="str">
        <f>IF('User Input'!D34="","No sample",IF(OR('User Input'!D34&gt;$Q$3, 'User Input'!D34&lt;$Q$4),"Excluded",'User Input'!D34))</f>
        <v>Excluded</v>
      </c>
      <c r="E34" s="7" t="str">
        <f>IF('User Input'!E34="","No sample",IF(OR('User Input'!E34&gt;$Q$3, 'User Input'!E34&lt;$Q$4),"Excluded",'User Input'!E34))</f>
        <v>No sample</v>
      </c>
      <c r="F34" s="7" t="str">
        <f>IF('User Input'!F34="","No sample",IF(OR('User Input'!F34&gt;$Q$3, 'User Input'!F34&lt;$Q$4),"Excluded",'User Input'!F34))</f>
        <v>No sample</v>
      </c>
      <c r="G34" s="7" t="str">
        <f>IF('User Input'!G34="","No sample",IF(OR('User Input'!G34&gt;$Q$3, 'User Input'!G34&lt;$Q$4),"Excluded",'User Input'!G34))</f>
        <v>No sample</v>
      </c>
      <c r="H34" s="7" t="str">
        <f>IF('User Input'!H34="","No sample",IF(OR('User Input'!H34&gt;$Q$3, 'User Input'!H34&lt;$Q$4),"Excluded",'User Input'!H34))</f>
        <v>No sample</v>
      </c>
      <c r="I34" s="7" t="str">
        <f>IF('User Input'!I34="","No sample",IF(OR('User Input'!I34&gt;$Q$3, 'User Input'!I34&lt;$Q$4),"Excluded",'User Input'!I34))</f>
        <v>No sample</v>
      </c>
      <c r="J34" s="7" t="str">
        <f>IF('User Input'!J34="","No sample",IF(OR('User Input'!J34&gt;$Q$3, 'User Input'!J34&lt;$Q$4),"Excluded",'User Input'!J34))</f>
        <v>Excluded</v>
      </c>
      <c r="K34" s="7" t="str">
        <f>IF('User Input'!K34="","No sample",IF(OR('User Input'!K34&gt;$Q$3, 'User Input'!K34&lt;$Q$4),"Excluded",'User Input'!K34))</f>
        <v>No sample</v>
      </c>
      <c r="L34" s="7" t="str">
        <f>IF('User Input'!L34="","No sample",IF(OR('User Input'!L34&gt;$Q$3, 'User Input'!L34&lt;$Q$4),"Excluded",'User Input'!L34))</f>
        <v>No sample</v>
      </c>
      <c r="M34" s="7" t="str">
        <f>IF('User Input'!M34="","No sample",IF(OR('User Input'!M34&gt;$Q$3, 'User Input'!M34&lt;$Q$4),"Excluded",'User Input'!M34))</f>
        <v>No sample</v>
      </c>
      <c r="N34" s="7" t="str">
        <f>IF('User Input'!N34="","No sample",IF(OR('User Input'!N34&gt;$Q$3, 'User Input'!N34&lt;$Q$4),"Excluded",'User Input'!N34))</f>
        <v>No sample</v>
      </c>
      <c r="O34" s="7" t="str">
        <f>IF('User Input'!O34="","No sample",IF(OR('User Input'!O34&gt;$Q$3, 'User Input'!O34&lt;$Q$4),"Excluded",'User Input'!O34))</f>
        <v>No sample</v>
      </c>
      <c r="P34" s="43"/>
      <c r="Q34" s="43"/>
      <c r="R34" s="43"/>
    </row>
    <row r="35" spans="1:18" x14ac:dyDescent="0.25">
      <c r="A35" s="133"/>
      <c r="B35" s="6" t="s">
        <v>2315</v>
      </c>
      <c r="C35" s="6" t="str">
        <f>VLOOKUP(B35,'miRNA Table'!$B$3:$D$194,3,FALSE)</f>
        <v>hsa-miR-378a-3p</v>
      </c>
      <c r="D35" s="7" t="str">
        <f>IF('User Input'!D35="","No sample",IF(OR('User Input'!D35&gt;$Q$3, 'User Input'!D35&lt;$Q$4),"Excluded",'User Input'!D35))</f>
        <v>Excluded</v>
      </c>
      <c r="E35" s="7" t="str">
        <f>IF('User Input'!E35="","No sample",IF(OR('User Input'!E35&gt;$Q$3, 'User Input'!E35&lt;$Q$4),"Excluded",'User Input'!E35))</f>
        <v>No sample</v>
      </c>
      <c r="F35" s="7" t="str">
        <f>IF('User Input'!F35="","No sample",IF(OR('User Input'!F35&gt;$Q$3, 'User Input'!F35&lt;$Q$4),"Excluded",'User Input'!F35))</f>
        <v>No sample</v>
      </c>
      <c r="G35" s="7" t="str">
        <f>IF('User Input'!G35="","No sample",IF(OR('User Input'!G35&gt;$Q$3, 'User Input'!G35&lt;$Q$4),"Excluded",'User Input'!G35))</f>
        <v>No sample</v>
      </c>
      <c r="H35" s="7" t="str">
        <f>IF('User Input'!H35="","No sample",IF(OR('User Input'!H35&gt;$Q$3, 'User Input'!H35&lt;$Q$4),"Excluded",'User Input'!H35))</f>
        <v>No sample</v>
      </c>
      <c r="I35" s="7" t="str">
        <f>IF('User Input'!I35="","No sample",IF(OR('User Input'!I35&gt;$Q$3, 'User Input'!I35&lt;$Q$4),"Excluded",'User Input'!I35))</f>
        <v>No sample</v>
      </c>
      <c r="J35" s="7" t="str">
        <f>IF('User Input'!J35="","No sample",IF(OR('User Input'!J35&gt;$Q$3, 'User Input'!J35&lt;$Q$4),"Excluded",'User Input'!J35))</f>
        <v>Excluded</v>
      </c>
      <c r="K35" s="7" t="str">
        <f>IF('User Input'!K35="","No sample",IF(OR('User Input'!K35&gt;$Q$3, 'User Input'!K35&lt;$Q$4),"Excluded",'User Input'!K35))</f>
        <v>No sample</v>
      </c>
      <c r="L35" s="7" t="str">
        <f>IF('User Input'!L35="","No sample",IF(OR('User Input'!L35&gt;$Q$3, 'User Input'!L35&lt;$Q$4),"Excluded",'User Input'!L35))</f>
        <v>No sample</v>
      </c>
      <c r="M35" s="7" t="str">
        <f>IF('User Input'!M35="","No sample",IF(OR('User Input'!M35&gt;$Q$3, 'User Input'!M35&lt;$Q$4),"Excluded",'User Input'!M35))</f>
        <v>No sample</v>
      </c>
      <c r="N35" s="7" t="str">
        <f>IF('User Input'!N35="","No sample",IF(OR('User Input'!N35&gt;$Q$3, 'User Input'!N35&lt;$Q$4),"Excluded",'User Input'!N35))</f>
        <v>No sample</v>
      </c>
      <c r="O35" s="7" t="str">
        <f>IF('User Input'!O35="","No sample",IF(OR('User Input'!O35&gt;$Q$3, 'User Input'!O35&lt;$Q$4),"Excluded",'User Input'!O35))</f>
        <v>No sample</v>
      </c>
      <c r="P35" s="43"/>
      <c r="Q35" s="43"/>
      <c r="R35" s="43"/>
    </row>
    <row r="36" spans="1:18" x14ac:dyDescent="0.25">
      <c r="A36" s="133"/>
      <c r="B36" s="6" t="s">
        <v>2316</v>
      </c>
      <c r="C36" s="6" t="str">
        <f>VLOOKUP(B36,'miRNA Table'!$B$3:$D$194,3,FALSE)</f>
        <v>hsa-miR-409-3p</v>
      </c>
      <c r="D36" s="7">
        <f>IF('User Input'!D36="","No sample",IF(OR('User Input'!D36&gt;$Q$3, 'User Input'!D36&lt;$Q$4),"Excluded",'User Input'!D36))</f>
        <v>31.033999999999999</v>
      </c>
      <c r="E36" s="7" t="str">
        <f>IF('User Input'!E36="","No sample",IF(OR('User Input'!E36&gt;$Q$3, 'User Input'!E36&lt;$Q$4),"Excluded",'User Input'!E36))</f>
        <v>No sample</v>
      </c>
      <c r="F36" s="7" t="str">
        <f>IF('User Input'!F36="","No sample",IF(OR('User Input'!F36&gt;$Q$3, 'User Input'!F36&lt;$Q$4),"Excluded",'User Input'!F36))</f>
        <v>No sample</v>
      </c>
      <c r="G36" s="7" t="str">
        <f>IF('User Input'!G36="","No sample",IF(OR('User Input'!G36&gt;$Q$3, 'User Input'!G36&lt;$Q$4),"Excluded",'User Input'!G36))</f>
        <v>No sample</v>
      </c>
      <c r="H36" s="7" t="str">
        <f>IF('User Input'!H36="","No sample",IF(OR('User Input'!H36&gt;$Q$3, 'User Input'!H36&lt;$Q$4),"Excluded",'User Input'!H36))</f>
        <v>No sample</v>
      </c>
      <c r="I36" s="7" t="str">
        <f>IF('User Input'!I36="","No sample",IF(OR('User Input'!I36&gt;$Q$3, 'User Input'!I36&lt;$Q$4),"Excluded",'User Input'!I36))</f>
        <v>No sample</v>
      </c>
      <c r="J36" s="7" t="str">
        <f>IF('User Input'!J36="","No sample",IF(OR('User Input'!J36&gt;$Q$3, 'User Input'!J36&lt;$Q$4),"Excluded",'User Input'!J36))</f>
        <v>Excluded</v>
      </c>
      <c r="K36" s="7" t="str">
        <f>IF('User Input'!K36="","No sample",IF(OR('User Input'!K36&gt;$Q$3, 'User Input'!K36&lt;$Q$4),"Excluded",'User Input'!K36))</f>
        <v>No sample</v>
      </c>
      <c r="L36" s="7" t="str">
        <f>IF('User Input'!L36="","No sample",IF(OR('User Input'!L36&gt;$Q$3, 'User Input'!L36&lt;$Q$4),"Excluded",'User Input'!L36))</f>
        <v>No sample</v>
      </c>
      <c r="M36" s="7" t="str">
        <f>IF('User Input'!M36="","No sample",IF(OR('User Input'!M36&gt;$Q$3, 'User Input'!M36&lt;$Q$4),"Excluded",'User Input'!M36))</f>
        <v>No sample</v>
      </c>
      <c r="N36" s="7" t="str">
        <f>IF('User Input'!N36="","No sample",IF(OR('User Input'!N36&gt;$Q$3, 'User Input'!N36&lt;$Q$4),"Excluded",'User Input'!N36))</f>
        <v>No sample</v>
      </c>
      <c r="O36" s="7" t="str">
        <f>IF('User Input'!O36="","No sample",IF(OR('User Input'!O36&gt;$Q$3, 'User Input'!O36&lt;$Q$4),"Excluded",'User Input'!O36))</f>
        <v>No sample</v>
      </c>
      <c r="P36" s="43"/>
      <c r="Q36" s="43"/>
      <c r="R36" s="43"/>
    </row>
    <row r="37" spans="1:18" x14ac:dyDescent="0.25">
      <c r="A37" s="133"/>
      <c r="B37" s="6" t="s">
        <v>2317</v>
      </c>
      <c r="C37" s="6" t="str">
        <f>VLOOKUP(B37,'miRNA Table'!$B$3:$D$194,3,FALSE)</f>
        <v>hsa-miR-630</v>
      </c>
      <c r="D37" s="7">
        <f>IF('User Input'!D37="","No sample",IF(OR('User Input'!D37&gt;$Q$3, 'User Input'!D37&lt;$Q$4),"Excluded",'User Input'!D37))</f>
        <v>31.579000000000001</v>
      </c>
      <c r="E37" s="7" t="str">
        <f>IF('User Input'!E37="","No sample",IF(OR('User Input'!E37&gt;$Q$3, 'User Input'!E37&lt;$Q$4),"Excluded",'User Input'!E37))</f>
        <v>No sample</v>
      </c>
      <c r="F37" s="7" t="str">
        <f>IF('User Input'!F37="","No sample",IF(OR('User Input'!F37&gt;$Q$3, 'User Input'!F37&lt;$Q$4),"Excluded",'User Input'!F37))</f>
        <v>No sample</v>
      </c>
      <c r="G37" s="7" t="str">
        <f>IF('User Input'!G37="","No sample",IF(OR('User Input'!G37&gt;$Q$3, 'User Input'!G37&lt;$Q$4),"Excluded",'User Input'!G37))</f>
        <v>No sample</v>
      </c>
      <c r="H37" s="7" t="str">
        <f>IF('User Input'!H37="","No sample",IF(OR('User Input'!H37&gt;$Q$3, 'User Input'!H37&lt;$Q$4),"Excluded",'User Input'!H37))</f>
        <v>No sample</v>
      </c>
      <c r="I37" s="7" t="str">
        <f>IF('User Input'!I37="","No sample",IF(OR('User Input'!I37&gt;$Q$3, 'User Input'!I37&lt;$Q$4),"Excluded",'User Input'!I37))</f>
        <v>No sample</v>
      </c>
      <c r="J37" s="7">
        <f>IF('User Input'!J37="","No sample",IF(OR('User Input'!J37&gt;$Q$3, 'User Input'!J37&lt;$Q$4),"Excluded",'User Input'!J37))</f>
        <v>31.001999999999999</v>
      </c>
      <c r="K37" s="7" t="str">
        <f>IF('User Input'!K37="","No sample",IF(OR('User Input'!K37&gt;$Q$3, 'User Input'!K37&lt;$Q$4),"Excluded",'User Input'!K37))</f>
        <v>No sample</v>
      </c>
      <c r="L37" s="7" t="str">
        <f>IF('User Input'!L37="","No sample",IF(OR('User Input'!L37&gt;$Q$3, 'User Input'!L37&lt;$Q$4),"Excluded",'User Input'!L37))</f>
        <v>No sample</v>
      </c>
      <c r="M37" s="7" t="str">
        <f>IF('User Input'!M37="","No sample",IF(OR('User Input'!M37&gt;$Q$3, 'User Input'!M37&lt;$Q$4),"Excluded",'User Input'!M37))</f>
        <v>No sample</v>
      </c>
      <c r="N37" s="7" t="str">
        <f>IF('User Input'!N37="","No sample",IF(OR('User Input'!N37&gt;$Q$3, 'User Input'!N37&lt;$Q$4),"Excluded",'User Input'!N37))</f>
        <v>No sample</v>
      </c>
      <c r="O37" s="7" t="str">
        <f>IF('User Input'!O37="","No sample",IF(OR('User Input'!O37&gt;$Q$3, 'User Input'!O37&lt;$Q$4),"Excluded",'User Input'!O37))</f>
        <v>No sample</v>
      </c>
      <c r="P37" s="43"/>
      <c r="Q37" s="43"/>
      <c r="R37" s="43"/>
    </row>
    <row r="38" spans="1:18" x14ac:dyDescent="0.25">
      <c r="A38" s="133"/>
      <c r="B38" s="6" t="s">
        <v>2318</v>
      </c>
      <c r="C38" s="6" t="str">
        <f>VLOOKUP(B38,'miRNA Table'!$B$3:$D$194,3,FALSE)</f>
        <v>Spike-in RNA Ctr 2</v>
      </c>
      <c r="D38" s="7" t="str">
        <f>IF('User Input'!D38="","No sample",IF(OR('User Input'!D38&gt;$Q$3, 'User Input'!D38&lt;$Q$4),"Excluded",'User Input'!D38))</f>
        <v>Excluded</v>
      </c>
      <c r="E38" s="7" t="str">
        <f>IF('User Input'!E38="","No sample",IF(OR('User Input'!E38&gt;$Q$3, 'User Input'!E38&lt;$Q$4),"Excluded",'User Input'!E38))</f>
        <v>No sample</v>
      </c>
      <c r="F38" s="7" t="str">
        <f>IF('User Input'!F38="","No sample",IF(OR('User Input'!F38&gt;$Q$3, 'User Input'!F38&lt;$Q$4),"Excluded",'User Input'!F38))</f>
        <v>No sample</v>
      </c>
      <c r="G38" s="7" t="str">
        <f>IF('User Input'!G38="","No sample",IF(OR('User Input'!G38&gt;$Q$3, 'User Input'!G38&lt;$Q$4),"Excluded",'User Input'!G38))</f>
        <v>No sample</v>
      </c>
      <c r="H38" s="7" t="str">
        <f>IF('User Input'!H38="","No sample",IF(OR('User Input'!H38&gt;$Q$3, 'User Input'!H38&lt;$Q$4),"Excluded",'User Input'!H38))</f>
        <v>No sample</v>
      </c>
      <c r="I38" s="7" t="str">
        <f>IF('User Input'!I38="","No sample",IF(OR('User Input'!I38&gt;$Q$3, 'User Input'!I38&lt;$Q$4),"Excluded",'User Input'!I38))</f>
        <v>No sample</v>
      </c>
      <c r="J38" s="7" t="str">
        <f>IF('User Input'!J38="","No sample",IF(OR('User Input'!J38&gt;$Q$3, 'User Input'!J38&lt;$Q$4),"Excluded",'User Input'!J38))</f>
        <v>Excluded</v>
      </c>
      <c r="K38" s="7" t="str">
        <f>IF('User Input'!K38="","No sample",IF(OR('User Input'!K38&gt;$Q$3, 'User Input'!K38&lt;$Q$4),"Excluded",'User Input'!K38))</f>
        <v>No sample</v>
      </c>
      <c r="L38" s="7" t="str">
        <f>IF('User Input'!L38="","No sample",IF(OR('User Input'!L38&gt;$Q$3, 'User Input'!L38&lt;$Q$4),"Excluded",'User Input'!L38))</f>
        <v>No sample</v>
      </c>
      <c r="M38" s="7" t="str">
        <f>IF('User Input'!M38="","No sample",IF(OR('User Input'!M38&gt;$Q$3, 'User Input'!M38&lt;$Q$4),"Excluded",'User Input'!M38))</f>
        <v>No sample</v>
      </c>
      <c r="N38" s="7" t="str">
        <f>IF('User Input'!N38="","No sample",IF(OR('User Input'!N38&gt;$Q$3, 'User Input'!N38&lt;$Q$4),"Excluded",'User Input'!N38))</f>
        <v>No sample</v>
      </c>
      <c r="O38" s="7" t="str">
        <f>IF('User Input'!O38="","No sample",IF(OR('User Input'!O38&gt;$Q$3, 'User Input'!O38&lt;$Q$4),"Excluded",'User Input'!O38))</f>
        <v>No sample</v>
      </c>
      <c r="P38" s="43"/>
      <c r="Q38" s="43"/>
      <c r="R38" s="43"/>
    </row>
    <row r="39" spans="1:18" x14ac:dyDescent="0.25">
      <c r="A39" s="133"/>
      <c r="B39" s="6" t="s">
        <v>2319</v>
      </c>
      <c r="C39" s="6" t="str">
        <f>VLOOKUP(B39,'miRNA Table'!$B$3:$D$194,3,FALSE)</f>
        <v>hsa-miR-181a-5p</v>
      </c>
      <c r="D39" s="7">
        <f>IF('User Input'!D39="","No sample",IF(OR('User Input'!D39&gt;$Q$3, 'User Input'!D39&lt;$Q$4),"Excluded",'User Input'!D39))</f>
        <v>23.931000000000001</v>
      </c>
      <c r="E39" s="7" t="str">
        <f>IF('User Input'!E39="","No sample",IF(OR('User Input'!E39&gt;$Q$3, 'User Input'!E39&lt;$Q$4),"Excluded",'User Input'!E39))</f>
        <v>No sample</v>
      </c>
      <c r="F39" s="7" t="str">
        <f>IF('User Input'!F39="","No sample",IF(OR('User Input'!F39&gt;$Q$3, 'User Input'!F39&lt;$Q$4),"Excluded",'User Input'!F39))</f>
        <v>No sample</v>
      </c>
      <c r="G39" s="7" t="str">
        <f>IF('User Input'!G39="","No sample",IF(OR('User Input'!G39&gt;$Q$3, 'User Input'!G39&lt;$Q$4),"Excluded",'User Input'!G39))</f>
        <v>No sample</v>
      </c>
      <c r="H39" s="7" t="str">
        <f>IF('User Input'!H39="","No sample",IF(OR('User Input'!H39&gt;$Q$3, 'User Input'!H39&lt;$Q$4),"Excluded",'User Input'!H39))</f>
        <v>No sample</v>
      </c>
      <c r="I39" s="7" t="str">
        <f>IF('User Input'!I39="","No sample",IF(OR('User Input'!I39&gt;$Q$3, 'User Input'!I39&lt;$Q$4),"Excluded",'User Input'!I39))</f>
        <v>No sample</v>
      </c>
      <c r="J39" s="7">
        <f>IF('User Input'!J39="","No sample",IF(OR('User Input'!J39&gt;$Q$3, 'User Input'!J39&lt;$Q$4),"Excluded",'User Input'!J39))</f>
        <v>24.751000000000001</v>
      </c>
      <c r="K39" s="7" t="str">
        <f>IF('User Input'!K39="","No sample",IF(OR('User Input'!K39&gt;$Q$3, 'User Input'!K39&lt;$Q$4),"Excluded",'User Input'!K39))</f>
        <v>No sample</v>
      </c>
      <c r="L39" s="7" t="str">
        <f>IF('User Input'!L39="","No sample",IF(OR('User Input'!L39&gt;$Q$3, 'User Input'!L39&lt;$Q$4),"Excluded",'User Input'!L39))</f>
        <v>No sample</v>
      </c>
      <c r="M39" s="7" t="str">
        <f>IF('User Input'!M39="","No sample",IF(OR('User Input'!M39&gt;$Q$3, 'User Input'!M39&lt;$Q$4),"Excluded",'User Input'!M39))</f>
        <v>No sample</v>
      </c>
      <c r="N39" s="7" t="str">
        <f>IF('User Input'!N39="","No sample",IF(OR('User Input'!N39&gt;$Q$3, 'User Input'!N39&lt;$Q$4),"Excluded",'User Input'!N39))</f>
        <v>No sample</v>
      </c>
      <c r="O39" s="7" t="str">
        <f>IF('User Input'!O39="","No sample",IF(OR('User Input'!O39&gt;$Q$3, 'User Input'!O39&lt;$Q$4),"Excluded",'User Input'!O39))</f>
        <v>No sample</v>
      </c>
      <c r="P39" s="43"/>
      <c r="Q39" s="43"/>
      <c r="R39" s="43"/>
    </row>
    <row r="40" spans="1:18" x14ac:dyDescent="0.25">
      <c r="A40" s="133"/>
      <c r="B40" s="6" t="s">
        <v>2320</v>
      </c>
      <c r="C40" s="6" t="str">
        <f>VLOOKUP(B40,'miRNA Table'!$B$3:$D$194,3,FALSE)</f>
        <v>hsa-miR-29a-3p</v>
      </c>
      <c r="D40" s="7">
        <f>IF('User Input'!D40="","No sample",IF(OR('User Input'!D40&gt;$Q$3, 'User Input'!D40&lt;$Q$4),"Excluded",'User Input'!D40))</f>
        <v>20.196000000000002</v>
      </c>
      <c r="E40" s="7" t="str">
        <f>IF('User Input'!E40="","No sample",IF(OR('User Input'!E40&gt;$Q$3, 'User Input'!E40&lt;$Q$4),"Excluded",'User Input'!E40))</f>
        <v>No sample</v>
      </c>
      <c r="F40" s="7" t="str">
        <f>IF('User Input'!F40="","No sample",IF(OR('User Input'!F40&gt;$Q$3, 'User Input'!F40&lt;$Q$4),"Excluded",'User Input'!F40))</f>
        <v>No sample</v>
      </c>
      <c r="G40" s="7" t="str">
        <f>IF('User Input'!G40="","No sample",IF(OR('User Input'!G40&gt;$Q$3, 'User Input'!G40&lt;$Q$4),"Excluded",'User Input'!G40))</f>
        <v>No sample</v>
      </c>
      <c r="H40" s="7" t="str">
        <f>IF('User Input'!H40="","No sample",IF(OR('User Input'!H40&gt;$Q$3, 'User Input'!H40&lt;$Q$4),"Excluded",'User Input'!H40))</f>
        <v>No sample</v>
      </c>
      <c r="I40" s="7" t="str">
        <f>IF('User Input'!I40="","No sample",IF(OR('User Input'!I40&gt;$Q$3, 'User Input'!I40&lt;$Q$4),"Excluded",'User Input'!I40))</f>
        <v>No sample</v>
      </c>
      <c r="J40" s="7">
        <f>IF('User Input'!J40="","No sample",IF(OR('User Input'!J40&gt;$Q$3, 'User Input'!J40&lt;$Q$4),"Excluded",'User Input'!J40))</f>
        <v>31.762</v>
      </c>
      <c r="K40" s="7" t="str">
        <f>IF('User Input'!K40="","No sample",IF(OR('User Input'!K40&gt;$Q$3, 'User Input'!K40&lt;$Q$4),"Excluded",'User Input'!K40))</f>
        <v>No sample</v>
      </c>
      <c r="L40" s="7" t="str">
        <f>IF('User Input'!L40="","No sample",IF(OR('User Input'!L40&gt;$Q$3, 'User Input'!L40&lt;$Q$4),"Excluded",'User Input'!L40))</f>
        <v>No sample</v>
      </c>
      <c r="M40" s="7" t="str">
        <f>IF('User Input'!M40="","No sample",IF(OR('User Input'!M40&gt;$Q$3, 'User Input'!M40&lt;$Q$4),"Excluded",'User Input'!M40))</f>
        <v>No sample</v>
      </c>
      <c r="N40" s="7" t="str">
        <f>IF('User Input'!N40="","No sample",IF(OR('User Input'!N40&gt;$Q$3, 'User Input'!N40&lt;$Q$4),"Excluded",'User Input'!N40))</f>
        <v>No sample</v>
      </c>
      <c r="O40" s="7" t="str">
        <f>IF('User Input'!O40="","No sample",IF(OR('User Input'!O40&gt;$Q$3, 'User Input'!O40&lt;$Q$4),"Excluded",'User Input'!O40))</f>
        <v>No sample</v>
      </c>
      <c r="P40" s="43"/>
      <c r="Q40" s="43"/>
      <c r="R40" s="43"/>
    </row>
    <row r="41" spans="1:18" x14ac:dyDescent="0.25">
      <c r="A41" s="133"/>
      <c r="B41" s="6" t="s">
        <v>2321</v>
      </c>
      <c r="C41" s="6" t="str">
        <f>VLOOKUP(B41,'miRNA Table'!$B$3:$D$194,3,FALSE)</f>
        <v>hsa-miR-192-5p</v>
      </c>
      <c r="D41" s="7">
        <f>IF('User Input'!D41="","No sample",IF(OR('User Input'!D41&gt;$Q$3, 'User Input'!D41&lt;$Q$4),"Excluded",'User Input'!D41))</f>
        <v>22.547000000000001</v>
      </c>
      <c r="E41" s="7" t="str">
        <f>IF('User Input'!E41="","No sample",IF(OR('User Input'!E41&gt;$Q$3, 'User Input'!E41&lt;$Q$4),"Excluded",'User Input'!E41))</f>
        <v>No sample</v>
      </c>
      <c r="F41" s="7" t="str">
        <f>IF('User Input'!F41="","No sample",IF(OR('User Input'!F41&gt;$Q$3, 'User Input'!F41&lt;$Q$4),"Excluded",'User Input'!F41))</f>
        <v>No sample</v>
      </c>
      <c r="G41" s="7" t="str">
        <f>IF('User Input'!G41="","No sample",IF(OR('User Input'!G41&gt;$Q$3, 'User Input'!G41&lt;$Q$4),"Excluded",'User Input'!G41))</f>
        <v>No sample</v>
      </c>
      <c r="H41" s="7" t="str">
        <f>IF('User Input'!H41="","No sample",IF(OR('User Input'!H41&gt;$Q$3, 'User Input'!H41&lt;$Q$4),"Excluded",'User Input'!H41))</f>
        <v>No sample</v>
      </c>
      <c r="I41" s="7" t="str">
        <f>IF('User Input'!I41="","No sample",IF(OR('User Input'!I41&gt;$Q$3, 'User Input'!I41&lt;$Q$4),"Excluded",'User Input'!I41))</f>
        <v>No sample</v>
      </c>
      <c r="J41" s="7">
        <f>IF('User Input'!J41="","No sample",IF(OR('User Input'!J41&gt;$Q$3, 'User Input'!J41&lt;$Q$4),"Excluded",'User Input'!J41))</f>
        <v>21.774000000000001</v>
      </c>
      <c r="K41" s="7" t="str">
        <f>IF('User Input'!K41="","No sample",IF(OR('User Input'!K41&gt;$Q$3, 'User Input'!K41&lt;$Q$4),"Excluded",'User Input'!K41))</f>
        <v>No sample</v>
      </c>
      <c r="L41" s="7" t="str">
        <f>IF('User Input'!L41="","No sample",IF(OR('User Input'!L41&gt;$Q$3, 'User Input'!L41&lt;$Q$4),"Excluded",'User Input'!L41))</f>
        <v>No sample</v>
      </c>
      <c r="M41" s="7" t="str">
        <f>IF('User Input'!M41="","No sample",IF(OR('User Input'!M41&gt;$Q$3, 'User Input'!M41&lt;$Q$4),"Excluded",'User Input'!M41))</f>
        <v>No sample</v>
      </c>
      <c r="N41" s="7" t="str">
        <f>IF('User Input'!N41="","No sample",IF(OR('User Input'!N41&gt;$Q$3, 'User Input'!N41&lt;$Q$4),"Excluded",'User Input'!N41))</f>
        <v>No sample</v>
      </c>
      <c r="O41" s="7" t="str">
        <f>IF('User Input'!O41="","No sample",IF(OR('User Input'!O41&gt;$Q$3, 'User Input'!O41&lt;$Q$4),"Excluded",'User Input'!O41))</f>
        <v>No sample</v>
      </c>
      <c r="P41" s="43"/>
      <c r="Q41" s="43"/>
      <c r="R41" s="43"/>
    </row>
    <row r="42" spans="1:18" x14ac:dyDescent="0.25">
      <c r="A42" s="133"/>
      <c r="B42" s="6" t="s">
        <v>2322</v>
      </c>
      <c r="C42" s="6" t="str">
        <f>VLOOKUP(B42,'miRNA Table'!$B$3:$D$194,3,FALSE)</f>
        <v>hsa-miR-182-5p</v>
      </c>
      <c r="D42" s="7">
        <f>IF('User Input'!D42="","No sample",IF(OR('User Input'!D42&gt;$Q$3, 'User Input'!D42&lt;$Q$4),"Excluded",'User Input'!D42))</f>
        <v>29.148</v>
      </c>
      <c r="E42" s="7" t="str">
        <f>IF('User Input'!E42="","No sample",IF(OR('User Input'!E42&gt;$Q$3, 'User Input'!E42&lt;$Q$4),"Excluded",'User Input'!E42))</f>
        <v>No sample</v>
      </c>
      <c r="F42" s="7" t="str">
        <f>IF('User Input'!F42="","No sample",IF(OR('User Input'!F42&gt;$Q$3, 'User Input'!F42&lt;$Q$4),"Excluded",'User Input'!F42))</f>
        <v>No sample</v>
      </c>
      <c r="G42" s="7" t="str">
        <f>IF('User Input'!G42="","No sample",IF(OR('User Input'!G42&gt;$Q$3, 'User Input'!G42&lt;$Q$4),"Excluded",'User Input'!G42))</f>
        <v>No sample</v>
      </c>
      <c r="H42" s="7" t="str">
        <f>IF('User Input'!H42="","No sample",IF(OR('User Input'!H42&gt;$Q$3, 'User Input'!H42&lt;$Q$4),"Excluded",'User Input'!H42))</f>
        <v>No sample</v>
      </c>
      <c r="I42" s="7" t="str">
        <f>IF('User Input'!I42="","No sample",IF(OR('User Input'!I42&gt;$Q$3, 'User Input'!I42&lt;$Q$4),"Excluded",'User Input'!I42))</f>
        <v>No sample</v>
      </c>
      <c r="J42" s="7">
        <f>IF('User Input'!J42="","No sample",IF(OR('User Input'!J42&gt;$Q$3, 'User Input'!J42&lt;$Q$4),"Excluded",'User Input'!J42))</f>
        <v>29.837</v>
      </c>
      <c r="K42" s="7" t="str">
        <f>IF('User Input'!K42="","No sample",IF(OR('User Input'!K42&gt;$Q$3, 'User Input'!K42&lt;$Q$4),"Excluded",'User Input'!K42))</f>
        <v>No sample</v>
      </c>
      <c r="L42" s="7" t="str">
        <f>IF('User Input'!L42="","No sample",IF(OR('User Input'!L42&gt;$Q$3, 'User Input'!L42&lt;$Q$4),"Excluded",'User Input'!L42))</f>
        <v>No sample</v>
      </c>
      <c r="M42" s="7" t="str">
        <f>IF('User Input'!M42="","No sample",IF(OR('User Input'!M42&gt;$Q$3, 'User Input'!M42&lt;$Q$4),"Excluded",'User Input'!M42))</f>
        <v>No sample</v>
      </c>
      <c r="N42" s="7" t="str">
        <f>IF('User Input'!N42="","No sample",IF(OR('User Input'!N42&gt;$Q$3, 'User Input'!N42&lt;$Q$4),"Excluded",'User Input'!N42))</f>
        <v>No sample</v>
      </c>
      <c r="O42" s="7" t="str">
        <f>IF('User Input'!O42="","No sample",IF(OR('User Input'!O42&gt;$Q$3, 'User Input'!O42&lt;$Q$4),"Excluded",'User Input'!O42))</f>
        <v>No sample</v>
      </c>
      <c r="P42" s="43"/>
      <c r="Q42" s="43"/>
      <c r="R42" s="43"/>
    </row>
    <row r="43" spans="1:18" x14ac:dyDescent="0.25">
      <c r="A43" s="133"/>
      <c r="B43" s="6" t="s">
        <v>2323</v>
      </c>
      <c r="C43" s="6" t="str">
        <f>VLOOKUP(B43,'miRNA Table'!$B$3:$D$194,3,FALSE)</f>
        <v>hsa-miR-15b-5p</v>
      </c>
      <c r="D43" s="7">
        <f>IF('User Input'!D43="","No sample",IF(OR('User Input'!D43&gt;$Q$3, 'User Input'!D43&lt;$Q$4),"Excluded",'User Input'!D43))</f>
        <v>31.89</v>
      </c>
      <c r="E43" s="7" t="str">
        <f>IF('User Input'!E43="","No sample",IF(OR('User Input'!E43&gt;$Q$3, 'User Input'!E43&lt;$Q$4),"Excluded",'User Input'!E43))</f>
        <v>No sample</v>
      </c>
      <c r="F43" s="7" t="str">
        <f>IF('User Input'!F43="","No sample",IF(OR('User Input'!F43&gt;$Q$3, 'User Input'!F43&lt;$Q$4),"Excluded",'User Input'!F43))</f>
        <v>No sample</v>
      </c>
      <c r="G43" s="7" t="str">
        <f>IF('User Input'!G43="","No sample",IF(OR('User Input'!G43&gt;$Q$3, 'User Input'!G43&lt;$Q$4),"Excluded",'User Input'!G43))</f>
        <v>No sample</v>
      </c>
      <c r="H43" s="7" t="str">
        <f>IF('User Input'!H43="","No sample",IF(OR('User Input'!H43&gt;$Q$3, 'User Input'!H43&lt;$Q$4),"Excluded",'User Input'!H43))</f>
        <v>No sample</v>
      </c>
      <c r="I43" s="7" t="str">
        <f>IF('User Input'!I43="","No sample",IF(OR('User Input'!I43&gt;$Q$3, 'User Input'!I43&lt;$Q$4),"Excluded",'User Input'!I43))</f>
        <v>No sample</v>
      </c>
      <c r="J43" s="7" t="str">
        <f>IF('User Input'!J43="","No sample",IF(OR('User Input'!J43&gt;$Q$3, 'User Input'!J43&lt;$Q$4),"Excluded",'User Input'!J43))</f>
        <v>Excluded</v>
      </c>
      <c r="K43" s="7" t="str">
        <f>IF('User Input'!K43="","No sample",IF(OR('User Input'!K43&gt;$Q$3, 'User Input'!K43&lt;$Q$4),"Excluded",'User Input'!K43))</f>
        <v>No sample</v>
      </c>
      <c r="L43" s="7" t="str">
        <f>IF('User Input'!L43="","No sample",IF(OR('User Input'!L43&gt;$Q$3, 'User Input'!L43&lt;$Q$4),"Excluded",'User Input'!L43))</f>
        <v>No sample</v>
      </c>
      <c r="M43" s="7" t="str">
        <f>IF('User Input'!M43="","No sample",IF(OR('User Input'!M43&gt;$Q$3, 'User Input'!M43&lt;$Q$4),"Excluded",'User Input'!M43))</f>
        <v>No sample</v>
      </c>
      <c r="N43" s="7" t="str">
        <f>IF('User Input'!N43="","No sample",IF(OR('User Input'!N43&gt;$Q$3, 'User Input'!N43&lt;$Q$4),"Excluded",'User Input'!N43))</f>
        <v>No sample</v>
      </c>
      <c r="O43" s="7" t="str">
        <f>IF('User Input'!O43="","No sample",IF(OR('User Input'!O43&gt;$Q$3, 'User Input'!O43&lt;$Q$4),"Excluded",'User Input'!O43))</f>
        <v>No sample</v>
      </c>
      <c r="P43" s="43"/>
      <c r="Q43" s="43"/>
      <c r="R43" s="43"/>
    </row>
    <row r="44" spans="1:18" x14ac:dyDescent="0.25">
      <c r="A44" s="133"/>
      <c r="B44" s="6" t="s">
        <v>2324</v>
      </c>
      <c r="C44" s="6" t="str">
        <f>VLOOKUP(B44,'miRNA Table'!$B$3:$D$194,3,FALSE)</f>
        <v>hsa-miR-143-3p</v>
      </c>
      <c r="D44" s="7">
        <f>IF('User Input'!D44="","No sample",IF(OR('User Input'!D44&gt;$Q$3, 'User Input'!D44&lt;$Q$4),"Excluded",'User Input'!D44))</f>
        <v>31.664999999999999</v>
      </c>
      <c r="E44" s="7" t="str">
        <f>IF('User Input'!E44="","No sample",IF(OR('User Input'!E44&gt;$Q$3, 'User Input'!E44&lt;$Q$4),"Excluded",'User Input'!E44))</f>
        <v>No sample</v>
      </c>
      <c r="F44" s="7" t="str">
        <f>IF('User Input'!F44="","No sample",IF(OR('User Input'!F44&gt;$Q$3, 'User Input'!F44&lt;$Q$4),"Excluded",'User Input'!F44))</f>
        <v>No sample</v>
      </c>
      <c r="G44" s="7" t="str">
        <f>IF('User Input'!G44="","No sample",IF(OR('User Input'!G44&gt;$Q$3, 'User Input'!G44&lt;$Q$4),"Excluded",'User Input'!G44))</f>
        <v>No sample</v>
      </c>
      <c r="H44" s="7" t="str">
        <f>IF('User Input'!H44="","No sample",IF(OR('User Input'!H44&gt;$Q$3, 'User Input'!H44&lt;$Q$4),"Excluded",'User Input'!H44))</f>
        <v>No sample</v>
      </c>
      <c r="I44" s="7" t="str">
        <f>IF('User Input'!I44="","No sample",IF(OR('User Input'!I44&gt;$Q$3, 'User Input'!I44&lt;$Q$4),"Excluded",'User Input'!I44))</f>
        <v>No sample</v>
      </c>
      <c r="J44" s="7">
        <f>IF('User Input'!J44="","No sample",IF(OR('User Input'!J44&gt;$Q$3, 'User Input'!J44&lt;$Q$4),"Excluded",'User Input'!J44))</f>
        <v>29.922999999999998</v>
      </c>
      <c r="K44" s="7" t="str">
        <f>IF('User Input'!K44="","No sample",IF(OR('User Input'!K44&gt;$Q$3, 'User Input'!K44&lt;$Q$4),"Excluded",'User Input'!K44))</f>
        <v>No sample</v>
      </c>
      <c r="L44" s="7" t="str">
        <f>IF('User Input'!L44="","No sample",IF(OR('User Input'!L44&gt;$Q$3, 'User Input'!L44&lt;$Q$4),"Excluded",'User Input'!L44))</f>
        <v>No sample</v>
      </c>
      <c r="M44" s="7" t="str">
        <f>IF('User Input'!M44="","No sample",IF(OR('User Input'!M44&gt;$Q$3, 'User Input'!M44&lt;$Q$4),"Excluded",'User Input'!M44))</f>
        <v>No sample</v>
      </c>
      <c r="N44" s="7" t="str">
        <f>IF('User Input'!N44="","No sample",IF(OR('User Input'!N44&gt;$Q$3, 'User Input'!N44&lt;$Q$4),"Excluded",'User Input'!N44))</f>
        <v>No sample</v>
      </c>
      <c r="O44" s="7" t="str">
        <f>IF('User Input'!O44="","No sample",IF(OR('User Input'!O44&gt;$Q$3, 'User Input'!O44&lt;$Q$4),"Excluded",'User Input'!O44))</f>
        <v>No sample</v>
      </c>
      <c r="P44" s="43"/>
      <c r="Q44" s="43"/>
      <c r="R44" s="43"/>
    </row>
    <row r="45" spans="1:18" x14ac:dyDescent="0.25">
      <c r="A45" s="133"/>
      <c r="B45" s="6" t="s">
        <v>2325</v>
      </c>
      <c r="C45" s="6" t="str">
        <f>VLOOKUP(B45,'miRNA Table'!$B$3:$D$194,3,FALSE)</f>
        <v>hsa-miR-194-5p</v>
      </c>
      <c r="D45" s="7">
        <f>IF('User Input'!D45="","No sample",IF(OR('User Input'!D45&gt;$Q$3, 'User Input'!D45&lt;$Q$4),"Excluded",'User Input'!D45))</f>
        <v>25.446999999999999</v>
      </c>
      <c r="E45" s="7" t="str">
        <f>IF('User Input'!E45="","No sample",IF(OR('User Input'!E45&gt;$Q$3, 'User Input'!E45&lt;$Q$4),"Excluded",'User Input'!E45))</f>
        <v>No sample</v>
      </c>
      <c r="F45" s="7" t="str">
        <f>IF('User Input'!F45="","No sample",IF(OR('User Input'!F45&gt;$Q$3, 'User Input'!F45&lt;$Q$4),"Excluded",'User Input'!F45))</f>
        <v>No sample</v>
      </c>
      <c r="G45" s="7" t="str">
        <f>IF('User Input'!G45="","No sample",IF(OR('User Input'!G45&gt;$Q$3, 'User Input'!G45&lt;$Q$4),"Excluded",'User Input'!G45))</f>
        <v>No sample</v>
      </c>
      <c r="H45" s="7" t="str">
        <f>IF('User Input'!H45="","No sample",IF(OR('User Input'!H45&gt;$Q$3, 'User Input'!H45&lt;$Q$4),"Excluded",'User Input'!H45))</f>
        <v>No sample</v>
      </c>
      <c r="I45" s="7" t="str">
        <f>IF('User Input'!I45="","No sample",IF(OR('User Input'!I45&gt;$Q$3, 'User Input'!I45&lt;$Q$4),"Excluded",'User Input'!I45))</f>
        <v>No sample</v>
      </c>
      <c r="J45" s="7">
        <f>IF('User Input'!J45="","No sample",IF(OR('User Input'!J45&gt;$Q$3, 'User Input'!J45&lt;$Q$4),"Excluded",'User Input'!J45))</f>
        <v>26.614999999999998</v>
      </c>
      <c r="K45" s="7" t="str">
        <f>IF('User Input'!K45="","No sample",IF(OR('User Input'!K45&gt;$Q$3, 'User Input'!K45&lt;$Q$4),"Excluded",'User Input'!K45))</f>
        <v>No sample</v>
      </c>
      <c r="L45" s="7" t="str">
        <f>IF('User Input'!L45="","No sample",IF(OR('User Input'!L45&gt;$Q$3, 'User Input'!L45&lt;$Q$4),"Excluded",'User Input'!L45))</f>
        <v>No sample</v>
      </c>
      <c r="M45" s="7" t="str">
        <f>IF('User Input'!M45="","No sample",IF(OR('User Input'!M45&gt;$Q$3, 'User Input'!M45&lt;$Q$4),"Excluded",'User Input'!M45))</f>
        <v>No sample</v>
      </c>
      <c r="N45" s="7" t="str">
        <f>IF('User Input'!N45="","No sample",IF(OR('User Input'!N45&gt;$Q$3, 'User Input'!N45&lt;$Q$4),"Excluded",'User Input'!N45))</f>
        <v>No sample</v>
      </c>
      <c r="O45" s="7" t="str">
        <f>IF('User Input'!O45="","No sample",IF(OR('User Input'!O45&gt;$Q$3, 'User Input'!O45&lt;$Q$4),"Excluded",'User Input'!O45))</f>
        <v>No sample</v>
      </c>
      <c r="P45" s="43"/>
      <c r="Q45" s="43"/>
      <c r="R45" s="43"/>
    </row>
    <row r="46" spans="1:18" x14ac:dyDescent="0.25">
      <c r="A46" s="133"/>
      <c r="B46" s="6" t="s">
        <v>2326</v>
      </c>
      <c r="C46" s="6" t="str">
        <f>VLOOKUP(B46,'miRNA Table'!$B$3:$D$194,3,FALSE)</f>
        <v>hsa-miR-363-3p</v>
      </c>
      <c r="D46" s="7" t="str">
        <f>IF('User Input'!D46="","No sample",IF(OR('User Input'!D46&gt;$Q$3, 'User Input'!D46&lt;$Q$4),"Excluded",'User Input'!D46))</f>
        <v>Excluded</v>
      </c>
      <c r="E46" s="7" t="str">
        <f>IF('User Input'!E46="","No sample",IF(OR('User Input'!E46&gt;$Q$3, 'User Input'!E46&lt;$Q$4),"Excluded",'User Input'!E46))</f>
        <v>No sample</v>
      </c>
      <c r="F46" s="7" t="str">
        <f>IF('User Input'!F46="","No sample",IF(OR('User Input'!F46&gt;$Q$3, 'User Input'!F46&lt;$Q$4),"Excluded",'User Input'!F46))</f>
        <v>No sample</v>
      </c>
      <c r="G46" s="7" t="str">
        <f>IF('User Input'!G46="","No sample",IF(OR('User Input'!G46&gt;$Q$3, 'User Input'!G46&lt;$Q$4),"Excluded",'User Input'!G46))</f>
        <v>No sample</v>
      </c>
      <c r="H46" s="7" t="str">
        <f>IF('User Input'!H46="","No sample",IF(OR('User Input'!H46&gt;$Q$3, 'User Input'!H46&lt;$Q$4),"Excluded",'User Input'!H46))</f>
        <v>No sample</v>
      </c>
      <c r="I46" s="7" t="str">
        <f>IF('User Input'!I46="","No sample",IF(OR('User Input'!I46&gt;$Q$3, 'User Input'!I46&lt;$Q$4),"Excluded",'User Input'!I46))</f>
        <v>No sample</v>
      </c>
      <c r="J46" s="7" t="str">
        <f>IF('User Input'!J46="","No sample",IF(OR('User Input'!J46&gt;$Q$3, 'User Input'!J46&lt;$Q$4),"Excluded",'User Input'!J46))</f>
        <v>Excluded</v>
      </c>
      <c r="K46" s="7" t="str">
        <f>IF('User Input'!K46="","No sample",IF(OR('User Input'!K46&gt;$Q$3, 'User Input'!K46&lt;$Q$4),"Excluded",'User Input'!K46))</f>
        <v>No sample</v>
      </c>
      <c r="L46" s="7" t="str">
        <f>IF('User Input'!L46="","No sample",IF(OR('User Input'!L46&gt;$Q$3, 'User Input'!L46&lt;$Q$4),"Excluded",'User Input'!L46))</f>
        <v>No sample</v>
      </c>
      <c r="M46" s="7" t="str">
        <f>IF('User Input'!M46="","No sample",IF(OR('User Input'!M46&gt;$Q$3, 'User Input'!M46&lt;$Q$4),"Excluded",'User Input'!M46))</f>
        <v>No sample</v>
      </c>
      <c r="N46" s="7" t="str">
        <f>IF('User Input'!N46="","No sample",IF(OR('User Input'!N46&gt;$Q$3, 'User Input'!N46&lt;$Q$4),"Excluded",'User Input'!N46))</f>
        <v>No sample</v>
      </c>
      <c r="O46" s="7" t="str">
        <f>IF('User Input'!O46="","No sample",IF(OR('User Input'!O46&gt;$Q$3, 'User Input'!O46&lt;$Q$4),"Excluded",'User Input'!O46))</f>
        <v>No sample</v>
      </c>
      <c r="P46" s="43"/>
      <c r="Q46" s="43"/>
      <c r="R46" s="43"/>
    </row>
    <row r="47" spans="1:18" x14ac:dyDescent="0.25">
      <c r="A47" s="133"/>
      <c r="B47" s="6" t="s">
        <v>2327</v>
      </c>
      <c r="C47" s="6" t="str">
        <f>VLOOKUP(B47,'miRNA Table'!$B$3:$D$194,3,FALSE)</f>
        <v>hsa-miR-379-5p</v>
      </c>
      <c r="D47" s="7">
        <f>IF('User Input'!D47="","No sample",IF(OR('User Input'!D47&gt;$Q$3, 'User Input'!D47&lt;$Q$4),"Excluded",'User Input'!D47))</f>
        <v>30.742000000000001</v>
      </c>
      <c r="E47" s="7" t="str">
        <f>IF('User Input'!E47="","No sample",IF(OR('User Input'!E47&gt;$Q$3, 'User Input'!E47&lt;$Q$4),"Excluded",'User Input'!E47))</f>
        <v>No sample</v>
      </c>
      <c r="F47" s="7" t="str">
        <f>IF('User Input'!F47="","No sample",IF(OR('User Input'!F47&gt;$Q$3, 'User Input'!F47&lt;$Q$4),"Excluded",'User Input'!F47))</f>
        <v>No sample</v>
      </c>
      <c r="G47" s="7" t="str">
        <f>IF('User Input'!G47="","No sample",IF(OR('User Input'!G47&gt;$Q$3, 'User Input'!G47&lt;$Q$4),"Excluded",'User Input'!G47))</f>
        <v>No sample</v>
      </c>
      <c r="H47" s="7" t="str">
        <f>IF('User Input'!H47="","No sample",IF(OR('User Input'!H47&gt;$Q$3, 'User Input'!H47&lt;$Q$4),"Excluded",'User Input'!H47))</f>
        <v>No sample</v>
      </c>
      <c r="I47" s="7" t="str">
        <f>IF('User Input'!I47="","No sample",IF(OR('User Input'!I47&gt;$Q$3, 'User Input'!I47&lt;$Q$4),"Excluded",'User Input'!I47))</f>
        <v>No sample</v>
      </c>
      <c r="J47" s="7">
        <f>IF('User Input'!J47="","No sample",IF(OR('User Input'!J47&gt;$Q$3, 'User Input'!J47&lt;$Q$4),"Excluded",'User Input'!J47))</f>
        <v>30.817</v>
      </c>
      <c r="K47" s="7" t="str">
        <f>IF('User Input'!K47="","No sample",IF(OR('User Input'!K47&gt;$Q$3, 'User Input'!K47&lt;$Q$4),"Excluded",'User Input'!K47))</f>
        <v>No sample</v>
      </c>
      <c r="L47" s="7" t="str">
        <f>IF('User Input'!L47="","No sample",IF(OR('User Input'!L47&gt;$Q$3, 'User Input'!L47&lt;$Q$4),"Excluded",'User Input'!L47))</f>
        <v>No sample</v>
      </c>
      <c r="M47" s="7" t="str">
        <f>IF('User Input'!M47="","No sample",IF(OR('User Input'!M47&gt;$Q$3, 'User Input'!M47&lt;$Q$4),"Excluded",'User Input'!M47))</f>
        <v>No sample</v>
      </c>
      <c r="N47" s="7" t="str">
        <f>IF('User Input'!N47="","No sample",IF(OR('User Input'!N47&gt;$Q$3, 'User Input'!N47&lt;$Q$4),"Excluded",'User Input'!N47))</f>
        <v>No sample</v>
      </c>
      <c r="O47" s="7" t="str">
        <f>IF('User Input'!O47="","No sample",IF(OR('User Input'!O47&gt;$Q$3, 'User Input'!O47&lt;$Q$4),"Excluded",'User Input'!O47))</f>
        <v>No sample</v>
      </c>
      <c r="P47" s="43"/>
      <c r="Q47" s="43"/>
      <c r="R47" s="43"/>
    </row>
    <row r="48" spans="1:18" x14ac:dyDescent="0.25">
      <c r="A48" s="133"/>
      <c r="B48" s="6" t="s">
        <v>2328</v>
      </c>
      <c r="C48" s="6" t="str">
        <f>VLOOKUP(B48,'miRNA Table'!$B$3:$D$194,3,FALSE)</f>
        <v>hsa-miR-483-3p</v>
      </c>
      <c r="D48" s="7" t="str">
        <f>IF('User Input'!D48="","No sample",IF(OR('User Input'!D48&gt;$Q$3, 'User Input'!D48&lt;$Q$4),"Excluded",'User Input'!D48))</f>
        <v>Excluded</v>
      </c>
      <c r="E48" s="7" t="str">
        <f>IF('User Input'!E48="","No sample",IF(OR('User Input'!E48&gt;$Q$3, 'User Input'!E48&lt;$Q$4),"Excluded",'User Input'!E48))</f>
        <v>No sample</v>
      </c>
      <c r="F48" s="7" t="str">
        <f>IF('User Input'!F48="","No sample",IF(OR('User Input'!F48&gt;$Q$3, 'User Input'!F48&lt;$Q$4),"Excluded",'User Input'!F48))</f>
        <v>No sample</v>
      </c>
      <c r="G48" s="7" t="str">
        <f>IF('User Input'!G48="","No sample",IF(OR('User Input'!G48&gt;$Q$3, 'User Input'!G48&lt;$Q$4),"Excluded",'User Input'!G48))</f>
        <v>No sample</v>
      </c>
      <c r="H48" s="7" t="str">
        <f>IF('User Input'!H48="","No sample",IF(OR('User Input'!H48&gt;$Q$3, 'User Input'!H48&lt;$Q$4),"Excluded",'User Input'!H48))</f>
        <v>No sample</v>
      </c>
      <c r="I48" s="7" t="str">
        <f>IF('User Input'!I48="","No sample",IF(OR('User Input'!I48&gt;$Q$3, 'User Input'!I48&lt;$Q$4),"Excluded",'User Input'!I48))</f>
        <v>No sample</v>
      </c>
      <c r="J48" s="7" t="str">
        <f>IF('User Input'!J48="","No sample",IF(OR('User Input'!J48&gt;$Q$3, 'User Input'!J48&lt;$Q$4),"Excluded",'User Input'!J48))</f>
        <v>Excluded</v>
      </c>
      <c r="K48" s="7" t="str">
        <f>IF('User Input'!K48="","No sample",IF(OR('User Input'!K48&gt;$Q$3, 'User Input'!K48&lt;$Q$4),"Excluded",'User Input'!K48))</f>
        <v>No sample</v>
      </c>
      <c r="L48" s="7" t="str">
        <f>IF('User Input'!L48="","No sample",IF(OR('User Input'!L48&gt;$Q$3, 'User Input'!L48&lt;$Q$4),"Excluded",'User Input'!L48))</f>
        <v>No sample</v>
      </c>
      <c r="M48" s="7" t="str">
        <f>IF('User Input'!M48="","No sample",IF(OR('User Input'!M48&gt;$Q$3, 'User Input'!M48&lt;$Q$4),"Excluded",'User Input'!M48))</f>
        <v>No sample</v>
      </c>
      <c r="N48" s="7" t="str">
        <f>IF('User Input'!N48="","No sample",IF(OR('User Input'!N48&gt;$Q$3, 'User Input'!N48&lt;$Q$4),"Excluded",'User Input'!N48))</f>
        <v>No sample</v>
      </c>
      <c r="O48" s="7" t="str">
        <f>IF('User Input'!O48="","No sample",IF(OR('User Input'!O48&gt;$Q$3, 'User Input'!O48&lt;$Q$4),"Excluded",'User Input'!O48))</f>
        <v>No sample</v>
      </c>
      <c r="P48" s="43"/>
      <c r="Q48" s="43"/>
      <c r="R48" s="43"/>
    </row>
    <row r="49" spans="1:18" x14ac:dyDescent="0.25">
      <c r="A49" s="133"/>
      <c r="B49" s="6" t="s">
        <v>2329</v>
      </c>
      <c r="C49" s="6" t="str">
        <f>VLOOKUP(B49,'miRNA Table'!$B$3:$D$194,3,FALSE)</f>
        <v>hsa-miR-7-1-3p</v>
      </c>
      <c r="D49" s="7" t="str">
        <f>IF('User Input'!D49="","No sample",IF(OR('User Input'!D49&gt;$Q$3, 'User Input'!D49&lt;$Q$4),"Excluded",'User Input'!D49))</f>
        <v>Excluded</v>
      </c>
      <c r="E49" s="7" t="str">
        <f>IF('User Input'!E49="","No sample",IF(OR('User Input'!E49&gt;$Q$3, 'User Input'!E49&lt;$Q$4),"Excluded",'User Input'!E49))</f>
        <v>No sample</v>
      </c>
      <c r="F49" s="7" t="str">
        <f>IF('User Input'!F49="","No sample",IF(OR('User Input'!F49&gt;$Q$3, 'User Input'!F49&lt;$Q$4),"Excluded",'User Input'!F49))</f>
        <v>No sample</v>
      </c>
      <c r="G49" s="7" t="str">
        <f>IF('User Input'!G49="","No sample",IF(OR('User Input'!G49&gt;$Q$3, 'User Input'!G49&lt;$Q$4),"Excluded",'User Input'!G49))</f>
        <v>No sample</v>
      </c>
      <c r="H49" s="7" t="str">
        <f>IF('User Input'!H49="","No sample",IF(OR('User Input'!H49&gt;$Q$3, 'User Input'!H49&lt;$Q$4),"Excluded",'User Input'!H49))</f>
        <v>No sample</v>
      </c>
      <c r="I49" s="7" t="str">
        <f>IF('User Input'!I49="","No sample",IF(OR('User Input'!I49&gt;$Q$3, 'User Input'!I49&lt;$Q$4),"Excluded",'User Input'!I49))</f>
        <v>No sample</v>
      </c>
      <c r="J49" s="7" t="str">
        <f>IF('User Input'!J49="","No sample",IF(OR('User Input'!J49&gt;$Q$3, 'User Input'!J49&lt;$Q$4),"Excluded",'User Input'!J49))</f>
        <v>Excluded</v>
      </c>
      <c r="K49" s="7" t="str">
        <f>IF('User Input'!K49="","No sample",IF(OR('User Input'!K49&gt;$Q$3, 'User Input'!K49&lt;$Q$4),"Excluded",'User Input'!K49))</f>
        <v>No sample</v>
      </c>
      <c r="L49" s="7" t="str">
        <f>IF('User Input'!L49="","No sample",IF(OR('User Input'!L49&gt;$Q$3, 'User Input'!L49&lt;$Q$4),"Excluded",'User Input'!L49))</f>
        <v>No sample</v>
      </c>
      <c r="M49" s="7" t="str">
        <f>IF('User Input'!M49="","No sample",IF(OR('User Input'!M49&gt;$Q$3, 'User Input'!M49&lt;$Q$4),"Excluded",'User Input'!M49))</f>
        <v>No sample</v>
      </c>
      <c r="N49" s="7" t="str">
        <f>IF('User Input'!N49="","No sample",IF(OR('User Input'!N49&gt;$Q$3, 'User Input'!N49&lt;$Q$4),"Excluded",'User Input'!N49))</f>
        <v>No sample</v>
      </c>
      <c r="O49" s="7" t="str">
        <f>IF('User Input'!O49="","No sample",IF(OR('User Input'!O49&gt;$Q$3, 'User Input'!O49&lt;$Q$4),"Excluded",'User Input'!O49))</f>
        <v>No sample</v>
      </c>
      <c r="P49" s="43"/>
      <c r="Q49" s="43"/>
      <c r="R49" s="43"/>
    </row>
    <row r="50" spans="1:18" x14ac:dyDescent="0.25">
      <c r="A50" s="133"/>
      <c r="B50" s="6" t="s">
        <v>2330</v>
      </c>
      <c r="C50" s="6" t="str">
        <f>VLOOKUP(B50,'miRNA Table'!$B$3:$D$194,3,FALSE)</f>
        <v>Spike-in RNA Ctr 2</v>
      </c>
      <c r="D50" s="7" t="str">
        <f>IF('User Input'!D50="","No sample",IF(OR('User Input'!D50&gt;$Q$3, 'User Input'!D50&lt;$Q$4),"Excluded",'User Input'!D50))</f>
        <v>Excluded</v>
      </c>
      <c r="E50" s="7" t="str">
        <f>IF('User Input'!E50="","No sample",IF(OR('User Input'!E50&gt;$Q$3, 'User Input'!E50&lt;$Q$4),"Excluded",'User Input'!E50))</f>
        <v>No sample</v>
      </c>
      <c r="F50" s="7" t="str">
        <f>IF('User Input'!F50="","No sample",IF(OR('User Input'!F50&gt;$Q$3, 'User Input'!F50&lt;$Q$4),"Excluded",'User Input'!F50))</f>
        <v>No sample</v>
      </c>
      <c r="G50" s="7" t="str">
        <f>IF('User Input'!G50="","No sample",IF(OR('User Input'!G50&gt;$Q$3, 'User Input'!G50&lt;$Q$4),"Excluded",'User Input'!G50))</f>
        <v>No sample</v>
      </c>
      <c r="H50" s="7" t="str">
        <f>IF('User Input'!H50="","No sample",IF(OR('User Input'!H50&gt;$Q$3, 'User Input'!H50&lt;$Q$4),"Excluded",'User Input'!H50))</f>
        <v>No sample</v>
      </c>
      <c r="I50" s="7" t="str">
        <f>IF('User Input'!I50="","No sample",IF(OR('User Input'!I50&gt;$Q$3, 'User Input'!I50&lt;$Q$4),"Excluded",'User Input'!I50))</f>
        <v>No sample</v>
      </c>
      <c r="J50" s="7" t="str">
        <f>IF('User Input'!J50="","No sample",IF(OR('User Input'!J50&gt;$Q$3, 'User Input'!J50&lt;$Q$4),"Excluded",'User Input'!J50))</f>
        <v>Excluded</v>
      </c>
      <c r="K50" s="7" t="str">
        <f>IF('User Input'!K50="","No sample",IF(OR('User Input'!K50&gt;$Q$3, 'User Input'!K50&lt;$Q$4),"Excluded",'User Input'!K50))</f>
        <v>No sample</v>
      </c>
      <c r="L50" s="7" t="str">
        <f>IF('User Input'!L50="","No sample",IF(OR('User Input'!L50&gt;$Q$3, 'User Input'!L50&lt;$Q$4),"Excluded",'User Input'!L50))</f>
        <v>No sample</v>
      </c>
      <c r="M50" s="7" t="str">
        <f>IF('User Input'!M50="","No sample",IF(OR('User Input'!M50&gt;$Q$3, 'User Input'!M50&lt;$Q$4),"Excluded",'User Input'!M50))</f>
        <v>No sample</v>
      </c>
      <c r="N50" s="7" t="str">
        <f>IF('User Input'!N50="","No sample",IF(OR('User Input'!N50&gt;$Q$3, 'User Input'!N50&lt;$Q$4),"Excluded",'User Input'!N50))</f>
        <v>No sample</v>
      </c>
      <c r="O50" s="7" t="str">
        <f>IF('User Input'!O50="","No sample",IF(OR('User Input'!O50&gt;$Q$3, 'User Input'!O50&lt;$Q$4),"Excluded",'User Input'!O50))</f>
        <v>No sample</v>
      </c>
      <c r="P50" s="43"/>
      <c r="Q50" s="43"/>
      <c r="R50" s="43"/>
    </row>
    <row r="51" spans="1:18" x14ac:dyDescent="0.25">
      <c r="A51" s="133"/>
      <c r="B51" s="6" t="s">
        <v>2331</v>
      </c>
      <c r="C51" s="6" t="str">
        <f>VLOOKUP(B51,'miRNA Table'!$B$3:$D$194,3,FALSE)</f>
        <v>hsa-miR-19a-3p</v>
      </c>
      <c r="D51" s="7">
        <f>IF('User Input'!D51="","No sample",IF(OR('User Input'!D51&gt;$Q$3, 'User Input'!D51&lt;$Q$4),"Excluded",'User Input'!D51))</f>
        <v>23.175999999999998</v>
      </c>
      <c r="E51" s="7" t="str">
        <f>IF('User Input'!E51="","No sample",IF(OR('User Input'!E51&gt;$Q$3, 'User Input'!E51&lt;$Q$4),"Excluded",'User Input'!E51))</f>
        <v>No sample</v>
      </c>
      <c r="F51" s="7" t="str">
        <f>IF('User Input'!F51="","No sample",IF(OR('User Input'!F51&gt;$Q$3, 'User Input'!F51&lt;$Q$4),"Excluded",'User Input'!F51))</f>
        <v>No sample</v>
      </c>
      <c r="G51" s="7" t="str">
        <f>IF('User Input'!G51="","No sample",IF(OR('User Input'!G51&gt;$Q$3, 'User Input'!G51&lt;$Q$4),"Excluded",'User Input'!G51))</f>
        <v>No sample</v>
      </c>
      <c r="H51" s="7" t="str">
        <f>IF('User Input'!H51="","No sample",IF(OR('User Input'!H51&gt;$Q$3, 'User Input'!H51&lt;$Q$4),"Excluded",'User Input'!H51))</f>
        <v>No sample</v>
      </c>
      <c r="I51" s="7" t="str">
        <f>IF('User Input'!I51="","No sample",IF(OR('User Input'!I51&gt;$Q$3, 'User Input'!I51&lt;$Q$4),"Excluded",'User Input'!I51))</f>
        <v>No sample</v>
      </c>
      <c r="J51" s="7">
        <f>IF('User Input'!J51="","No sample",IF(OR('User Input'!J51&gt;$Q$3, 'User Input'!J51&lt;$Q$4),"Excluded",'User Input'!J51))</f>
        <v>25.036000000000001</v>
      </c>
      <c r="K51" s="7" t="str">
        <f>IF('User Input'!K51="","No sample",IF(OR('User Input'!K51&gt;$Q$3, 'User Input'!K51&lt;$Q$4),"Excluded",'User Input'!K51))</f>
        <v>No sample</v>
      </c>
      <c r="L51" s="7" t="str">
        <f>IF('User Input'!L51="","No sample",IF(OR('User Input'!L51&gt;$Q$3, 'User Input'!L51&lt;$Q$4),"Excluded",'User Input'!L51))</f>
        <v>No sample</v>
      </c>
      <c r="M51" s="7" t="str">
        <f>IF('User Input'!M51="","No sample",IF(OR('User Input'!M51&gt;$Q$3, 'User Input'!M51&lt;$Q$4),"Excluded",'User Input'!M51))</f>
        <v>No sample</v>
      </c>
      <c r="N51" s="7" t="str">
        <f>IF('User Input'!N51="","No sample",IF(OR('User Input'!N51&gt;$Q$3, 'User Input'!N51&lt;$Q$4),"Excluded",'User Input'!N51))</f>
        <v>No sample</v>
      </c>
      <c r="O51" s="7" t="str">
        <f>IF('User Input'!O51="","No sample",IF(OR('User Input'!O51&gt;$Q$3, 'User Input'!O51&lt;$Q$4),"Excluded",'User Input'!O51))</f>
        <v>No sample</v>
      </c>
      <c r="P51" s="43"/>
      <c r="Q51" s="43"/>
      <c r="R51" s="43"/>
    </row>
    <row r="52" spans="1:18" x14ac:dyDescent="0.25">
      <c r="A52" s="133"/>
      <c r="B52" s="6" t="s">
        <v>2332</v>
      </c>
      <c r="C52" s="6" t="str">
        <f>VLOOKUP(B52,'miRNA Table'!$B$3:$D$194,3,FALSE)</f>
        <v>hsa-miR-30a-5p</v>
      </c>
      <c r="D52" s="7" t="str">
        <f>IF('User Input'!D52="","No sample",IF(OR('User Input'!D52&gt;$Q$3, 'User Input'!D52&lt;$Q$4),"Excluded",'User Input'!D52))</f>
        <v>Excluded</v>
      </c>
      <c r="E52" s="7" t="str">
        <f>IF('User Input'!E52="","No sample",IF(OR('User Input'!E52&gt;$Q$3, 'User Input'!E52&lt;$Q$4),"Excluded",'User Input'!E52))</f>
        <v>No sample</v>
      </c>
      <c r="F52" s="7" t="str">
        <f>IF('User Input'!F52="","No sample",IF(OR('User Input'!F52&gt;$Q$3, 'User Input'!F52&lt;$Q$4),"Excluded",'User Input'!F52))</f>
        <v>No sample</v>
      </c>
      <c r="G52" s="7" t="str">
        <f>IF('User Input'!G52="","No sample",IF(OR('User Input'!G52&gt;$Q$3, 'User Input'!G52&lt;$Q$4),"Excluded",'User Input'!G52))</f>
        <v>No sample</v>
      </c>
      <c r="H52" s="7" t="str">
        <f>IF('User Input'!H52="","No sample",IF(OR('User Input'!H52&gt;$Q$3, 'User Input'!H52&lt;$Q$4),"Excluded",'User Input'!H52))</f>
        <v>No sample</v>
      </c>
      <c r="I52" s="7" t="str">
        <f>IF('User Input'!I52="","No sample",IF(OR('User Input'!I52&gt;$Q$3, 'User Input'!I52&lt;$Q$4),"Excluded",'User Input'!I52))</f>
        <v>No sample</v>
      </c>
      <c r="J52" s="7" t="str">
        <f>IF('User Input'!J52="","No sample",IF(OR('User Input'!J52&gt;$Q$3, 'User Input'!J52&lt;$Q$4),"Excluded",'User Input'!J52))</f>
        <v>Excluded</v>
      </c>
      <c r="K52" s="7" t="str">
        <f>IF('User Input'!K52="","No sample",IF(OR('User Input'!K52&gt;$Q$3, 'User Input'!K52&lt;$Q$4),"Excluded",'User Input'!K52))</f>
        <v>No sample</v>
      </c>
      <c r="L52" s="7" t="str">
        <f>IF('User Input'!L52="","No sample",IF(OR('User Input'!L52&gt;$Q$3, 'User Input'!L52&lt;$Q$4),"Excluded",'User Input'!L52))</f>
        <v>No sample</v>
      </c>
      <c r="M52" s="7" t="str">
        <f>IF('User Input'!M52="","No sample",IF(OR('User Input'!M52&gt;$Q$3, 'User Input'!M52&lt;$Q$4),"Excluded",'User Input'!M52))</f>
        <v>No sample</v>
      </c>
      <c r="N52" s="7" t="str">
        <f>IF('User Input'!N52="","No sample",IF(OR('User Input'!N52&gt;$Q$3, 'User Input'!N52&lt;$Q$4),"Excluded",'User Input'!N52))</f>
        <v>No sample</v>
      </c>
      <c r="O52" s="7" t="str">
        <f>IF('User Input'!O52="","No sample",IF(OR('User Input'!O52&gt;$Q$3, 'User Input'!O52&lt;$Q$4),"Excluded",'User Input'!O52))</f>
        <v>No sample</v>
      </c>
      <c r="P52" s="43"/>
      <c r="Q52" s="43"/>
      <c r="R52" s="43"/>
    </row>
    <row r="53" spans="1:18" x14ac:dyDescent="0.25">
      <c r="A53" s="133"/>
      <c r="B53" s="6" t="s">
        <v>2333</v>
      </c>
      <c r="C53" s="6" t="str">
        <f>VLOOKUP(B53,'miRNA Table'!$B$3:$D$194,3,FALSE)</f>
        <v>hsa-miR-196a-5p</v>
      </c>
      <c r="D53" s="7">
        <f>IF('User Input'!D53="","No sample",IF(OR('User Input'!D53&gt;$Q$3, 'User Input'!D53&lt;$Q$4),"Excluded",'User Input'!D53))</f>
        <v>18.91</v>
      </c>
      <c r="E53" s="7" t="str">
        <f>IF('User Input'!E53="","No sample",IF(OR('User Input'!E53&gt;$Q$3, 'User Input'!E53&lt;$Q$4),"Excluded",'User Input'!E53))</f>
        <v>No sample</v>
      </c>
      <c r="F53" s="7" t="str">
        <f>IF('User Input'!F53="","No sample",IF(OR('User Input'!F53&gt;$Q$3, 'User Input'!F53&lt;$Q$4),"Excluded",'User Input'!F53))</f>
        <v>No sample</v>
      </c>
      <c r="G53" s="7" t="str">
        <f>IF('User Input'!G53="","No sample",IF(OR('User Input'!G53&gt;$Q$3, 'User Input'!G53&lt;$Q$4),"Excluded",'User Input'!G53))</f>
        <v>No sample</v>
      </c>
      <c r="H53" s="7" t="str">
        <f>IF('User Input'!H53="","No sample",IF(OR('User Input'!H53&gt;$Q$3, 'User Input'!H53&lt;$Q$4),"Excluded",'User Input'!H53))</f>
        <v>No sample</v>
      </c>
      <c r="I53" s="7" t="str">
        <f>IF('User Input'!I53="","No sample",IF(OR('User Input'!I53&gt;$Q$3, 'User Input'!I53&lt;$Q$4),"Excluded",'User Input'!I53))</f>
        <v>No sample</v>
      </c>
      <c r="J53" s="7">
        <f>IF('User Input'!J53="","No sample",IF(OR('User Input'!J53&gt;$Q$3, 'User Input'!J53&lt;$Q$4),"Excluded",'User Input'!J53))</f>
        <v>20.087</v>
      </c>
      <c r="K53" s="7" t="str">
        <f>IF('User Input'!K53="","No sample",IF(OR('User Input'!K53&gt;$Q$3, 'User Input'!K53&lt;$Q$4),"Excluded",'User Input'!K53))</f>
        <v>No sample</v>
      </c>
      <c r="L53" s="7" t="str">
        <f>IF('User Input'!L53="","No sample",IF(OR('User Input'!L53&gt;$Q$3, 'User Input'!L53&lt;$Q$4),"Excluded",'User Input'!L53))</f>
        <v>No sample</v>
      </c>
      <c r="M53" s="7" t="str">
        <f>IF('User Input'!M53="","No sample",IF(OR('User Input'!M53&gt;$Q$3, 'User Input'!M53&lt;$Q$4),"Excluded",'User Input'!M53))</f>
        <v>No sample</v>
      </c>
      <c r="N53" s="7" t="str">
        <f>IF('User Input'!N53="","No sample",IF(OR('User Input'!N53&gt;$Q$3, 'User Input'!N53&lt;$Q$4),"Excluded",'User Input'!N53))</f>
        <v>No sample</v>
      </c>
      <c r="O53" s="7" t="str">
        <f>IF('User Input'!O53="","No sample",IF(OR('User Input'!O53&gt;$Q$3, 'User Input'!O53&lt;$Q$4),"Excluded",'User Input'!O53))</f>
        <v>No sample</v>
      </c>
      <c r="P53" s="43"/>
      <c r="Q53" s="43"/>
      <c r="R53" s="43"/>
    </row>
    <row r="54" spans="1:18" x14ac:dyDescent="0.25">
      <c r="A54" s="133"/>
      <c r="B54" s="6" t="s">
        <v>2334</v>
      </c>
      <c r="C54" s="6" t="str">
        <f>VLOOKUP(B54,'miRNA Table'!$B$3:$D$194,3,FALSE)</f>
        <v>hsa-miR-187-3p</v>
      </c>
      <c r="D54" s="7">
        <f>IF('User Input'!D54="","No sample",IF(OR('User Input'!D54&gt;$Q$3, 'User Input'!D54&lt;$Q$4),"Excluded",'User Input'!D54))</f>
        <v>28.181000000000001</v>
      </c>
      <c r="E54" s="7" t="str">
        <f>IF('User Input'!E54="","No sample",IF(OR('User Input'!E54&gt;$Q$3, 'User Input'!E54&lt;$Q$4),"Excluded",'User Input'!E54))</f>
        <v>No sample</v>
      </c>
      <c r="F54" s="7" t="str">
        <f>IF('User Input'!F54="","No sample",IF(OR('User Input'!F54&gt;$Q$3, 'User Input'!F54&lt;$Q$4),"Excluded",'User Input'!F54))</f>
        <v>No sample</v>
      </c>
      <c r="G54" s="7" t="str">
        <f>IF('User Input'!G54="","No sample",IF(OR('User Input'!G54&gt;$Q$3, 'User Input'!G54&lt;$Q$4),"Excluded",'User Input'!G54))</f>
        <v>No sample</v>
      </c>
      <c r="H54" s="7" t="str">
        <f>IF('User Input'!H54="","No sample",IF(OR('User Input'!H54&gt;$Q$3, 'User Input'!H54&lt;$Q$4),"Excluded",'User Input'!H54))</f>
        <v>No sample</v>
      </c>
      <c r="I54" s="7" t="str">
        <f>IF('User Input'!I54="","No sample",IF(OR('User Input'!I54&gt;$Q$3, 'User Input'!I54&lt;$Q$4),"Excluded",'User Input'!I54))</f>
        <v>No sample</v>
      </c>
      <c r="J54" s="7">
        <f>IF('User Input'!J54="","No sample",IF(OR('User Input'!J54&gt;$Q$3, 'User Input'!J54&lt;$Q$4),"Excluded",'User Input'!J54))</f>
        <v>28.884</v>
      </c>
      <c r="K54" s="7" t="str">
        <f>IF('User Input'!K54="","No sample",IF(OR('User Input'!K54&gt;$Q$3, 'User Input'!K54&lt;$Q$4),"Excluded",'User Input'!K54))</f>
        <v>No sample</v>
      </c>
      <c r="L54" s="7" t="str">
        <f>IF('User Input'!L54="","No sample",IF(OR('User Input'!L54&gt;$Q$3, 'User Input'!L54&lt;$Q$4),"Excluded",'User Input'!L54))</f>
        <v>No sample</v>
      </c>
      <c r="M54" s="7" t="str">
        <f>IF('User Input'!M54="","No sample",IF(OR('User Input'!M54&gt;$Q$3, 'User Input'!M54&lt;$Q$4),"Excluded",'User Input'!M54))</f>
        <v>No sample</v>
      </c>
      <c r="N54" s="7" t="str">
        <f>IF('User Input'!N54="","No sample",IF(OR('User Input'!N54&gt;$Q$3, 'User Input'!N54&lt;$Q$4),"Excluded",'User Input'!N54))</f>
        <v>No sample</v>
      </c>
      <c r="O54" s="7" t="str">
        <f>IF('User Input'!O54="","No sample",IF(OR('User Input'!O54&gt;$Q$3, 'User Input'!O54&lt;$Q$4),"Excluded",'User Input'!O54))</f>
        <v>No sample</v>
      </c>
      <c r="P54" s="43"/>
      <c r="Q54" s="43"/>
      <c r="R54" s="43"/>
    </row>
    <row r="55" spans="1:18" x14ac:dyDescent="0.25">
      <c r="A55" s="133"/>
      <c r="B55" s="6" t="s">
        <v>2335</v>
      </c>
      <c r="C55" s="6" t="str">
        <f>VLOOKUP(B55,'miRNA Table'!$B$3:$D$194,3,FALSE)</f>
        <v>hsa-miR-122-5p</v>
      </c>
      <c r="D55" s="7">
        <f>IF('User Input'!D55="","No sample",IF(OR('User Input'!D55&gt;$Q$3, 'User Input'!D55&lt;$Q$4),"Excluded",'User Input'!D55))</f>
        <v>26.407</v>
      </c>
      <c r="E55" s="7" t="str">
        <f>IF('User Input'!E55="","No sample",IF(OR('User Input'!E55&gt;$Q$3, 'User Input'!E55&lt;$Q$4),"Excluded",'User Input'!E55))</f>
        <v>No sample</v>
      </c>
      <c r="F55" s="7" t="str">
        <f>IF('User Input'!F55="","No sample",IF(OR('User Input'!F55&gt;$Q$3, 'User Input'!F55&lt;$Q$4),"Excluded",'User Input'!F55))</f>
        <v>No sample</v>
      </c>
      <c r="G55" s="7" t="str">
        <f>IF('User Input'!G55="","No sample",IF(OR('User Input'!G55&gt;$Q$3, 'User Input'!G55&lt;$Q$4),"Excluded",'User Input'!G55))</f>
        <v>No sample</v>
      </c>
      <c r="H55" s="7" t="str">
        <f>IF('User Input'!H55="","No sample",IF(OR('User Input'!H55&gt;$Q$3, 'User Input'!H55&lt;$Q$4),"Excluded",'User Input'!H55))</f>
        <v>No sample</v>
      </c>
      <c r="I55" s="7" t="str">
        <f>IF('User Input'!I55="","No sample",IF(OR('User Input'!I55&gt;$Q$3, 'User Input'!I55&lt;$Q$4),"Excluded",'User Input'!I55))</f>
        <v>No sample</v>
      </c>
      <c r="J55" s="7">
        <f>IF('User Input'!J55="","No sample",IF(OR('User Input'!J55&gt;$Q$3, 'User Input'!J55&lt;$Q$4),"Excluded",'User Input'!J55))</f>
        <v>27.187000000000001</v>
      </c>
      <c r="K55" s="7" t="str">
        <f>IF('User Input'!K55="","No sample",IF(OR('User Input'!K55&gt;$Q$3, 'User Input'!K55&lt;$Q$4),"Excluded",'User Input'!K55))</f>
        <v>No sample</v>
      </c>
      <c r="L55" s="7" t="str">
        <f>IF('User Input'!L55="","No sample",IF(OR('User Input'!L55&gt;$Q$3, 'User Input'!L55&lt;$Q$4),"Excluded",'User Input'!L55))</f>
        <v>No sample</v>
      </c>
      <c r="M55" s="7" t="str">
        <f>IF('User Input'!M55="","No sample",IF(OR('User Input'!M55&gt;$Q$3, 'User Input'!M55&lt;$Q$4),"Excluded",'User Input'!M55))</f>
        <v>No sample</v>
      </c>
      <c r="N55" s="7" t="str">
        <f>IF('User Input'!N55="","No sample",IF(OR('User Input'!N55&gt;$Q$3, 'User Input'!N55&lt;$Q$4),"Excluded",'User Input'!N55))</f>
        <v>No sample</v>
      </c>
      <c r="O55" s="7" t="str">
        <f>IF('User Input'!O55="","No sample",IF(OR('User Input'!O55&gt;$Q$3, 'User Input'!O55&lt;$Q$4),"Excluded",'User Input'!O55))</f>
        <v>No sample</v>
      </c>
      <c r="P55" s="43"/>
      <c r="Q55" s="43"/>
      <c r="R55" s="43"/>
    </row>
    <row r="56" spans="1:18" x14ac:dyDescent="0.25">
      <c r="A56" s="133"/>
      <c r="B56" s="6" t="s">
        <v>2336</v>
      </c>
      <c r="C56" s="6" t="str">
        <f>VLOOKUP(B56,'miRNA Table'!$B$3:$D$194,3,FALSE)</f>
        <v>hsa-miR-145-5p</v>
      </c>
      <c r="D56" s="7">
        <f>IF('User Input'!D56="","No sample",IF(OR('User Input'!D56&gt;$Q$3, 'User Input'!D56&lt;$Q$4),"Excluded",'User Input'!D56))</f>
        <v>31.209</v>
      </c>
      <c r="E56" s="7" t="str">
        <f>IF('User Input'!E56="","No sample",IF(OR('User Input'!E56&gt;$Q$3, 'User Input'!E56&lt;$Q$4),"Excluded",'User Input'!E56))</f>
        <v>No sample</v>
      </c>
      <c r="F56" s="7" t="str">
        <f>IF('User Input'!F56="","No sample",IF(OR('User Input'!F56&gt;$Q$3, 'User Input'!F56&lt;$Q$4),"Excluded",'User Input'!F56))</f>
        <v>No sample</v>
      </c>
      <c r="G56" s="7" t="str">
        <f>IF('User Input'!G56="","No sample",IF(OR('User Input'!G56&gt;$Q$3, 'User Input'!G56&lt;$Q$4),"Excluded",'User Input'!G56))</f>
        <v>No sample</v>
      </c>
      <c r="H56" s="7" t="str">
        <f>IF('User Input'!H56="","No sample",IF(OR('User Input'!H56&gt;$Q$3, 'User Input'!H56&lt;$Q$4),"Excluded",'User Input'!H56))</f>
        <v>No sample</v>
      </c>
      <c r="I56" s="7" t="str">
        <f>IF('User Input'!I56="","No sample",IF(OR('User Input'!I56&gt;$Q$3, 'User Input'!I56&lt;$Q$4),"Excluded",'User Input'!I56))</f>
        <v>No sample</v>
      </c>
      <c r="J56" s="7" t="str">
        <f>IF('User Input'!J56="","No sample",IF(OR('User Input'!J56&gt;$Q$3, 'User Input'!J56&lt;$Q$4),"Excluded",'User Input'!J56))</f>
        <v>Excluded</v>
      </c>
      <c r="K56" s="7" t="str">
        <f>IF('User Input'!K56="","No sample",IF(OR('User Input'!K56&gt;$Q$3, 'User Input'!K56&lt;$Q$4),"Excluded",'User Input'!K56))</f>
        <v>No sample</v>
      </c>
      <c r="L56" s="7" t="str">
        <f>IF('User Input'!L56="","No sample",IF(OR('User Input'!L56&gt;$Q$3, 'User Input'!L56&lt;$Q$4),"Excluded",'User Input'!L56))</f>
        <v>No sample</v>
      </c>
      <c r="M56" s="7" t="str">
        <f>IF('User Input'!M56="","No sample",IF(OR('User Input'!M56&gt;$Q$3, 'User Input'!M56&lt;$Q$4),"Excluded",'User Input'!M56))</f>
        <v>No sample</v>
      </c>
      <c r="N56" s="7" t="str">
        <f>IF('User Input'!N56="","No sample",IF(OR('User Input'!N56&gt;$Q$3, 'User Input'!N56&lt;$Q$4),"Excluded",'User Input'!N56))</f>
        <v>No sample</v>
      </c>
      <c r="O56" s="7" t="str">
        <f>IF('User Input'!O56="","No sample",IF(OR('User Input'!O56&gt;$Q$3, 'User Input'!O56&lt;$Q$4),"Excluded",'User Input'!O56))</f>
        <v>No sample</v>
      </c>
      <c r="P56" s="43"/>
      <c r="Q56" s="43"/>
      <c r="R56" s="43"/>
    </row>
    <row r="57" spans="1:18" x14ac:dyDescent="0.25">
      <c r="A57" s="133"/>
      <c r="B57" s="6" t="s">
        <v>2337</v>
      </c>
      <c r="C57" s="6" t="str">
        <f>VLOOKUP(B57,'miRNA Table'!$B$3:$D$194,3,FALSE)</f>
        <v>hsa-miR-206</v>
      </c>
      <c r="D57" s="7">
        <f>IF('User Input'!D57="","No sample",IF(OR('User Input'!D57&gt;$Q$3, 'User Input'!D57&lt;$Q$4),"Excluded",'User Input'!D57))</f>
        <v>28.474</v>
      </c>
      <c r="E57" s="7" t="str">
        <f>IF('User Input'!E57="","No sample",IF(OR('User Input'!E57&gt;$Q$3, 'User Input'!E57&lt;$Q$4),"Excluded",'User Input'!E57))</f>
        <v>No sample</v>
      </c>
      <c r="F57" s="7" t="str">
        <f>IF('User Input'!F57="","No sample",IF(OR('User Input'!F57&gt;$Q$3, 'User Input'!F57&lt;$Q$4),"Excluded",'User Input'!F57))</f>
        <v>No sample</v>
      </c>
      <c r="G57" s="7" t="str">
        <f>IF('User Input'!G57="","No sample",IF(OR('User Input'!G57&gt;$Q$3, 'User Input'!G57&lt;$Q$4),"Excluded",'User Input'!G57))</f>
        <v>No sample</v>
      </c>
      <c r="H57" s="7" t="str">
        <f>IF('User Input'!H57="","No sample",IF(OR('User Input'!H57&gt;$Q$3, 'User Input'!H57&lt;$Q$4),"Excluded",'User Input'!H57))</f>
        <v>No sample</v>
      </c>
      <c r="I57" s="7" t="str">
        <f>IF('User Input'!I57="","No sample",IF(OR('User Input'!I57&gt;$Q$3, 'User Input'!I57&lt;$Q$4),"Excluded",'User Input'!I57))</f>
        <v>No sample</v>
      </c>
      <c r="J57" s="7">
        <f>IF('User Input'!J57="","No sample",IF(OR('User Input'!J57&gt;$Q$3, 'User Input'!J57&lt;$Q$4),"Excluded",'User Input'!J57))</f>
        <v>30.425999999999998</v>
      </c>
      <c r="K57" s="7" t="str">
        <f>IF('User Input'!K57="","No sample",IF(OR('User Input'!K57&gt;$Q$3, 'User Input'!K57&lt;$Q$4),"Excluded",'User Input'!K57))</f>
        <v>No sample</v>
      </c>
      <c r="L57" s="7" t="str">
        <f>IF('User Input'!L57="","No sample",IF(OR('User Input'!L57&gt;$Q$3, 'User Input'!L57&lt;$Q$4),"Excluded",'User Input'!L57))</f>
        <v>No sample</v>
      </c>
      <c r="M57" s="7" t="str">
        <f>IF('User Input'!M57="","No sample",IF(OR('User Input'!M57&gt;$Q$3, 'User Input'!M57&lt;$Q$4),"Excluded",'User Input'!M57))</f>
        <v>No sample</v>
      </c>
      <c r="N57" s="7" t="str">
        <f>IF('User Input'!N57="","No sample",IF(OR('User Input'!N57&gt;$Q$3, 'User Input'!N57&lt;$Q$4),"Excluded",'User Input'!N57))</f>
        <v>No sample</v>
      </c>
      <c r="O57" s="7" t="str">
        <f>IF('User Input'!O57="","No sample",IF(OR('User Input'!O57&gt;$Q$3, 'User Input'!O57&lt;$Q$4),"Excluded",'User Input'!O57))</f>
        <v>No sample</v>
      </c>
      <c r="P57" s="43"/>
      <c r="Q57" s="43"/>
      <c r="R57" s="43"/>
    </row>
    <row r="58" spans="1:18" x14ac:dyDescent="0.25">
      <c r="A58" s="133"/>
      <c r="B58" s="6" t="s">
        <v>2338</v>
      </c>
      <c r="C58" s="6" t="str">
        <f>VLOOKUP(B58,'miRNA Table'!$B$3:$D$194,3,FALSE)</f>
        <v>hsa-miR-365a-3p</v>
      </c>
      <c r="D58" s="7">
        <f>IF('User Input'!D58="","No sample",IF(OR('User Input'!D58&gt;$Q$3, 'User Input'!D58&lt;$Q$4),"Excluded",'User Input'!D58))</f>
        <v>29.850999999999999</v>
      </c>
      <c r="E58" s="7" t="str">
        <f>IF('User Input'!E58="","No sample",IF(OR('User Input'!E58&gt;$Q$3, 'User Input'!E58&lt;$Q$4),"Excluded",'User Input'!E58))</f>
        <v>No sample</v>
      </c>
      <c r="F58" s="7" t="str">
        <f>IF('User Input'!F58="","No sample",IF(OR('User Input'!F58&gt;$Q$3, 'User Input'!F58&lt;$Q$4),"Excluded",'User Input'!F58))</f>
        <v>No sample</v>
      </c>
      <c r="G58" s="7" t="str">
        <f>IF('User Input'!G58="","No sample",IF(OR('User Input'!G58&gt;$Q$3, 'User Input'!G58&lt;$Q$4),"Excluded",'User Input'!G58))</f>
        <v>No sample</v>
      </c>
      <c r="H58" s="7" t="str">
        <f>IF('User Input'!H58="","No sample",IF(OR('User Input'!H58&gt;$Q$3, 'User Input'!H58&lt;$Q$4),"Excluded",'User Input'!H58))</f>
        <v>No sample</v>
      </c>
      <c r="I58" s="7" t="str">
        <f>IF('User Input'!I58="","No sample",IF(OR('User Input'!I58&gt;$Q$3, 'User Input'!I58&lt;$Q$4),"Excluded",'User Input'!I58))</f>
        <v>No sample</v>
      </c>
      <c r="J58" s="7" t="str">
        <f>IF('User Input'!J58="","No sample",IF(OR('User Input'!J58&gt;$Q$3, 'User Input'!J58&lt;$Q$4),"Excluded",'User Input'!J58))</f>
        <v>Excluded</v>
      </c>
      <c r="K58" s="7" t="str">
        <f>IF('User Input'!K58="","No sample",IF(OR('User Input'!K58&gt;$Q$3, 'User Input'!K58&lt;$Q$4),"Excluded",'User Input'!K58))</f>
        <v>No sample</v>
      </c>
      <c r="L58" s="7" t="str">
        <f>IF('User Input'!L58="","No sample",IF(OR('User Input'!L58&gt;$Q$3, 'User Input'!L58&lt;$Q$4),"Excluded",'User Input'!L58))</f>
        <v>No sample</v>
      </c>
      <c r="M58" s="7" t="str">
        <f>IF('User Input'!M58="","No sample",IF(OR('User Input'!M58&gt;$Q$3, 'User Input'!M58&lt;$Q$4),"Excluded",'User Input'!M58))</f>
        <v>No sample</v>
      </c>
      <c r="N58" s="7" t="str">
        <f>IF('User Input'!N58="","No sample",IF(OR('User Input'!N58&gt;$Q$3, 'User Input'!N58&lt;$Q$4),"Excluded",'User Input'!N58))</f>
        <v>No sample</v>
      </c>
      <c r="O58" s="7" t="str">
        <f>IF('User Input'!O58="","No sample",IF(OR('User Input'!O58&gt;$Q$3, 'User Input'!O58&lt;$Q$4),"Excluded",'User Input'!O58))</f>
        <v>No sample</v>
      </c>
      <c r="P58" s="43"/>
      <c r="Q58" s="43"/>
      <c r="R58" s="43"/>
    </row>
    <row r="59" spans="1:18" x14ac:dyDescent="0.25">
      <c r="A59" s="133"/>
      <c r="B59" s="6" t="s">
        <v>2339</v>
      </c>
      <c r="C59" s="6" t="str">
        <f>VLOOKUP(B59,'miRNA Table'!$B$3:$D$194,3,FALSE)</f>
        <v>hsa-miR-382-5p</v>
      </c>
      <c r="D59" s="7">
        <f>IF('User Input'!D59="","No sample",IF(OR('User Input'!D59&gt;$Q$3, 'User Input'!D59&lt;$Q$4),"Excluded",'User Input'!D59))</f>
        <v>28.606000000000002</v>
      </c>
      <c r="E59" s="7" t="str">
        <f>IF('User Input'!E59="","No sample",IF(OR('User Input'!E59&gt;$Q$3, 'User Input'!E59&lt;$Q$4),"Excluded",'User Input'!E59))</f>
        <v>No sample</v>
      </c>
      <c r="F59" s="7" t="str">
        <f>IF('User Input'!F59="","No sample",IF(OR('User Input'!F59&gt;$Q$3, 'User Input'!F59&lt;$Q$4),"Excluded",'User Input'!F59))</f>
        <v>No sample</v>
      </c>
      <c r="G59" s="7" t="str">
        <f>IF('User Input'!G59="","No sample",IF(OR('User Input'!G59&gt;$Q$3, 'User Input'!G59&lt;$Q$4),"Excluded",'User Input'!G59))</f>
        <v>No sample</v>
      </c>
      <c r="H59" s="7" t="str">
        <f>IF('User Input'!H59="","No sample",IF(OR('User Input'!H59&gt;$Q$3, 'User Input'!H59&lt;$Q$4),"Excluded",'User Input'!H59))</f>
        <v>No sample</v>
      </c>
      <c r="I59" s="7" t="str">
        <f>IF('User Input'!I59="","No sample",IF(OR('User Input'!I59&gt;$Q$3, 'User Input'!I59&lt;$Q$4),"Excluded",'User Input'!I59))</f>
        <v>No sample</v>
      </c>
      <c r="J59" s="7">
        <f>IF('User Input'!J59="","No sample",IF(OR('User Input'!J59&gt;$Q$3, 'User Input'!J59&lt;$Q$4),"Excluded",'User Input'!J59))</f>
        <v>26.975999999999999</v>
      </c>
      <c r="K59" s="7" t="str">
        <f>IF('User Input'!K59="","No sample",IF(OR('User Input'!K59&gt;$Q$3, 'User Input'!K59&lt;$Q$4),"Excluded",'User Input'!K59))</f>
        <v>No sample</v>
      </c>
      <c r="L59" s="7" t="str">
        <f>IF('User Input'!L59="","No sample",IF(OR('User Input'!L59&gt;$Q$3, 'User Input'!L59&lt;$Q$4),"Excluded",'User Input'!L59))</f>
        <v>No sample</v>
      </c>
      <c r="M59" s="7" t="str">
        <f>IF('User Input'!M59="","No sample",IF(OR('User Input'!M59&gt;$Q$3, 'User Input'!M59&lt;$Q$4),"Excluded",'User Input'!M59))</f>
        <v>No sample</v>
      </c>
      <c r="N59" s="7" t="str">
        <f>IF('User Input'!N59="","No sample",IF(OR('User Input'!N59&gt;$Q$3, 'User Input'!N59&lt;$Q$4),"Excluded",'User Input'!N59))</f>
        <v>No sample</v>
      </c>
      <c r="O59" s="7" t="str">
        <f>IF('User Input'!O59="","No sample",IF(OR('User Input'!O59&gt;$Q$3, 'User Input'!O59&lt;$Q$4),"Excluded",'User Input'!O59))</f>
        <v>No sample</v>
      </c>
      <c r="P59" s="43"/>
      <c r="Q59" s="43"/>
      <c r="R59" s="43"/>
    </row>
    <row r="60" spans="1:18" x14ac:dyDescent="0.25">
      <c r="A60" s="133"/>
      <c r="B60" s="6" t="s">
        <v>2340</v>
      </c>
      <c r="C60" s="6" t="str">
        <f>VLOOKUP(B60,'miRNA Table'!$B$3:$D$194,3,FALSE)</f>
        <v>hsa-miR-486-5p</v>
      </c>
      <c r="D60" s="7">
        <f>IF('User Input'!D60="","No sample",IF(OR('User Input'!D60&gt;$Q$3, 'User Input'!D60&lt;$Q$4),"Excluded",'User Input'!D60))</f>
        <v>31.344999999999999</v>
      </c>
      <c r="E60" s="7" t="str">
        <f>IF('User Input'!E60="","No sample",IF(OR('User Input'!E60&gt;$Q$3, 'User Input'!E60&lt;$Q$4),"Excluded",'User Input'!E60))</f>
        <v>No sample</v>
      </c>
      <c r="F60" s="7" t="str">
        <f>IF('User Input'!F60="","No sample",IF(OR('User Input'!F60&gt;$Q$3, 'User Input'!F60&lt;$Q$4),"Excluded",'User Input'!F60))</f>
        <v>No sample</v>
      </c>
      <c r="G60" s="7" t="str">
        <f>IF('User Input'!G60="","No sample",IF(OR('User Input'!G60&gt;$Q$3, 'User Input'!G60&lt;$Q$4),"Excluded",'User Input'!G60))</f>
        <v>No sample</v>
      </c>
      <c r="H60" s="7" t="str">
        <f>IF('User Input'!H60="","No sample",IF(OR('User Input'!H60&gt;$Q$3, 'User Input'!H60&lt;$Q$4),"Excluded",'User Input'!H60))</f>
        <v>No sample</v>
      </c>
      <c r="I60" s="7" t="str">
        <f>IF('User Input'!I60="","No sample",IF(OR('User Input'!I60&gt;$Q$3, 'User Input'!I60&lt;$Q$4),"Excluded",'User Input'!I60))</f>
        <v>No sample</v>
      </c>
      <c r="J60" s="7">
        <f>IF('User Input'!J60="","No sample",IF(OR('User Input'!J60&gt;$Q$3, 'User Input'!J60&lt;$Q$4),"Excluded",'User Input'!J60))</f>
        <v>29.213999999999999</v>
      </c>
      <c r="K60" s="7" t="str">
        <f>IF('User Input'!K60="","No sample",IF(OR('User Input'!K60&gt;$Q$3, 'User Input'!K60&lt;$Q$4),"Excluded",'User Input'!K60))</f>
        <v>No sample</v>
      </c>
      <c r="L60" s="7" t="str">
        <f>IF('User Input'!L60="","No sample",IF(OR('User Input'!L60&gt;$Q$3, 'User Input'!L60&lt;$Q$4),"Excluded",'User Input'!L60))</f>
        <v>No sample</v>
      </c>
      <c r="M60" s="7" t="str">
        <f>IF('User Input'!M60="","No sample",IF(OR('User Input'!M60&gt;$Q$3, 'User Input'!M60&lt;$Q$4),"Excluded",'User Input'!M60))</f>
        <v>No sample</v>
      </c>
      <c r="N60" s="7" t="str">
        <f>IF('User Input'!N60="","No sample",IF(OR('User Input'!N60&gt;$Q$3, 'User Input'!N60&lt;$Q$4),"Excluded",'User Input'!N60))</f>
        <v>No sample</v>
      </c>
      <c r="O60" s="7" t="str">
        <f>IF('User Input'!O60="","No sample",IF(OR('User Input'!O60&gt;$Q$3, 'User Input'!O60&lt;$Q$4),"Excluded",'User Input'!O60))</f>
        <v>No sample</v>
      </c>
      <c r="P60" s="43"/>
      <c r="Q60" s="43"/>
      <c r="R60" s="43"/>
    </row>
    <row r="61" spans="1:18" x14ac:dyDescent="0.25">
      <c r="A61" s="133"/>
      <c r="B61" s="6" t="s">
        <v>2341</v>
      </c>
      <c r="C61" s="6" t="str">
        <f>VLOOKUP(B61,'miRNA Table'!$B$3:$D$194,3,FALSE)</f>
        <v>hsa-miR-34a-3p</v>
      </c>
      <c r="D61" s="7">
        <f>IF('User Input'!D61="","No sample",IF(OR('User Input'!D61&gt;$Q$3, 'User Input'!D61&lt;$Q$4),"Excluded",'User Input'!D61))</f>
        <v>25.195</v>
      </c>
      <c r="E61" s="7" t="str">
        <f>IF('User Input'!E61="","No sample",IF(OR('User Input'!E61&gt;$Q$3, 'User Input'!E61&lt;$Q$4),"Excluded",'User Input'!E61))</f>
        <v>No sample</v>
      </c>
      <c r="F61" s="7" t="str">
        <f>IF('User Input'!F61="","No sample",IF(OR('User Input'!F61&gt;$Q$3, 'User Input'!F61&lt;$Q$4),"Excluded",'User Input'!F61))</f>
        <v>No sample</v>
      </c>
      <c r="G61" s="7" t="str">
        <f>IF('User Input'!G61="","No sample",IF(OR('User Input'!G61&gt;$Q$3, 'User Input'!G61&lt;$Q$4),"Excluded",'User Input'!G61))</f>
        <v>No sample</v>
      </c>
      <c r="H61" s="7" t="str">
        <f>IF('User Input'!H61="","No sample",IF(OR('User Input'!H61&gt;$Q$3, 'User Input'!H61&lt;$Q$4),"Excluded",'User Input'!H61))</f>
        <v>No sample</v>
      </c>
      <c r="I61" s="7" t="str">
        <f>IF('User Input'!I61="","No sample",IF(OR('User Input'!I61&gt;$Q$3, 'User Input'!I61&lt;$Q$4),"Excluded",'User Input'!I61))</f>
        <v>No sample</v>
      </c>
      <c r="J61" s="7">
        <f>IF('User Input'!J61="","No sample",IF(OR('User Input'!J61&gt;$Q$3, 'User Input'!J61&lt;$Q$4),"Excluded",'User Input'!J61))</f>
        <v>25.256</v>
      </c>
      <c r="K61" s="7" t="str">
        <f>IF('User Input'!K61="","No sample",IF(OR('User Input'!K61&gt;$Q$3, 'User Input'!K61&lt;$Q$4),"Excluded",'User Input'!K61))</f>
        <v>No sample</v>
      </c>
      <c r="L61" s="7" t="str">
        <f>IF('User Input'!L61="","No sample",IF(OR('User Input'!L61&gt;$Q$3, 'User Input'!L61&lt;$Q$4),"Excluded",'User Input'!L61))</f>
        <v>No sample</v>
      </c>
      <c r="M61" s="7" t="str">
        <f>IF('User Input'!M61="","No sample",IF(OR('User Input'!M61&gt;$Q$3, 'User Input'!M61&lt;$Q$4),"Excluded",'User Input'!M61))</f>
        <v>No sample</v>
      </c>
      <c r="N61" s="7" t="str">
        <f>IF('User Input'!N61="","No sample",IF(OR('User Input'!N61&gt;$Q$3, 'User Input'!N61&lt;$Q$4),"Excluded",'User Input'!N61))</f>
        <v>No sample</v>
      </c>
      <c r="O61" s="7" t="str">
        <f>IF('User Input'!O61="","No sample",IF(OR('User Input'!O61&gt;$Q$3, 'User Input'!O61&lt;$Q$4),"Excluded",'User Input'!O61))</f>
        <v>No sample</v>
      </c>
      <c r="P61" s="43"/>
      <c r="Q61" s="43"/>
      <c r="R61" s="43"/>
    </row>
    <row r="62" spans="1:18" x14ac:dyDescent="0.25">
      <c r="A62" s="133"/>
      <c r="B62" s="90" t="s">
        <v>2342</v>
      </c>
      <c r="C62" s="6" t="str">
        <f>VLOOKUP(B62,'miRNA Table'!$B$3:$D$194,3,FALSE)</f>
        <v>Inter-plate Calibrator 1</v>
      </c>
      <c r="D62" s="7" t="str">
        <f>IF('User Input'!D62="","No sample",IF(OR('User Input'!D62&gt;$Q$3, 'User Input'!D62&lt;$Q$4),"Excluded",'User Input'!D62))</f>
        <v>Excluded</v>
      </c>
      <c r="E62" s="7" t="str">
        <f>IF('User Input'!E62="","No sample",IF(OR('User Input'!E62&gt;$Q$3, 'User Input'!E62&lt;$Q$4),"Excluded",'User Input'!E62))</f>
        <v>No sample</v>
      </c>
      <c r="F62" s="7" t="str">
        <f>IF('User Input'!F62="","No sample",IF(OR('User Input'!F62&gt;$Q$3, 'User Input'!F62&lt;$Q$4),"Excluded",'User Input'!F62))</f>
        <v>No sample</v>
      </c>
      <c r="G62" s="7" t="str">
        <f>IF('User Input'!G62="","No sample",IF(OR('User Input'!G62&gt;$Q$3, 'User Input'!G62&lt;$Q$4),"Excluded",'User Input'!G62))</f>
        <v>No sample</v>
      </c>
      <c r="H62" s="7" t="str">
        <f>IF('User Input'!H62="","No sample",IF(OR('User Input'!H62&gt;$Q$3, 'User Input'!H62&lt;$Q$4),"Excluded",'User Input'!H62))</f>
        <v>No sample</v>
      </c>
      <c r="I62" s="7" t="str">
        <f>IF('User Input'!I62="","No sample",IF(OR('User Input'!I62&gt;$Q$3, 'User Input'!I62&lt;$Q$4),"Excluded",'User Input'!I62))</f>
        <v>No sample</v>
      </c>
      <c r="J62" s="7" t="str">
        <f>IF('User Input'!J62="","No sample",IF(OR('User Input'!J62&gt;$Q$3, 'User Input'!J62&lt;$Q$4),"Excluded",'User Input'!J62))</f>
        <v>Excluded</v>
      </c>
      <c r="K62" s="7" t="str">
        <f>IF('User Input'!K62="","No sample",IF(OR('User Input'!K62&gt;$Q$3, 'User Input'!K62&lt;$Q$4),"Excluded",'User Input'!K62))</f>
        <v>No sample</v>
      </c>
      <c r="L62" s="7" t="str">
        <f>IF('User Input'!L62="","No sample",IF(OR('User Input'!L62&gt;$Q$3, 'User Input'!L62&lt;$Q$4),"Excluded",'User Input'!L62))</f>
        <v>No sample</v>
      </c>
      <c r="M62" s="7" t="str">
        <f>IF('User Input'!M62="","No sample",IF(OR('User Input'!M62&gt;$Q$3, 'User Input'!M62&lt;$Q$4),"Excluded",'User Input'!M62))</f>
        <v>No sample</v>
      </c>
      <c r="N62" s="7" t="str">
        <f>IF('User Input'!N62="","No sample",IF(OR('User Input'!N62&gt;$Q$3, 'User Input'!N62&lt;$Q$4),"Excluded",'User Input'!N62))</f>
        <v>No sample</v>
      </c>
      <c r="O62" s="7" t="str">
        <f>IF('User Input'!O62="","No sample",IF(OR('User Input'!O62&gt;$Q$3, 'User Input'!O62&lt;$Q$4),"Excluded",'User Input'!O62))</f>
        <v>No sample</v>
      </c>
      <c r="P62" s="43"/>
      <c r="Q62" s="43"/>
      <c r="R62" s="43"/>
    </row>
    <row r="63" spans="1:18" x14ac:dyDescent="0.25">
      <c r="A63" s="133"/>
      <c r="B63" s="6" t="s">
        <v>2343</v>
      </c>
      <c r="C63" s="6" t="str">
        <f>VLOOKUP(B63,'miRNA Table'!$B$3:$D$194,3,FALSE)</f>
        <v>hsa-miR-221-3p</v>
      </c>
      <c r="D63" s="7">
        <f>IF('User Input'!D63="","No sample",IF(OR('User Input'!D63&gt;$Q$3, 'User Input'!D63&lt;$Q$4),"Excluded",'User Input'!D63))</f>
        <v>23.675000000000001</v>
      </c>
      <c r="E63" s="7" t="str">
        <f>IF('User Input'!E63="","No sample",IF(OR('User Input'!E63&gt;$Q$3, 'User Input'!E63&lt;$Q$4),"Excluded",'User Input'!E63))</f>
        <v>No sample</v>
      </c>
      <c r="F63" s="7" t="str">
        <f>IF('User Input'!F63="","No sample",IF(OR('User Input'!F63&gt;$Q$3, 'User Input'!F63&lt;$Q$4),"Excluded",'User Input'!F63))</f>
        <v>No sample</v>
      </c>
      <c r="G63" s="7" t="str">
        <f>IF('User Input'!G63="","No sample",IF(OR('User Input'!G63&gt;$Q$3, 'User Input'!G63&lt;$Q$4),"Excluded",'User Input'!G63))</f>
        <v>No sample</v>
      </c>
      <c r="H63" s="7" t="str">
        <f>IF('User Input'!H63="","No sample",IF(OR('User Input'!H63&gt;$Q$3, 'User Input'!H63&lt;$Q$4),"Excluded",'User Input'!H63))</f>
        <v>No sample</v>
      </c>
      <c r="I63" s="7" t="str">
        <f>IF('User Input'!I63="","No sample",IF(OR('User Input'!I63&gt;$Q$3, 'User Input'!I63&lt;$Q$4),"Excluded",'User Input'!I63))</f>
        <v>No sample</v>
      </c>
      <c r="J63" s="7">
        <f>IF('User Input'!J63="","No sample",IF(OR('User Input'!J63&gt;$Q$3, 'User Input'!J63&lt;$Q$4),"Excluded",'User Input'!J63))</f>
        <v>24.972000000000001</v>
      </c>
      <c r="K63" s="7" t="str">
        <f>IF('User Input'!K63="","No sample",IF(OR('User Input'!K63&gt;$Q$3, 'User Input'!K63&lt;$Q$4),"Excluded",'User Input'!K63))</f>
        <v>No sample</v>
      </c>
      <c r="L63" s="7" t="str">
        <f>IF('User Input'!L63="","No sample",IF(OR('User Input'!L63&gt;$Q$3, 'User Input'!L63&lt;$Q$4),"Excluded",'User Input'!L63))</f>
        <v>No sample</v>
      </c>
      <c r="M63" s="7" t="str">
        <f>IF('User Input'!M63="","No sample",IF(OR('User Input'!M63&gt;$Q$3, 'User Input'!M63&lt;$Q$4),"Excluded",'User Input'!M63))</f>
        <v>No sample</v>
      </c>
      <c r="N63" s="7" t="str">
        <f>IF('User Input'!N63="","No sample",IF(OR('User Input'!N63&gt;$Q$3, 'User Input'!N63&lt;$Q$4),"Excluded",'User Input'!N63))</f>
        <v>No sample</v>
      </c>
      <c r="O63" s="7" t="str">
        <f>IF('User Input'!O63="","No sample",IF(OR('User Input'!O63&gt;$Q$3, 'User Input'!O63&lt;$Q$4),"Excluded",'User Input'!O63))</f>
        <v>No sample</v>
      </c>
      <c r="P63" s="43"/>
      <c r="Q63" s="43"/>
      <c r="R63" s="43"/>
    </row>
    <row r="64" spans="1:18" x14ac:dyDescent="0.25">
      <c r="A64" s="133"/>
      <c r="B64" s="6" t="s">
        <v>2344</v>
      </c>
      <c r="C64" s="6" t="str">
        <f>VLOOKUP(B64,'miRNA Table'!$B$3:$D$194,3,FALSE)</f>
        <v>hsa-miR-31-5p</v>
      </c>
      <c r="D64" s="7">
        <f>IF('User Input'!D64="","No sample",IF(OR('User Input'!D64&gt;$Q$3, 'User Input'!D64&lt;$Q$4),"Excluded",'User Input'!D64))</f>
        <v>30.992999999999999</v>
      </c>
      <c r="E64" s="7" t="str">
        <f>IF('User Input'!E64="","No sample",IF(OR('User Input'!E64&gt;$Q$3, 'User Input'!E64&lt;$Q$4),"Excluded",'User Input'!E64))</f>
        <v>No sample</v>
      </c>
      <c r="F64" s="7" t="str">
        <f>IF('User Input'!F64="","No sample",IF(OR('User Input'!F64&gt;$Q$3, 'User Input'!F64&lt;$Q$4),"Excluded",'User Input'!F64))</f>
        <v>No sample</v>
      </c>
      <c r="G64" s="7" t="str">
        <f>IF('User Input'!G64="","No sample",IF(OR('User Input'!G64&gt;$Q$3, 'User Input'!G64&lt;$Q$4),"Excluded",'User Input'!G64))</f>
        <v>No sample</v>
      </c>
      <c r="H64" s="7" t="str">
        <f>IF('User Input'!H64="","No sample",IF(OR('User Input'!H64&gt;$Q$3, 'User Input'!H64&lt;$Q$4),"Excluded",'User Input'!H64))</f>
        <v>No sample</v>
      </c>
      <c r="I64" s="7" t="str">
        <f>IF('User Input'!I64="","No sample",IF(OR('User Input'!I64&gt;$Q$3, 'User Input'!I64&lt;$Q$4),"Excluded",'User Input'!I64))</f>
        <v>No sample</v>
      </c>
      <c r="J64" s="7" t="str">
        <f>IF('User Input'!J64="","No sample",IF(OR('User Input'!J64&gt;$Q$3, 'User Input'!J64&lt;$Q$4),"Excluded",'User Input'!J64))</f>
        <v>Excluded</v>
      </c>
      <c r="K64" s="7" t="str">
        <f>IF('User Input'!K64="","No sample",IF(OR('User Input'!K64&gt;$Q$3, 'User Input'!K64&lt;$Q$4),"Excluded",'User Input'!K64))</f>
        <v>No sample</v>
      </c>
      <c r="L64" s="7" t="str">
        <f>IF('User Input'!L64="","No sample",IF(OR('User Input'!L64&gt;$Q$3, 'User Input'!L64&lt;$Q$4),"Excluded",'User Input'!L64))</f>
        <v>No sample</v>
      </c>
      <c r="M64" s="7" t="str">
        <f>IF('User Input'!M64="","No sample",IF(OR('User Input'!M64&gt;$Q$3, 'User Input'!M64&lt;$Q$4),"Excluded",'User Input'!M64))</f>
        <v>No sample</v>
      </c>
      <c r="N64" s="7" t="str">
        <f>IF('User Input'!N64="","No sample",IF(OR('User Input'!N64&gt;$Q$3, 'User Input'!N64&lt;$Q$4),"Excluded",'User Input'!N64))</f>
        <v>No sample</v>
      </c>
      <c r="O64" s="7" t="str">
        <f>IF('User Input'!O64="","No sample",IF(OR('User Input'!O64&gt;$Q$3, 'User Input'!O64&lt;$Q$4),"Excluded",'User Input'!O64))</f>
        <v>No sample</v>
      </c>
      <c r="P64" s="43"/>
      <c r="Q64" s="43"/>
      <c r="R64" s="43"/>
    </row>
    <row r="65" spans="1:18" x14ac:dyDescent="0.25">
      <c r="A65" s="133"/>
      <c r="B65" s="6" t="s">
        <v>2345</v>
      </c>
      <c r="C65" s="6" t="str">
        <f>VLOOKUP(B65,'miRNA Table'!$B$3:$D$194,3,FALSE)</f>
        <v>hsa-miR-199a-5p</v>
      </c>
      <c r="D65" s="7">
        <f>IF('User Input'!D65="","No sample",IF(OR('User Input'!D65&gt;$Q$3, 'User Input'!D65&lt;$Q$4),"Excluded",'User Input'!D65))</f>
        <v>25.867999999999999</v>
      </c>
      <c r="E65" s="7" t="str">
        <f>IF('User Input'!E65="","No sample",IF(OR('User Input'!E65&gt;$Q$3, 'User Input'!E65&lt;$Q$4),"Excluded",'User Input'!E65))</f>
        <v>No sample</v>
      </c>
      <c r="F65" s="7" t="str">
        <f>IF('User Input'!F65="","No sample",IF(OR('User Input'!F65&gt;$Q$3, 'User Input'!F65&lt;$Q$4),"Excluded",'User Input'!F65))</f>
        <v>No sample</v>
      </c>
      <c r="G65" s="7" t="str">
        <f>IF('User Input'!G65="","No sample",IF(OR('User Input'!G65&gt;$Q$3, 'User Input'!G65&lt;$Q$4),"Excluded",'User Input'!G65))</f>
        <v>No sample</v>
      </c>
      <c r="H65" s="7" t="str">
        <f>IF('User Input'!H65="","No sample",IF(OR('User Input'!H65&gt;$Q$3, 'User Input'!H65&lt;$Q$4),"Excluded",'User Input'!H65))</f>
        <v>No sample</v>
      </c>
      <c r="I65" s="7" t="str">
        <f>IF('User Input'!I65="","No sample",IF(OR('User Input'!I65&gt;$Q$3, 'User Input'!I65&lt;$Q$4),"Excluded",'User Input'!I65))</f>
        <v>No sample</v>
      </c>
      <c r="J65" s="7">
        <f>IF('User Input'!J65="","No sample",IF(OR('User Input'!J65&gt;$Q$3, 'User Input'!J65&lt;$Q$4),"Excluded",'User Input'!J65))</f>
        <v>25.696999999999999</v>
      </c>
      <c r="K65" s="7" t="str">
        <f>IF('User Input'!K65="","No sample",IF(OR('User Input'!K65&gt;$Q$3, 'User Input'!K65&lt;$Q$4),"Excluded",'User Input'!K65))</f>
        <v>No sample</v>
      </c>
      <c r="L65" s="7" t="str">
        <f>IF('User Input'!L65="","No sample",IF(OR('User Input'!L65&gt;$Q$3, 'User Input'!L65&lt;$Q$4),"Excluded",'User Input'!L65))</f>
        <v>No sample</v>
      </c>
      <c r="M65" s="7" t="str">
        <f>IF('User Input'!M65="","No sample",IF(OR('User Input'!M65&gt;$Q$3, 'User Input'!M65&lt;$Q$4),"Excluded",'User Input'!M65))</f>
        <v>No sample</v>
      </c>
      <c r="N65" s="7" t="str">
        <f>IF('User Input'!N65="","No sample",IF(OR('User Input'!N65&gt;$Q$3, 'User Input'!N65&lt;$Q$4),"Excluded",'User Input'!N65))</f>
        <v>No sample</v>
      </c>
      <c r="O65" s="7" t="str">
        <f>IF('User Input'!O65="","No sample",IF(OR('User Input'!O65&gt;$Q$3, 'User Input'!O65&lt;$Q$4),"Excluded",'User Input'!O65))</f>
        <v>No sample</v>
      </c>
      <c r="P65" s="43"/>
      <c r="Q65" s="43"/>
      <c r="R65" s="43"/>
    </row>
    <row r="66" spans="1:18" x14ac:dyDescent="0.25">
      <c r="A66" s="133"/>
      <c r="B66" s="6" t="s">
        <v>2346</v>
      </c>
      <c r="C66" s="6" t="str">
        <f>VLOOKUP(B66,'miRNA Table'!$B$3:$D$194,3,FALSE)</f>
        <v>hsa-miR-203a-3p</v>
      </c>
      <c r="D66" s="7">
        <f>IF('User Input'!D66="","No sample",IF(OR('User Input'!D66&gt;$Q$3, 'User Input'!D66&lt;$Q$4),"Excluded",'User Input'!D66))</f>
        <v>25.419</v>
      </c>
      <c r="E66" s="7" t="str">
        <f>IF('User Input'!E66="","No sample",IF(OR('User Input'!E66&gt;$Q$3, 'User Input'!E66&lt;$Q$4),"Excluded",'User Input'!E66))</f>
        <v>No sample</v>
      </c>
      <c r="F66" s="7" t="str">
        <f>IF('User Input'!F66="","No sample",IF(OR('User Input'!F66&gt;$Q$3, 'User Input'!F66&lt;$Q$4),"Excluded",'User Input'!F66))</f>
        <v>No sample</v>
      </c>
      <c r="G66" s="7" t="str">
        <f>IF('User Input'!G66="","No sample",IF(OR('User Input'!G66&gt;$Q$3, 'User Input'!G66&lt;$Q$4),"Excluded",'User Input'!G66))</f>
        <v>No sample</v>
      </c>
      <c r="H66" s="7" t="str">
        <f>IF('User Input'!H66="","No sample",IF(OR('User Input'!H66&gt;$Q$3, 'User Input'!H66&lt;$Q$4),"Excluded",'User Input'!H66))</f>
        <v>No sample</v>
      </c>
      <c r="I66" s="7" t="str">
        <f>IF('User Input'!I66="","No sample",IF(OR('User Input'!I66&gt;$Q$3, 'User Input'!I66&lt;$Q$4),"Excluded",'User Input'!I66))</f>
        <v>No sample</v>
      </c>
      <c r="J66" s="7">
        <f>IF('User Input'!J66="","No sample",IF(OR('User Input'!J66&gt;$Q$3, 'User Input'!J66&lt;$Q$4),"Excluded",'User Input'!J66))</f>
        <v>27.963999999999999</v>
      </c>
      <c r="K66" s="7" t="str">
        <f>IF('User Input'!K66="","No sample",IF(OR('User Input'!K66&gt;$Q$3, 'User Input'!K66&lt;$Q$4),"Excluded",'User Input'!K66))</f>
        <v>No sample</v>
      </c>
      <c r="L66" s="7" t="str">
        <f>IF('User Input'!L66="","No sample",IF(OR('User Input'!L66&gt;$Q$3, 'User Input'!L66&lt;$Q$4),"Excluded",'User Input'!L66))</f>
        <v>No sample</v>
      </c>
      <c r="M66" s="7" t="str">
        <f>IF('User Input'!M66="","No sample",IF(OR('User Input'!M66&gt;$Q$3, 'User Input'!M66&lt;$Q$4),"Excluded",'User Input'!M66))</f>
        <v>No sample</v>
      </c>
      <c r="N66" s="7" t="str">
        <f>IF('User Input'!N66="","No sample",IF(OR('User Input'!N66&gt;$Q$3, 'User Input'!N66&lt;$Q$4),"Excluded",'User Input'!N66))</f>
        <v>No sample</v>
      </c>
      <c r="O66" s="7" t="str">
        <f>IF('User Input'!O66="","No sample",IF(OR('User Input'!O66&gt;$Q$3, 'User Input'!O66&lt;$Q$4),"Excluded",'User Input'!O66))</f>
        <v>No sample</v>
      </c>
      <c r="P66" s="43"/>
      <c r="Q66" s="43"/>
      <c r="R66" s="43"/>
    </row>
    <row r="67" spans="1:18" x14ac:dyDescent="0.25">
      <c r="A67" s="133"/>
      <c r="B67" s="6" t="s">
        <v>2347</v>
      </c>
      <c r="C67" s="6" t="str">
        <f>VLOOKUP(B67,'miRNA Table'!$B$3:$D$194,3,FALSE)</f>
        <v>hsa-miR-125b-5p</v>
      </c>
      <c r="D67" s="7" t="str">
        <f>IF('User Input'!D67="","No sample",IF(OR('User Input'!D67&gt;$Q$3, 'User Input'!D67&lt;$Q$4),"Excluded",'User Input'!D67))</f>
        <v>Excluded</v>
      </c>
      <c r="E67" s="7" t="str">
        <f>IF('User Input'!E67="","No sample",IF(OR('User Input'!E67&gt;$Q$3, 'User Input'!E67&lt;$Q$4),"Excluded",'User Input'!E67))</f>
        <v>No sample</v>
      </c>
      <c r="F67" s="7" t="str">
        <f>IF('User Input'!F67="","No sample",IF(OR('User Input'!F67&gt;$Q$3, 'User Input'!F67&lt;$Q$4),"Excluded",'User Input'!F67))</f>
        <v>No sample</v>
      </c>
      <c r="G67" s="7" t="str">
        <f>IF('User Input'!G67="","No sample",IF(OR('User Input'!G67&gt;$Q$3, 'User Input'!G67&lt;$Q$4),"Excluded",'User Input'!G67))</f>
        <v>No sample</v>
      </c>
      <c r="H67" s="7" t="str">
        <f>IF('User Input'!H67="","No sample",IF(OR('User Input'!H67&gt;$Q$3, 'User Input'!H67&lt;$Q$4),"Excluded",'User Input'!H67))</f>
        <v>No sample</v>
      </c>
      <c r="I67" s="7" t="str">
        <f>IF('User Input'!I67="","No sample",IF(OR('User Input'!I67&gt;$Q$3, 'User Input'!I67&lt;$Q$4),"Excluded",'User Input'!I67))</f>
        <v>No sample</v>
      </c>
      <c r="J67" s="7" t="str">
        <f>IF('User Input'!J67="","No sample",IF(OR('User Input'!J67&gt;$Q$3, 'User Input'!J67&lt;$Q$4),"Excluded",'User Input'!J67))</f>
        <v>Excluded</v>
      </c>
      <c r="K67" s="7" t="str">
        <f>IF('User Input'!K67="","No sample",IF(OR('User Input'!K67&gt;$Q$3, 'User Input'!K67&lt;$Q$4),"Excluded",'User Input'!K67))</f>
        <v>No sample</v>
      </c>
      <c r="L67" s="7" t="str">
        <f>IF('User Input'!L67="","No sample",IF(OR('User Input'!L67&gt;$Q$3, 'User Input'!L67&lt;$Q$4),"Excluded",'User Input'!L67))</f>
        <v>No sample</v>
      </c>
      <c r="M67" s="7" t="str">
        <f>IF('User Input'!M67="","No sample",IF(OR('User Input'!M67&gt;$Q$3, 'User Input'!M67&lt;$Q$4),"Excluded",'User Input'!M67))</f>
        <v>No sample</v>
      </c>
      <c r="N67" s="7" t="str">
        <f>IF('User Input'!N67="","No sample",IF(OR('User Input'!N67&gt;$Q$3, 'User Input'!N67&lt;$Q$4),"Excluded",'User Input'!N67))</f>
        <v>No sample</v>
      </c>
      <c r="O67" s="7" t="str">
        <f>IF('User Input'!O67="","No sample",IF(OR('User Input'!O67&gt;$Q$3, 'User Input'!O67&lt;$Q$4),"Excluded",'User Input'!O67))</f>
        <v>No sample</v>
      </c>
      <c r="P67" s="43"/>
      <c r="Q67" s="43"/>
      <c r="R67" s="43"/>
    </row>
    <row r="68" spans="1:18" x14ac:dyDescent="0.25">
      <c r="A68" s="133"/>
      <c r="B68" s="6" t="s">
        <v>2348</v>
      </c>
      <c r="C68" s="6" t="str">
        <f>VLOOKUP(B68,'miRNA Table'!$B$3:$D$194,3,FALSE)</f>
        <v>hsa-miR-152-3p</v>
      </c>
      <c r="D68" s="7">
        <f>IF('User Input'!D68="","No sample",IF(OR('User Input'!D68&gt;$Q$3, 'User Input'!D68&lt;$Q$4),"Excluded",'User Input'!D68))</f>
        <v>29.538</v>
      </c>
      <c r="E68" s="7" t="str">
        <f>IF('User Input'!E68="","No sample",IF(OR('User Input'!E68&gt;$Q$3, 'User Input'!E68&lt;$Q$4),"Excluded",'User Input'!E68))</f>
        <v>No sample</v>
      </c>
      <c r="F68" s="7" t="str">
        <f>IF('User Input'!F68="","No sample",IF(OR('User Input'!F68&gt;$Q$3, 'User Input'!F68&lt;$Q$4),"Excluded",'User Input'!F68))</f>
        <v>No sample</v>
      </c>
      <c r="G68" s="7" t="str">
        <f>IF('User Input'!G68="","No sample",IF(OR('User Input'!G68&gt;$Q$3, 'User Input'!G68&lt;$Q$4),"Excluded",'User Input'!G68))</f>
        <v>No sample</v>
      </c>
      <c r="H68" s="7" t="str">
        <f>IF('User Input'!H68="","No sample",IF(OR('User Input'!H68&gt;$Q$3, 'User Input'!H68&lt;$Q$4),"Excluded",'User Input'!H68))</f>
        <v>No sample</v>
      </c>
      <c r="I68" s="7" t="str">
        <f>IF('User Input'!I68="","No sample",IF(OR('User Input'!I68&gt;$Q$3, 'User Input'!I68&lt;$Q$4),"Excluded",'User Input'!I68))</f>
        <v>No sample</v>
      </c>
      <c r="J68" s="7">
        <f>IF('User Input'!J68="","No sample",IF(OR('User Input'!J68&gt;$Q$3, 'User Input'!J68&lt;$Q$4),"Excluded",'User Input'!J68))</f>
        <v>29.399000000000001</v>
      </c>
      <c r="K68" s="7" t="str">
        <f>IF('User Input'!K68="","No sample",IF(OR('User Input'!K68&gt;$Q$3, 'User Input'!K68&lt;$Q$4),"Excluded",'User Input'!K68))</f>
        <v>No sample</v>
      </c>
      <c r="L68" s="7" t="str">
        <f>IF('User Input'!L68="","No sample",IF(OR('User Input'!L68&gt;$Q$3, 'User Input'!L68&lt;$Q$4),"Excluded",'User Input'!L68))</f>
        <v>No sample</v>
      </c>
      <c r="M68" s="7" t="str">
        <f>IF('User Input'!M68="","No sample",IF(OR('User Input'!M68&gt;$Q$3, 'User Input'!M68&lt;$Q$4),"Excluded",'User Input'!M68))</f>
        <v>No sample</v>
      </c>
      <c r="N68" s="7" t="str">
        <f>IF('User Input'!N68="","No sample",IF(OR('User Input'!N68&gt;$Q$3, 'User Input'!N68&lt;$Q$4),"Excluded",'User Input'!N68))</f>
        <v>No sample</v>
      </c>
      <c r="O68" s="7" t="str">
        <f>IF('User Input'!O68="","No sample",IF(OR('User Input'!O68&gt;$Q$3, 'User Input'!O68&lt;$Q$4),"Excluded",'User Input'!O68))</f>
        <v>No sample</v>
      </c>
      <c r="P68" s="43"/>
      <c r="Q68" s="43"/>
      <c r="R68" s="43"/>
    </row>
    <row r="69" spans="1:18" x14ac:dyDescent="0.25">
      <c r="A69" s="133"/>
      <c r="B69" s="6" t="s">
        <v>2349</v>
      </c>
      <c r="C69" s="6" t="str">
        <f>VLOOKUP(B69,'miRNA Table'!$B$3:$D$194,3,FALSE)</f>
        <v>hsa-miR-200c-3p</v>
      </c>
      <c r="D69" s="7" t="str">
        <f>IF('User Input'!D69="","No sample",IF(OR('User Input'!D69&gt;$Q$3, 'User Input'!D69&lt;$Q$4),"Excluded",'User Input'!D69))</f>
        <v>Excluded</v>
      </c>
      <c r="E69" s="7" t="str">
        <f>IF('User Input'!E69="","No sample",IF(OR('User Input'!E69&gt;$Q$3, 'User Input'!E69&lt;$Q$4),"Excluded",'User Input'!E69))</f>
        <v>No sample</v>
      </c>
      <c r="F69" s="7" t="str">
        <f>IF('User Input'!F69="","No sample",IF(OR('User Input'!F69&gt;$Q$3, 'User Input'!F69&lt;$Q$4),"Excluded",'User Input'!F69))</f>
        <v>No sample</v>
      </c>
      <c r="G69" s="7" t="str">
        <f>IF('User Input'!G69="","No sample",IF(OR('User Input'!G69&gt;$Q$3, 'User Input'!G69&lt;$Q$4),"Excluded",'User Input'!G69))</f>
        <v>No sample</v>
      </c>
      <c r="H69" s="7" t="str">
        <f>IF('User Input'!H69="","No sample",IF(OR('User Input'!H69&gt;$Q$3, 'User Input'!H69&lt;$Q$4),"Excluded",'User Input'!H69))</f>
        <v>No sample</v>
      </c>
      <c r="I69" s="7" t="str">
        <f>IF('User Input'!I69="","No sample",IF(OR('User Input'!I69&gt;$Q$3, 'User Input'!I69&lt;$Q$4),"Excluded",'User Input'!I69))</f>
        <v>No sample</v>
      </c>
      <c r="J69" s="7" t="str">
        <f>IF('User Input'!J69="","No sample",IF(OR('User Input'!J69&gt;$Q$3, 'User Input'!J69&lt;$Q$4),"Excluded",'User Input'!J69))</f>
        <v>Excluded</v>
      </c>
      <c r="K69" s="7" t="str">
        <f>IF('User Input'!K69="","No sample",IF(OR('User Input'!K69&gt;$Q$3, 'User Input'!K69&lt;$Q$4),"Excluded",'User Input'!K69))</f>
        <v>No sample</v>
      </c>
      <c r="L69" s="7" t="str">
        <f>IF('User Input'!L69="","No sample",IF(OR('User Input'!L69&gt;$Q$3, 'User Input'!L69&lt;$Q$4),"Excluded",'User Input'!L69))</f>
        <v>No sample</v>
      </c>
      <c r="M69" s="7" t="str">
        <f>IF('User Input'!M69="","No sample",IF(OR('User Input'!M69&gt;$Q$3, 'User Input'!M69&lt;$Q$4),"Excluded",'User Input'!M69))</f>
        <v>No sample</v>
      </c>
      <c r="N69" s="7" t="str">
        <f>IF('User Input'!N69="","No sample",IF(OR('User Input'!N69&gt;$Q$3, 'User Input'!N69&lt;$Q$4),"Excluded",'User Input'!N69))</f>
        <v>No sample</v>
      </c>
      <c r="O69" s="7" t="str">
        <f>IF('User Input'!O69="","No sample",IF(OR('User Input'!O69&gt;$Q$3, 'User Input'!O69&lt;$Q$4),"Excluded",'User Input'!O69))</f>
        <v>No sample</v>
      </c>
      <c r="P69" s="43"/>
      <c r="Q69" s="43"/>
      <c r="R69" s="43"/>
    </row>
    <row r="70" spans="1:18" x14ac:dyDescent="0.25">
      <c r="A70" s="133"/>
      <c r="B70" s="6" t="s">
        <v>2350</v>
      </c>
      <c r="C70" s="6" t="str">
        <f>VLOOKUP(B70,'miRNA Table'!$B$3:$D$194,3,FALSE)</f>
        <v>hsa-miR-367-3p</v>
      </c>
      <c r="D70" s="7">
        <f>IF('User Input'!D70="","No sample",IF(OR('User Input'!D70&gt;$Q$3, 'User Input'!D70&lt;$Q$4),"Excluded",'User Input'!D70))</f>
        <v>24.381</v>
      </c>
      <c r="E70" s="7" t="str">
        <f>IF('User Input'!E70="","No sample",IF(OR('User Input'!E70&gt;$Q$3, 'User Input'!E70&lt;$Q$4),"Excluded",'User Input'!E70))</f>
        <v>No sample</v>
      </c>
      <c r="F70" s="7" t="str">
        <f>IF('User Input'!F70="","No sample",IF(OR('User Input'!F70&gt;$Q$3, 'User Input'!F70&lt;$Q$4),"Excluded",'User Input'!F70))</f>
        <v>No sample</v>
      </c>
      <c r="G70" s="7" t="str">
        <f>IF('User Input'!G70="","No sample",IF(OR('User Input'!G70&gt;$Q$3, 'User Input'!G70&lt;$Q$4),"Excluded",'User Input'!G70))</f>
        <v>No sample</v>
      </c>
      <c r="H70" s="7" t="str">
        <f>IF('User Input'!H70="","No sample",IF(OR('User Input'!H70&gt;$Q$3, 'User Input'!H70&lt;$Q$4),"Excluded",'User Input'!H70))</f>
        <v>No sample</v>
      </c>
      <c r="I70" s="7" t="str">
        <f>IF('User Input'!I70="","No sample",IF(OR('User Input'!I70&gt;$Q$3, 'User Input'!I70&lt;$Q$4),"Excluded",'User Input'!I70))</f>
        <v>No sample</v>
      </c>
      <c r="J70" s="7">
        <f>IF('User Input'!J70="","No sample",IF(OR('User Input'!J70&gt;$Q$3, 'User Input'!J70&lt;$Q$4),"Excluded",'User Input'!J70))</f>
        <v>24.756</v>
      </c>
      <c r="K70" s="7" t="str">
        <f>IF('User Input'!K70="","No sample",IF(OR('User Input'!K70&gt;$Q$3, 'User Input'!K70&lt;$Q$4),"Excluded",'User Input'!K70))</f>
        <v>No sample</v>
      </c>
      <c r="L70" s="7" t="str">
        <f>IF('User Input'!L70="","No sample",IF(OR('User Input'!L70&gt;$Q$3, 'User Input'!L70&lt;$Q$4),"Excluded",'User Input'!L70))</f>
        <v>No sample</v>
      </c>
      <c r="M70" s="7" t="str">
        <f>IF('User Input'!M70="","No sample",IF(OR('User Input'!M70&gt;$Q$3, 'User Input'!M70&lt;$Q$4),"Excluded",'User Input'!M70))</f>
        <v>No sample</v>
      </c>
      <c r="N70" s="7" t="str">
        <f>IF('User Input'!N70="","No sample",IF(OR('User Input'!N70&gt;$Q$3, 'User Input'!N70&lt;$Q$4),"Excluded",'User Input'!N70))</f>
        <v>No sample</v>
      </c>
      <c r="O70" s="7" t="str">
        <f>IF('User Input'!O70="","No sample",IF(OR('User Input'!O70&gt;$Q$3, 'User Input'!O70&lt;$Q$4),"Excluded",'User Input'!O70))</f>
        <v>No sample</v>
      </c>
      <c r="P70" s="43"/>
      <c r="Q70" s="43"/>
      <c r="R70" s="43"/>
    </row>
    <row r="71" spans="1:18" x14ac:dyDescent="0.25">
      <c r="A71" s="133"/>
      <c r="B71" s="6" t="s">
        <v>2351</v>
      </c>
      <c r="C71" s="6" t="str">
        <f>VLOOKUP(B71,'miRNA Table'!$B$3:$D$194,3,FALSE)</f>
        <v>hsa-miR-342-3p</v>
      </c>
      <c r="D71" s="7">
        <f>IF('User Input'!D71="","No sample",IF(OR('User Input'!D71&gt;$Q$3, 'User Input'!D71&lt;$Q$4),"Excluded",'User Input'!D71))</f>
        <v>31.206</v>
      </c>
      <c r="E71" s="7" t="str">
        <f>IF('User Input'!E71="","No sample",IF(OR('User Input'!E71&gt;$Q$3, 'User Input'!E71&lt;$Q$4),"Excluded",'User Input'!E71))</f>
        <v>No sample</v>
      </c>
      <c r="F71" s="7" t="str">
        <f>IF('User Input'!F71="","No sample",IF(OR('User Input'!F71&gt;$Q$3, 'User Input'!F71&lt;$Q$4),"Excluded",'User Input'!F71))</f>
        <v>No sample</v>
      </c>
      <c r="G71" s="7" t="str">
        <f>IF('User Input'!G71="","No sample",IF(OR('User Input'!G71&gt;$Q$3, 'User Input'!G71&lt;$Q$4),"Excluded",'User Input'!G71))</f>
        <v>No sample</v>
      </c>
      <c r="H71" s="7" t="str">
        <f>IF('User Input'!H71="","No sample",IF(OR('User Input'!H71&gt;$Q$3, 'User Input'!H71&lt;$Q$4),"Excluded",'User Input'!H71))</f>
        <v>No sample</v>
      </c>
      <c r="I71" s="7" t="str">
        <f>IF('User Input'!I71="","No sample",IF(OR('User Input'!I71&gt;$Q$3, 'User Input'!I71&lt;$Q$4),"Excluded",'User Input'!I71))</f>
        <v>No sample</v>
      </c>
      <c r="J71" s="7">
        <f>IF('User Input'!J71="","No sample",IF(OR('User Input'!J71&gt;$Q$3, 'User Input'!J71&lt;$Q$4),"Excluded",'User Input'!J71))</f>
        <v>30.651</v>
      </c>
      <c r="K71" s="7" t="str">
        <f>IF('User Input'!K71="","No sample",IF(OR('User Input'!K71&gt;$Q$3, 'User Input'!K71&lt;$Q$4),"Excluded",'User Input'!K71))</f>
        <v>No sample</v>
      </c>
      <c r="L71" s="7" t="str">
        <f>IF('User Input'!L71="","No sample",IF(OR('User Input'!L71&gt;$Q$3, 'User Input'!L71&lt;$Q$4),"Excluded",'User Input'!L71))</f>
        <v>No sample</v>
      </c>
      <c r="M71" s="7" t="str">
        <f>IF('User Input'!M71="","No sample",IF(OR('User Input'!M71&gt;$Q$3, 'User Input'!M71&lt;$Q$4),"Excluded",'User Input'!M71))</f>
        <v>No sample</v>
      </c>
      <c r="N71" s="7" t="str">
        <f>IF('User Input'!N71="","No sample",IF(OR('User Input'!N71&gt;$Q$3, 'User Input'!N71&lt;$Q$4),"Excluded",'User Input'!N71))</f>
        <v>No sample</v>
      </c>
      <c r="O71" s="7" t="str">
        <f>IF('User Input'!O71="","No sample",IF(OR('User Input'!O71&gt;$Q$3, 'User Input'!O71&lt;$Q$4),"Excluded",'User Input'!O71))</f>
        <v>No sample</v>
      </c>
      <c r="P71" s="43"/>
      <c r="Q71" s="43"/>
      <c r="R71" s="43"/>
    </row>
    <row r="72" spans="1:18" x14ac:dyDescent="0.25">
      <c r="A72" s="133"/>
      <c r="B72" s="6" t="s">
        <v>2352</v>
      </c>
      <c r="C72" s="6" t="str">
        <f>VLOOKUP(B72,'miRNA Table'!$B$3:$D$194,3,FALSE)</f>
        <v>hsa-miR-146b-5p</v>
      </c>
      <c r="D72" s="7">
        <f>IF('User Input'!D72="","No sample",IF(OR('User Input'!D72&gt;$Q$3, 'User Input'!D72&lt;$Q$4),"Excluded",'User Input'!D72))</f>
        <v>28.76</v>
      </c>
      <c r="E72" s="7" t="str">
        <f>IF('User Input'!E72="","No sample",IF(OR('User Input'!E72&gt;$Q$3, 'User Input'!E72&lt;$Q$4),"Excluded",'User Input'!E72))</f>
        <v>No sample</v>
      </c>
      <c r="F72" s="7" t="str">
        <f>IF('User Input'!F72="","No sample",IF(OR('User Input'!F72&gt;$Q$3, 'User Input'!F72&lt;$Q$4),"Excluded",'User Input'!F72))</f>
        <v>No sample</v>
      </c>
      <c r="G72" s="7" t="str">
        <f>IF('User Input'!G72="","No sample",IF(OR('User Input'!G72&gt;$Q$3, 'User Input'!G72&lt;$Q$4),"Excluded",'User Input'!G72))</f>
        <v>No sample</v>
      </c>
      <c r="H72" s="7" t="str">
        <f>IF('User Input'!H72="","No sample",IF(OR('User Input'!H72&gt;$Q$3, 'User Input'!H72&lt;$Q$4),"Excluded",'User Input'!H72))</f>
        <v>No sample</v>
      </c>
      <c r="I72" s="7" t="str">
        <f>IF('User Input'!I72="","No sample",IF(OR('User Input'!I72&gt;$Q$3, 'User Input'!I72&lt;$Q$4),"Excluded",'User Input'!I72))</f>
        <v>No sample</v>
      </c>
      <c r="J72" s="7">
        <f>IF('User Input'!J72="","No sample",IF(OR('User Input'!J72&gt;$Q$3, 'User Input'!J72&lt;$Q$4),"Excluded",'User Input'!J72))</f>
        <v>30.532</v>
      </c>
      <c r="K72" s="7" t="str">
        <f>IF('User Input'!K72="","No sample",IF(OR('User Input'!K72&gt;$Q$3, 'User Input'!K72&lt;$Q$4),"Excluded",'User Input'!K72))</f>
        <v>No sample</v>
      </c>
      <c r="L72" s="7" t="str">
        <f>IF('User Input'!L72="","No sample",IF(OR('User Input'!L72&gt;$Q$3, 'User Input'!L72&lt;$Q$4),"Excluded",'User Input'!L72))</f>
        <v>No sample</v>
      </c>
      <c r="M72" s="7" t="str">
        <f>IF('User Input'!M72="","No sample",IF(OR('User Input'!M72&gt;$Q$3, 'User Input'!M72&lt;$Q$4),"Excluded",'User Input'!M72))</f>
        <v>No sample</v>
      </c>
      <c r="N72" s="7" t="str">
        <f>IF('User Input'!N72="","No sample",IF(OR('User Input'!N72&gt;$Q$3, 'User Input'!N72&lt;$Q$4),"Excluded",'User Input'!N72))</f>
        <v>No sample</v>
      </c>
      <c r="O72" s="7" t="str">
        <f>IF('User Input'!O72="","No sample",IF(OR('User Input'!O72&gt;$Q$3, 'User Input'!O72&lt;$Q$4),"Excluded",'User Input'!O72))</f>
        <v>No sample</v>
      </c>
      <c r="P72" s="43"/>
      <c r="Q72" s="43"/>
      <c r="R72" s="43"/>
    </row>
    <row r="73" spans="1:18" x14ac:dyDescent="0.25">
      <c r="A73" s="133"/>
      <c r="B73" s="6" t="s">
        <v>2353</v>
      </c>
      <c r="C73" s="6" t="str">
        <f>VLOOKUP(B73,'miRNA Table'!$B$3:$D$194,3,FALSE)</f>
        <v>hsa-miR-34b-3p</v>
      </c>
      <c r="D73" s="7">
        <f>IF('User Input'!D73="","No sample",IF(OR('User Input'!D73&gt;$Q$3, 'User Input'!D73&lt;$Q$4),"Excluded",'User Input'!D73))</f>
        <v>19.561</v>
      </c>
      <c r="E73" s="7" t="str">
        <f>IF('User Input'!E73="","No sample",IF(OR('User Input'!E73&gt;$Q$3, 'User Input'!E73&lt;$Q$4),"Excluded",'User Input'!E73))</f>
        <v>No sample</v>
      </c>
      <c r="F73" s="7" t="str">
        <f>IF('User Input'!F73="","No sample",IF(OR('User Input'!F73&gt;$Q$3, 'User Input'!F73&lt;$Q$4),"Excluded",'User Input'!F73))</f>
        <v>No sample</v>
      </c>
      <c r="G73" s="7" t="str">
        <f>IF('User Input'!G73="","No sample",IF(OR('User Input'!G73&gt;$Q$3, 'User Input'!G73&lt;$Q$4),"Excluded",'User Input'!G73))</f>
        <v>No sample</v>
      </c>
      <c r="H73" s="7" t="str">
        <f>IF('User Input'!H73="","No sample",IF(OR('User Input'!H73&gt;$Q$3, 'User Input'!H73&lt;$Q$4),"Excluded",'User Input'!H73))</f>
        <v>No sample</v>
      </c>
      <c r="I73" s="7" t="str">
        <f>IF('User Input'!I73="","No sample",IF(OR('User Input'!I73&gt;$Q$3, 'User Input'!I73&lt;$Q$4),"Excluded",'User Input'!I73))</f>
        <v>No sample</v>
      </c>
      <c r="J73" s="7">
        <f>IF('User Input'!J73="","No sample",IF(OR('User Input'!J73&gt;$Q$3, 'User Input'!J73&lt;$Q$4),"Excluded",'User Input'!J73))</f>
        <v>21.716000000000001</v>
      </c>
      <c r="K73" s="7" t="str">
        <f>IF('User Input'!K73="","No sample",IF(OR('User Input'!K73&gt;$Q$3, 'User Input'!K73&lt;$Q$4),"Excluded",'User Input'!K73))</f>
        <v>No sample</v>
      </c>
      <c r="L73" s="7" t="str">
        <f>IF('User Input'!L73="","No sample",IF(OR('User Input'!L73&gt;$Q$3, 'User Input'!L73&lt;$Q$4),"Excluded",'User Input'!L73))</f>
        <v>No sample</v>
      </c>
      <c r="M73" s="7" t="str">
        <f>IF('User Input'!M73="","No sample",IF(OR('User Input'!M73&gt;$Q$3, 'User Input'!M73&lt;$Q$4),"Excluded",'User Input'!M73))</f>
        <v>No sample</v>
      </c>
      <c r="N73" s="7" t="str">
        <f>IF('User Input'!N73="","No sample",IF(OR('User Input'!N73&gt;$Q$3, 'User Input'!N73&lt;$Q$4),"Excluded",'User Input'!N73))</f>
        <v>No sample</v>
      </c>
      <c r="O73" s="7" t="str">
        <f>IF('User Input'!O73="","No sample",IF(OR('User Input'!O73&gt;$Q$3, 'User Input'!O73&lt;$Q$4),"Excluded",'User Input'!O73))</f>
        <v>No sample</v>
      </c>
      <c r="P73" s="43"/>
      <c r="Q73" s="43"/>
      <c r="R73" s="43"/>
    </row>
    <row r="74" spans="1:18" x14ac:dyDescent="0.25">
      <c r="A74" s="133"/>
      <c r="B74" s="90" t="s">
        <v>2354</v>
      </c>
      <c r="C74" s="6" t="str">
        <f>VLOOKUP(B74,'miRNA Table'!$B$3:$D$194,3,FALSE)</f>
        <v>Inter-plate Calibrator 1</v>
      </c>
      <c r="D74" s="7" t="str">
        <f>IF('User Input'!D74="","No sample",IF(OR('User Input'!D74&gt;$Q$3, 'User Input'!D74&lt;$Q$4),"Excluded",'User Input'!D74))</f>
        <v>Excluded</v>
      </c>
      <c r="E74" s="7" t="str">
        <f>IF('User Input'!E74="","No sample",IF(OR('User Input'!E74&gt;$Q$3, 'User Input'!E74&lt;$Q$4),"Excluded",'User Input'!E74))</f>
        <v>No sample</v>
      </c>
      <c r="F74" s="7" t="str">
        <f>IF('User Input'!F74="","No sample",IF(OR('User Input'!F74&gt;$Q$3, 'User Input'!F74&lt;$Q$4),"Excluded",'User Input'!F74))</f>
        <v>No sample</v>
      </c>
      <c r="G74" s="7" t="str">
        <f>IF('User Input'!G74="","No sample",IF(OR('User Input'!G74&gt;$Q$3, 'User Input'!G74&lt;$Q$4),"Excluded",'User Input'!G74))</f>
        <v>No sample</v>
      </c>
      <c r="H74" s="7" t="str">
        <f>IF('User Input'!H74="","No sample",IF(OR('User Input'!H74&gt;$Q$3, 'User Input'!H74&lt;$Q$4),"Excluded",'User Input'!H74))</f>
        <v>No sample</v>
      </c>
      <c r="I74" s="7" t="str">
        <f>IF('User Input'!I74="","No sample",IF(OR('User Input'!I74&gt;$Q$3, 'User Input'!I74&lt;$Q$4),"Excluded",'User Input'!I74))</f>
        <v>No sample</v>
      </c>
      <c r="J74" s="7" t="str">
        <f>IF('User Input'!J74="","No sample",IF(OR('User Input'!J74&gt;$Q$3, 'User Input'!J74&lt;$Q$4),"Excluded",'User Input'!J74))</f>
        <v>Excluded</v>
      </c>
      <c r="K74" s="7" t="str">
        <f>IF('User Input'!K74="","No sample",IF(OR('User Input'!K74&gt;$Q$3, 'User Input'!K74&lt;$Q$4),"Excluded",'User Input'!K74))</f>
        <v>No sample</v>
      </c>
      <c r="L74" s="7" t="str">
        <f>IF('User Input'!L74="","No sample",IF(OR('User Input'!L74&gt;$Q$3, 'User Input'!L74&lt;$Q$4),"Excluded",'User Input'!L74))</f>
        <v>No sample</v>
      </c>
      <c r="M74" s="7" t="str">
        <f>IF('User Input'!M74="","No sample",IF(OR('User Input'!M74&gt;$Q$3, 'User Input'!M74&lt;$Q$4),"Excluded",'User Input'!M74))</f>
        <v>No sample</v>
      </c>
      <c r="N74" s="7" t="str">
        <f>IF('User Input'!N74="","No sample",IF(OR('User Input'!N74&gt;$Q$3, 'User Input'!N74&lt;$Q$4),"Excluded",'User Input'!N74))</f>
        <v>No sample</v>
      </c>
      <c r="O74" s="7" t="str">
        <f>IF('User Input'!O74="","No sample",IF(OR('User Input'!O74&gt;$Q$3, 'User Input'!O74&lt;$Q$4),"Excluded",'User Input'!O74))</f>
        <v>No sample</v>
      </c>
      <c r="P74" s="43"/>
      <c r="Q74" s="43"/>
      <c r="R74" s="43"/>
    </row>
    <row r="75" spans="1:18" x14ac:dyDescent="0.25">
      <c r="A75" s="133"/>
      <c r="B75" s="6" t="s">
        <v>2355</v>
      </c>
      <c r="C75" s="6" t="str">
        <f>VLOOKUP(B75,'miRNA Table'!$B$3:$D$194,3,FALSE)</f>
        <v>hsa-miR-9-5p</v>
      </c>
      <c r="D75" s="7">
        <f>IF('User Input'!D75="","No sample",IF(OR('User Input'!D75&gt;$Q$3, 'User Input'!D75&lt;$Q$4),"Excluded",'User Input'!D75))</f>
        <v>20.591000000000001</v>
      </c>
      <c r="E75" s="7" t="str">
        <f>IF('User Input'!E75="","No sample",IF(OR('User Input'!E75&gt;$Q$3, 'User Input'!E75&lt;$Q$4),"Excluded",'User Input'!E75))</f>
        <v>No sample</v>
      </c>
      <c r="F75" s="7" t="str">
        <f>IF('User Input'!F75="","No sample",IF(OR('User Input'!F75&gt;$Q$3, 'User Input'!F75&lt;$Q$4),"Excluded",'User Input'!F75))</f>
        <v>No sample</v>
      </c>
      <c r="G75" s="7" t="str">
        <f>IF('User Input'!G75="","No sample",IF(OR('User Input'!G75&gt;$Q$3, 'User Input'!G75&lt;$Q$4),"Excluded",'User Input'!G75))</f>
        <v>No sample</v>
      </c>
      <c r="H75" s="7" t="str">
        <f>IF('User Input'!H75="","No sample",IF(OR('User Input'!H75&gt;$Q$3, 'User Input'!H75&lt;$Q$4),"Excluded",'User Input'!H75))</f>
        <v>No sample</v>
      </c>
      <c r="I75" s="7" t="str">
        <f>IF('User Input'!I75="","No sample",IF(OR('User Input'!I75&gt;$Q$3, 'User Input'!I75&lt;$Q$4),"Excluded",'User Input'!I75))</f>
        <v>No sample</v>
      </c>
      <c r="J75" s="7">
        <f>IF('User Input'!J75="","No sample",IF(OR('User Input'!J75&gt;$Q$3, 'User Input'!J75&lt;$Q$4),"Excluded",'User Input'!J75))</f>
        <v>24.134</v>
      </c>
      <c r="K75" s="7" t="str">
        <f>IF('User Input'!K75="","No sample",IF(OR('User Input'!K75&gt;$Q$3, 'User Input'!K75&lt;$Q$4),"Excluded",'User Input'!K75))</f>
        <v>No sample</v>
      </c>
      <c r="L75" s="7" t="str">
        <f>IF('User Input'!L75="","No sample",IF(OR('User Input'!L75&gt;$Q$3, 'User Input'!L75&lt;$Q$4),"Excluded",'User Input'!L75))</f>
        <v>No sample</v>
      </c>
      <c r="M75" s="7" t="str">
        <f>IF('User Input'!M75="","No sample",IF(OR('User Input'!M75&gt;$Q$3, 'User Input'!M75&lt;$Q$4),"Excluded",'User Input'!M75))</f>
        <v>No sample</v>
      </c>
      <c r="N75" s="7" t="str">
        <f>IF('User Input'!N75="","No sample",IF(OR('User Input'!N75&gt;$Q$3, 'User Input'!N75&lt;$Q$4),"Excluded",'User Input'!N75))</f>
        <v>No sample</v>
      </c>
      <c r="O75" s="7" t="str">
        <f>IF('User Input'!O75="","No sample",IF(OR('User Input'!O75&gt;$Q$3, 'User Input'!O75&lt;$Q$4),"Excluded",'User Input'!O75))</f>
        <v>No sample</v>
      </c>
      <c r="P75" s="43"/>
      <c r="Q75" s="43"/>
      <c r="R75" s="43"/>
    </row>
    <row r="76" spans="1:18" x14ac:dyDescent="0.25">
      <c r="A76" s="133"/>
      <c r="B76" s="6" t="s">
        <v>2356</v>
      </c>
      <c r="C76" s="6" t="str">
        <f>VLOOKUP(B76,'miRNA Table'!$B$3:$D$194,3,FALSE)</f>
        <v>hsa-miR-376c-3p</v>
      </c>
      <c r="D76" s="7" t="str">
        <f>IF('User Input'!D76="","No sample",IF(OR('User Input'!D76&gt;$Q$3, 'User Input'!D76&lt;$Q$4),"Excluded",'User Input'!D76))</f>
        <v>Excluded</v>
      </c>
      <c r="E76" s="7" t="str">
        <f>IF('User Input'!E76="","No sample",IF(OR('User Input'!E76&gt;$Q$3, 'User Input'!E76&lt;$Q$4),"Excluded",'User Input'!E76))</f>
        <v>No sample</v>
      </c>
      <c r="F76" s="7" t="str">
        <f>IF('User Input'!F76="","No sample",IF(OR('User Input'!F76&gt;$Q$3, 'User Input'!F76&lt;$Q$4),"Excluded",'User Input'!F76))</f>
        <v>No sample</v>
      </c>
      <c r="G76" s="7" t="str">
        <f>IF('User Input'!G76="","No sample",IF(OR('User Input'!G76&gt;$Q$3, 'User Input'!G76&lt;$Q$4),"Excluded",'User Input'!G76))</f>
        <v>No sample</v>
      </c>
      <c r="H76" s="7" t="str">
        <f>IF('User Input'!H76="","No sample",IF(OR('User Input'!H76&gt;$Q$3, 'User Input'!H76&lt;$Q$4),"Excluded",'User Input'!H76))</f>
        <v>No sample</v>
      </c>
      <c r="I76" s="7" t="str">
        <f>IF('User Input'!I76="","No sample",IF(OR('User Input'!I76&gt;$Q$3, 'User Input'!I76&lt;$Q$4),"Excluded",'User Input'!I76))</f>
        <v>No sample</v>
      </c>
      <c r="J76" s="7" t="str">
        <f>IF('User Input'!J76="","No sample",IF(OR('User Input'!J76&gt;$Q$3, 'User Input'!J76&lt;$Q$4),"Excluded",'User Input'!J76))</f>
        <v>Excluded</v>
      </c>
      <c r="K76" s="7" t="str">
        <f>IF('User Input'!K76="","No sample",IF(OR('User Input'!K76&gt;$Q$3, 'User Input'!K76&lt;$Q$4),"Excluded",'User Input'!K76))</f>
        <v>No sample</v>
      </c>
      <c r="L76" s="7" t="str">
        <f>IF('User Input'!L76="","No sample",IF(OR('User Input'!L76&gt;$Q$3, 'User Input'!L76&lt;$Q$4),"Excluded",'User Input'!L76))</f>
        <v>No sample</v>
      </c>
      <c r="M76" s="7" t="str">
        <f>IF('User Input'!M76="","No sample",IF(OR('User Input'!M76&gt;$Q$3, 'User Input'!M76&lt;$Q$4),"Excluded",'User Input'!M76))</f>
        <v>No sample</v>
      </c>
      <c r="N76" s="7" t="str">
        <f>IF('User Input'!N76="","No sample",IF(OR('User Input'!N76&gt;$Q$3, 'User Input'!N76&lt;$Q$4),"Excluded",'User Input'!N76))</f>
        <v>No sample</v>
      </c>
      <c r="O76" s="7" t="str">
        <f>IF('User Input'!O76="","No sample",IF(OR('User Input'!O76&gt;$Q$3, 'User Input'!O76&lt;$Q$4),"Excluded",'User Input'!O76))</f>
        <v>No sample</v>
      </c>
      <c r="P76" s="43"/>
      <c r="Q76" s="43"/>
      <c r="R76" s="43"/>
    </row>
    <row r="77" spans="1:18" x14ac:dyDescent="0.25">
      <c r="A77" s="133"/>
      <c r="B77" s="6" t="s">
        <v>2357</v>
      </c>
      <c r="C77" s="6" t="str">
        <f>VLOOKUP(B77,'miRNA Table'!$B$3:$D$194,3,FALSE)</f>
        <v>hsa-miR-199a-3p</v>
      </c>
      <c r="D77" s="7" t="str">
        <f>IF('User Input'!D77="","No sample",IF(OR('User Input'!D77&gt;$Q$3, 'User Input'!D77&lt;$Q$4),"Excluded",'User Input'!D77))</f>
        <v>Excluded</v>
      </c>
      <c r="E77" s="7" t="str">
        <f>IF('User Input'!E77="","No sample",IF(OR('User Input'!E77&gt;$Q$3, 'User Input'!E77&lt;$Q$4),"Excluded",'User Input'!E77))</f>
        <v>No sample</v>
      </c>
      <c r="F77" s="7" t="str">
        <f>IF('User Input'!F77="","No sample",IF(OR('User Input'!F77&gt;$Q$3, 'User Input'!F77&lt;$Q$4),"Excluded",'User Input'!F77))</f>
        <v>No sample</v>
      </c>
      <c r="G77" s="7" t="str">
        <f>IF('User Input'!G77="","No sample",IF(OR('User Input'!G77&gt;$Q$3, 'User Input'!G77&lt;$Q$4),"Excluded",'User Input'!G77))</f>
        <v>No sample</v>
      </c>
      <c r="H77" s="7" t="str">
        <f>IF('User Input'!H77="","No sample",IF(OR('User Input'!H77&gt;$Q$3, 'User Input'!H77&lt;$Q$4),"Excluded",'User Input'!H77))</f>
        <v>No sample</v>
      </c>
      <c r="I77" s="7" t="str">
        <f>IF('User Input'!I77="","No sample",IF(OR('User Input'!I77&gt;$Q$3, 'User Input'!I77&lt;$Q$4),"Excluded",'User Input'!I77))</f>
        <v>No sample</v>
      </c>
      <c r="J77" s="7">
        <f>IF('User Input'!J77="","No sample",IF(OR('User Input'!J77&gt;$Q$3, 'User Input'!J77&lt;$Q$4),"Excluded",'User Input'!J77))</f>
        <v>31.021999999999998</v>
      </c>
      <c r="K77" s="7" t="str">
        <f>IF('User Input'!K77="","No sample",IF(OR('User Input'!K77&gt;$Q$3, 'User Input'!K77&lt;$Q$4),"Excluded",'User Input'!K77))</f>
        <v>No sample</v>
      </c>
      <c r="L77" s="7" t="str">
        <f>IF('User Input'!L77="","No sample",IF(OR('User Input'!L77&gt;$Q$3, 'User Input'!L77&lt;$Q$4),"Excluded",'User Input'!L77))</f>
        <v>No sample</v>
      </c>
      <c r="M77" s="7" t="str">
        <f>IF('User Input'!M77="","No sample",IF(OR('User Input'!M77&gt;$Q$3, 'User Input'!M77&lt;$Q$4),"Excluded",'User Input'!M77))</f>
        <v>No sample</v>
      </c>
      <c r="N77" s="7" t="str">
        <f>IF('User Input'!N77="","No sample",IF(OR('User Input'!N77&gt;$Q$3, 'User Input'!N77&lt;$Q$4),"Excluded",'User Input'!N77))</f>
        <v>No sample</v>
      </c>
      <c r="O77" s="7" t="str">
        <f>IF('User Input'!O77="","No sample",IF(OR('User Input'!O77&gt;$Q$3, 'User Input'!O77&lt;$Q$4),"Excluded",'User Input'!O77))</f>
        <v>No sample</v>
      </c>
      <c r="P77" s="43"/>
      <c r="Q77" s="43"/>
      <c r="R77" s="43"/>
    </row>
    <row r="78" spans="1:18" x14ac:dyDescent="0.25">
      <c r="A78" s="133"/>
      <c r="B78" s="6" t="s">
        <v>2358</v>
      </c>
      <c r="C78" s="6" t="str">
        <f>VLOOKUP(B78,'miRNA Table'!$B$3:$D$194,3,FALSE)</f>
        <v>hsa-miR-205-5p</v>
      </c>
      <c r="D78" s="7">
        <f>IF('User Input'!D78="","No sample",IF(OR('User Input'!D78&gt;$Q$3, 'User Input'!D78&lt;$Q$4),"Excluded",'User Input'!D78))</f>
        <v>27.777000000000001</v>
      </c>
      <c r="E78" s="7" t="str">
        <f>IF('User Input'!E78="","No sample",IF(OR('User Input'!E78&gt;$Q$3, 'User Input'!E78&lt;$Q$4),"Excluded",'User Input'!E78))</f>
        <v>No sample</v>
      </c>
      <c r="F78" s="7" t="str">
        <f>IF('User Input'!F78="","No sample",IF(OR('User Input'!F78&gt;$Q$3, 'User Input'!F78&lt;$Q$4),"Excluded",'User Input'!F78))</f>
        <v>No sample</v>
      </c>
      <c r="G78" s="7" t="str">
        <f>IF('User Input'!G78="","No sample",IF(OR('User Input'!G78&gt;$Q$3, 'User Input'!G78&lt;$Q$4),"Excluded",'User Input'!G78))</f>
        <v>No sample</v>
      </c>
      <c r="H78" s="7" t="str">
        <f>IF('User Input'!H78="","No sample",IF(OR('User Input'!H78&gt;$Q$3, 'User Input'!H78&lt;$Q$4),"Excluded",'User Input'!H78))</f>
        <v>No sample</v>
      </c>
      <c r="I78" s="7" t="str">
        <f>IF('User Input'!I78="","No sample",IF(OR('User Input'!I78&gt;$Q$3, 'User Input'!I78&lt;$Q$4),"Excluded",'User Input'!I78))</f>
        <v>No sample</v>
      </c>
      <c r="J78" s="7">
        <f>IF('User Input'!J78="","No sample",IF(OR('User Input'!J78&gt;$Q$3, 'User Input'!J78&lt;$Q$4),"Excluded",'User Input'!J78))</f>
        <v>28.995999999999999</v>
      </c>
      <c r="K78" s="7" t="str">
        <f>IF('User Input'!K78="","No sample",IF(OR('User Input'!K78&gt;$Q$3, 'User Input'!K78&lt;$Q$4),"Excluded",'User Input'!K78))</f>
        <v>No sample</v>
      </c>
      <c r="L78" s="7" t="str">
        <f>IF('User Input'!L78="","No sample",IF(OR('User Input'!L78&gt;$Q$3, 'User Input'!L78&lt;$Q$4),"Excluded",'User Input'!L78))</f>
        <v>No sample</v>
      </c>
      <c r="M78" s="7" t="str">
        <f>IF('User Input'!M78="","No sample",IF(OR('User Input'!M78&gt;$Q$3, 'User Input'!M78&lt;$Q$4),"Excluded",'User Input'!M78))</f>
        <v>No sample</v>
      </c>
      <c r="N78" s="7" t="str">
        <f>IF('User Input'!N78="","No sample",IF(OR('User Input'!N78&gt;$Q$3, 'User Input'!N78&lt;$Q$4),"Excluded",'User Input'!N78))</f>
        <v>No sample</v>
      </c>
      <c r="O78" s="7" t="str">
        <f>IF('User Input'!O78="","No sample",IF(OR('User Input'!O78&gt;$Q$3, 'User Input'!O78&lt;$Q$4),"Excluded",'User Input'!O78))</f>
        <v>No sample</v>
      </c>
      <c r="P78" s="43"/>
      <c r="Q78" s="43"/>
      <c r="R78" s="43"/>
    </row>
    <row r="79" spans="1:18" x14ac:dyDescent="0.25">
      <c r="A79" s="133"/>
      <c r="B79" s="6" t="s">
        <v>2359</v>
      </c>
      <c r="C79" s="6" t="str">
        <f>VLOOKUP(B79,'miRNA Table'!$B$3:$D$194,3,FALSE)</f>
        <v>hsa-miR-130a-3p</v>
      </c>
      <c r="D79" s="7">
        <f>IF('User Input'!D79="","No sample",IF(OR('User Input'!D79&gt;$Q$3, 'User Input'!D79&lt;$Q$4),"Excluded",'User Input'!D79))</f>
        <v>31.518000000000001</v>
      </c>
      <c r="E79" s="7" t="str">
        <f>IF('User Input'!E79="","No sample",IF(OR('User Input'!E79&gt;$Q$3, 'User Input'!E79&lt;$Q$4),"Excluded",'User Input'!E79))</f>
        <v>No sample</v>
      </c>
      <c r="F79" s="7" t="str">
        <f>IF('User Input'!F79="","No sample",IF(OR('User Input'!F79&gt;$Q$3, 'User Input'!F79&lt;$Q$4),"Excluded",'User Input'!F79))</f>
        <v>No sample</v>
      </c>
      <c r="G79" s="7" t="str">
        <f>IF('User Input'!G79="","No sample",IF(OR('User Input'!G79&gt;$Q$3, 'User Input'!G79&lt;$Q$4),"Excluded",'User Input'!G79))</f>
        <v>No sample</v>
      </c>
      <c r="H79" s="7" t="str">
        <f>IF('User Input'!H79="","No sample",IF(OR('User Input'!H79&gt;$Q$3, 'User Input'!H79&lt;$Q$4),"Excluded",'User Input'!H79))</f>
        <v>No sample</v>
      </c>
      <c r="I79" s="7" t="str">
        <f>IF('User Input'!I79="","No sample",IF(OR('User Input'!I79&gt;$Q$3, 'User Input'!I79&lt;$Q$4),"Excluded",'User Input'!I79))</f>
        <v>No sample</v>
      </c>
      <c r="J79" s="7">
        <f>IF('User Input'!J79="","No sample",IF(OR('User Input'!J79&gt;$Q$3, 'User Input'!J79&lt;$Q$4),"Excluded",'User Input'!J79))</f>
        <v>30.571000000000002</v>
      </c>
      <c r="K79" s="7" t="str">
        <f>IF('User Input'!K79="","No sample",IF(OR('User Input'!K79&gt;$Q$3, 'User Input'!K79&lt;$Q$4),"Excluded",'User Input'!K79))</f>
        <v>No sample</v>
      </c>
      <c r="L79" s="7" t="str">
        <f>IF('User Input'!L79="","No sample",IF(OR('User Input'!L79&gt;$Q$3, 'User Input'!L79&lt;$Q$4),"Excluded",'User Input'!L79))</f>
        <v>No sample</v>
      </c>
      <c r="M79" s="7" t="str">
        <f>IF('User Input'!M79="","No sample",IF(OR('User Input'!M79&gt;$Q$3, 'User Input'!M79&lt;$Q$4),"Excluded",'User Input'!M79))</f>
        <v>No sample</v>
      </c>
      <c r="N79" s="7" t="str">
        <f>IF('User Input'!N79="","No sample",IF(OR('User Input'!N79&gt;$Q$3, 'User Input'!N79&lt;$Q$4),"Excluded",'User Input'!N79))</f>
        <v>No sample</v>
      </c>
      <c r="O79" s="7" t="str">
        <f>IF('User Input'!O79="","No sample",IF(OR('User Input'!O79&gt;$Q$3, 'User Input'!O79&lt;$Q$4),"Excluded",'User Input'!O79))</f>
        <v>No sample</v>
      </c>
      <c r="P79" s="43"/>
      <c r="Q79" s="43"/>
      <c r="R79" s="43"/>
    </row>
    <row r="80" spans="1:18" x14ac:dyDescent="0.25">
      <c r="A80" s="133"/>
      <c r="B80" s="6" t="s">
        <v>2360</v>
      </c>
      <c r="C80" s="6" t="str">
        <f>VLOOKUP(B80,'miRNA Table'!$B$3:$D$194,3,FALSE)</f>
        <v>hsa-miR-126-5p</v>
      </c>
      <c r="D80" s="7" t="str">
        <f>IF('User Input'!D80="","No sample",IF(OR('User Input'!D80&gt;$Q$3, 'User Input'!D80&lt;$Q$4),"Excluded",'User Input'!D80))</f>
        <v>Excluded</v>
      </c>
      <c r="E80" s="7" t="str">
        <f>IF('User Input'!E80="","No sample",IF(OR('User Input'!E80&gt;$Q$3, 'User Input'!E80&lt;$Q$4),"Excluded",'User Input'!E80))</f>
        <v>No sample</v>
      </c>
      <c r="F80" s="7" t="str">
        <f>IF('User Input'!F80="","No sample",IF(OR('User Input'!F80&gt;$Q$3, 'User Input'!F80&lt;$Q$4),"Excluded",'User Input'!F80))</f>
        <v>No sample</v>
      </c>
      <c r="G80" s="7" t="str">
        <f>IF('User Input'!G80="","No sample",IF(OR('User Input'!G80&gt;$Q$3, 'User Input'!G80&lt;$Q$4),"Excluded",'User Input'!G80))</f>
        <v>No sample</v>
      </c>
      <c r="H80" s="7" t="str">
        <f>IF('User Input'!H80="","No sample",IF(OR('User Input'!H80&gt;$Q$3, 'User Input'!H80&lt;$Q$4),"Excluded",'User Input'!H80))</f>
        <v>No sample</v>
      </c>
      <c r="I80" s="7" t="str">
        <f>IF('User Input'!I80="","No sample",IF(OR('User Input'!I80&gt;$Q$3, 'User Input'!I80&lt;$Q$4),"Excluded",'User Input'!I80))</f>
        <v>No sample</v>
      </c>
      <c r="J80" s="7" t="str">
        <f>IF('User Input'!J80="","No sample",IF(OR('User Input'!J80&gt;$Q$3, 'User Input'!J80&lt;$Q$4),"Excluded",'User Input'!J80))</f>
        <v>Excluded</v>
      </c>
      <c r="K80" s="7" t="str">
        <f>IF('User Input'!K80="","No sample",IF(OR('User Input'!K80&gt;$Q$3, 'User Input'!K80&lt;$Q$4),"Excluded",'User Input'!K80))</f>
        <v>No sample</v>
      </c>
      <c r="L80" s="7" t="str">
        <f>IF('User Input'!L80="","No sample",IF(OR('User Input'!L80&gt;$Q$3, 'User Input'!L80&lt;$Q$4),"Excluded",'User Input'!L80))</f>
        <v>No sample</v>
      </c>
      <c r="M80" s="7" t="str">
        <f>IF('User Input'!M80="","No sample",IF(OR('User Input'!M80&gt;$Q$3, 'User Input'!M80&lt;$Q$4),"Excluded",'User Input'!M80))</f>
        <v>No sample</v>
      </c>
      <c r="N80" s="7" t="str">
        <f>IF('User Input'!N80="","No sample",IF(OR('User Input'!N80&gt;$Q$3, 'User Input'!N80&lt;$Q$4),"Excluded",'User Input'!N80))</f>
        <v>No sample</v>
      </c>
      <c r="O80" s="7" t="str">
        <f>IF('User Input'!O80="","No sample",IF(OR('User Input'!O80&gt;$Q$3, 'User Input'!O80&lt;$Q$4),"Excluded",'User Input'!O80))</f>
        <v>No sample</v>
      </c>
      <c r="P80" s="43"/>
      <c r="Q80" s="43"/>
      <c r="R80" s="43"/>
    </row>
    <row r="81" spans="1:18" x14ac:dyDescent="0.25">
      <c r="A81" s="133"/>
      <c r="B81" s="6" t="s">
        <v>2361</v>
      </c>
      <c r="C81" s="6" t="str">
        <f>VLOOKUP(B81,'miRNA Table'!$B$3:$D$194,3,FALSE)</f>
        <v>hsa-miR-106b-5p</v>
      </c>
      <c r="D81" s="7" t="str">
        <f>IF('User Input'!D81="","No sample",IF(OR('User Input'!D81&gt;$Q$3, 'User Input'!D81&lt;$Q$4),"Excluded",'User Input'!D81))</f>
        <v>Excluded</v>
      </c>
      <c r="E81" s="7" t="str">
        <f>IF('User Input'!E81="","No sample",IF(OR('User Input'!E81&gt;$Q$3, 'User Input'!E81&lt;$Q$4),"Excluded",'User Input'!E81))</f>
        <v>No sample</v>
      </c>
      <c r="F81" s="7" t="str">
        <f>IF('User Input'!F81="","No sample",IF(OR('User Input'!F81&gt;$Q$3, 'User Input'!F81&lt;$Q$4),"Excluded",'User Input'!F81))</f>
        <v>No sample</v>
      </c>
      <c r="G81" s="7" t="str">
        <f>IF('User Input'!G81="","No sample",IF(OR('User Input'!G81&gt;$Q$3, 'User Input'!G81&lt;$Q$4),"Excluded",'User Input'!G81))</f>
        <v>No sample</v>
      </c>
      <c r="H81" s="7" t="str">
        <f>IF('User Input'!H81="","No sample",IF(OR('User Input'!H81&gt;$Q$3, 'User Input'!H81&lt;$Q$4),"Excluded",'User Input'!H81))</f>
        <v>No sample</v>
      </c>
      <c r="I81" s="7" t="str">
        <f>IF('User Input'!I81="","No sample",IF(OR('User Input'!I81&gt;$Q$3, 'User Input'!I81&lt;$Q$4),"Excluded",'User Input'!I81))</f>
        <v>No sample</v>
      </c>
      <c r="J81" s="7" t="str">
        <f>IF('User Input'!J81="","No sample",IF(OR('User Input'!J81&gt;$Q$3, 'User Input'!J81&lt;$Q$4),"Excluded",'User Input'!J81))</f>
        <v>Excluded</v>
      </c>
      <c r="K81" s="7" t="str">
        <f>IF('User Input'!K81="","No sample",IF(OR('User Input'!K81&gt;$Q$3, 'User Input'!K81&lt;$Q$4),"Excluded",'User Input'!K81))</f>
        <v>No sample</v>
      </c>
      <c r="L81" s="7" t="str">
        <f>IF('User Input'!L81="","No sample",IF(OR('User Input'!L81&gt;$Q$3, 'User Input'!L81&lt;$Q$4),"Excluded",'User Input'!L81))</f>
        <v>No sample</v>
      </c>
      <c r="M81" s="7" t="str">
        <f>IF('User Input'!M81="","No sample",IF(OR('User Input'!M81&gt;$Q$3, 'User Input'!M81&lt;$Q$4),"Excluded",'User Input'!M81))</f>
        <v>No sample</v>
      </c>
      <c r="N81" s="7" t="str">
        <f>IF('User Input'!N81="","No sample",IF(OR('User Input'!N81&gt;$Q$3, 'User Input'!N81&lt;$Q$4),"Excluded",'User Input'!N81))</f>
        <v>No sample</v>
      </c>
      <c r="O81" s="7" t="str">
        <f>IF('User Input'!O81="","No sample",IF(OR('User Input'!O81&gt;$Q$3, 'User Input'!O81&lt;$Q$4),"Excluded",'User Input'!O81))</f>
        <v>No sample</v>
      </c>
      <c r="P81" s="43"/>
      <c r="Q81" s="43"/>
      <c r="R81" s="43"/>
    </row>
    <row r="82" spans="1:18" x14ac:dyDescent="0.25">
      <c r="A82" s="133"/>
      <c r="B82" s="6" t="s">
        <v>2362</v>
      </c>
      <c r="C82" s="6" t="str">
        <f>VLOOKUP(B82,'miRNA Table'!$B$3:$D$194,3,FALSE)</f>
        <v>hsa-miR-372-3p</v>
      </c>
      <c r="D82" s="7" t="str">
        <f>IF('User Input'!D82="","No sample",IF(OR('User Input'!D82&gt;$Q$3, 'User Input'!D82&lt;$Q$4),"Excluded",'User Input'!D82))</f>
        <v>Excluded</v>
      </c>
      <c r="E82" s="7" t="str">
        <f>IF('User Input'!E82="","No sample",IF(OR('User Input'!E82&gt;$Q$3, 'User Input'!E82&lt;$Q$4),"Excluded",'User Input'!E82))</f>
        <v>No sample</v>
      </c>
      <c r="F82" s="7" t="str">
        <f>IF('User Input'!F82="","No sample",IF(OR('User Input'!F82&gt;$Q$3, 'User Input'!F82&lt;$Q$4),"Excluded",'User Input'!F82))</f>
        <v>No sample</v>
      </c>
      <c r="G82" s="7" t="str">
        <f>IF('User Input'!G82="","No sample",IF(OR('User Input'!G82&gt;$Q$3, 'User Input'!G82&lt;$Q$4),"Excluded",'User Input'!G82))</f>
        <v>No sample</v>
      </c>
      <c r="H82" s="7" t="str">
        <f>IF('User Input'!H82="","No sample",IF(OR('User Input'!H82&gt;$Q$3, 'User Input'!H82&lt;$Q$4),"Excluded",'User Input'!H82))</f>
        <v>No sample</v>
      </c>
      <c r="I82" s="7" t="str">
        <f>IF('User Input'!I82="","No sample",IF(OR('User Input'!I82&gt;$Q$3, 'User Input'!I82&lt;$Q$4),"Excluded",'User Input'!I82))</f>
        <v>No sample</v>
      </c>
      <c r="J82" s="7" t="str">
        <f>IF('User Input'!J82="","No sample",IF(OR('User Input'!J82&gt;$Q$3, 'User Input'!J82&lt;$Q$4),"Excluded",'User Input'!J82))</f>
        <v>Excluded</v>
      </c>
      <c r="K82" s="7" t="str">
        <f>IF('User Input'!K82="","No sample",IF(OR('User Input'!K82&gt;$Q$3, 'User Input'!K82&lt;$Q$4),"Excluded",'User Input'!K82))</f>
        <v>No sample</v>
      </c>
      <c r="L82" s="7" t="str">
        <f>IF('User Input'!L82="","No sample",IF(OR('User Input'!L82&gt;$Q$3, 'User Input'!L82&lt;$Q$4),"Excluded",'User Input'!L82))</f>
        <v>No sample</v>
      </c>
      <c r="M82" s="7" t="str">
        <f>IF('User Input'!M82="","No sample",IF(OR('User Input'!M82&gt;$Q$3, 'User Input'!M82&lt;$Q$4),"Excluded",'User Input'!M82))</f>
        <v>No sample</v>
      </c>
      <c r="N82" s="7" t="str">
        <f>IF('User Input'!N82="","No sample",IF(OR('User Input'!N82&gt;$Q$3, 'User Input'!N82&lt;$Q$4),"Excluded",'User Input'!N82))</f>
        <v>No sample</v>
      </c>
      <c r="O82" s="7" t="str">
        <f>IF('User Input'!O82="","No sample",IF(OR('User Input'!O82&gt;$Q$3, 'User Input'!O82&lt;$Q$4),"Excluded",'User Input'!O82))</f>
        <v>No sample</v>
      </c>
      <c r="P82" s="43"/>
      <c r="Q82" s="43"/>
      <c r="R82" s="43"/>
    </row>
    <row r="83" spans="1:18" x14ac:dyDescent="0.25">
      <c r="A83" s="133"/>
      <c r="B83" s="6" t="s">
        <v>2363</v>
      </c>
      <c r="C83" s="6" t="str">
        <f>VLOOKUP(B83,'miRNA Table'!$B$3:$D$194,3,FALSE)</f>
        <v>hsa-miR-135b-5p</v>
      </c>
      <c r="D83" s="7">
        <f>IF('User Input'!D83="","No sample",IF(OR('User Input'!D83&gt;$Q$3, 'User Input'!D83&lt;$Q$4),"Excluded",'User Input'!D83))</f>
        <v>30.452999999999999</v>
      </c>
      <c r="E83" s="7" t="str">
        <f>IF('User Input'!E83="","No sample",IF(OR('User Input'!E83&gt;$Q$3, 'User Input'!E83&lt;$Q$4),"Excluded",'User Input'!E83))</f>
        <v>No sample</v>
      </c>
      <c r="F83" s="7" t="str">
        <f>IF('User Input'!F83="","No sample",IF(OR('User Input'!F83&gt;$Q$3, 'User Input'!F83&lt;$Q$4),"Excluded",'User Input'!F83))</f>
        <v>No sample</v>
      </c>
      <c r="G83" s="7" t="str">
        <f>IF('User Input'!G83="","No sample",IF(OR('User Input'!G83&gt;$Q$3, 'User Input'!G83&lt;$Q$4),"Excluded",'User Input'!G83))</f>
        <v>No sample</v>
      </c>
      <c r="H83" s="7" t="str">
        <f>IF('User Input'!H83="","No sample",IF(OR('User Input'!H83&gt;$Q$3, 'User Input'!H83&lt;$Q$4),"Excluded",'User Input'!H83))</f>
        <v>No sample</v>
      </c>
      <c r="I83" s="7" t="str">
        <f>IF('User Input'!I83="","No sample",IF(OR('User Input'!I83&gt;$Q$3, 'User Input'!I83&lt;$Q$4),"Excluded",'User Input'!I83))</f>
        <v>No sample</v>
      </c>
      <c r="J83" s="7">
        <f>IF('User Input'!J83="","No sample",IF(OR('User Input'!J83&gt;$Q$3, 'User Input'!J83&lt;$Q$4),"Excluded",'User Input'!J83))</f>
        <v>27.657</v>
      </c>
      <c r="K83" s="7" t="str">
        <f>IF('User Input'!K83="","No sample",IF(OR('User Input'!K83&gt;$Q$3, 'User Input'!K83&lt;$Q$4),"Excluded",'User Input'!K83))</f>
        <v>No sample</v>
      </c>
      <c r="L83" s="7" t="str">
        <f>IF('User Input'!L83="","No sample",IF(OR('User Input'!L83&gt;$Q$3, 'User Input'!L83&lt;$Q$4),"Excluded",'User Input'!L83))</f>
        <v>No sample</v>
      </c>
      <c r="M83" s="7" t="str">
        <f>IF('User Input'!M83="","No sample",IF(OR('User Input'!M83&gt;$Q$3, 'User Input'!M83&lt;$Q$4),"Excluded",'User Input'!M83))</f>
        <v>No sample</v>
      </c>
      <c r="N83" s="7" t="str">
        <f>IF('User Input'!N83="","No sample",IF(OR('User Input'!N83&gt;$Q$3, 'User Input'!N83&lt;$Q$4),"Excluded",'User Input'!N83))</f>
        <v>No sample</v>
      </c>
      <c r="O83" s="7" t="str">
        <f>IF('User Input'!O83="","No sample",IF(OR('User Input'!O83&gt;$Q$3, 'User Input'!O83&lt;$Q$4),"Excluded",'User Input'!O83))</f>
        <v>No sample</v>
      </c>
      <c r="P83" s="43"/>
      <c r="Q83" s="43"/>
      <c r="R83" s="43"/>
    </row>
    <row r="84" spans="1:18" x14ac:dyDescent="0.25">
      <c r="A84" s="133"/>
      <c r="B84" s="6" t="s">
        <v>2364</v>
      </c>
      <c r="C84" s="6" t="str">
        <f>VLOOKUP(B84,'miRNA Table'!$B$3:$D$194,3,FALSE)</f>
        <v>hsa-miR-202-3p</v>
      </c>
      <c r="D84" s="7">
        <f>IF('User Input'!D84="","No sample",IF(OR('User Input'!D84&gt;$Q$3, 'User Input'!D84&lt;$Q$4),"Excluded",'User Input'!D84))</f>
        <v>27.13</v>
      </c>
      <c r="E84" s="7" t="str">
        <f>IF('User Input'!E84="","No sample",IF(OR('User Input'!E84&gt;$Q$3, 'User Input'!E84&lt;$Q$4),"Excluded",'User Input'!E84))</f>
        <v>No sample</v>
      </c>
      <c r="F84" s="7" t="str">
        <f>IF('User Input'!F84="","No sample",IF(OR('User Input'!F84&gt;$Q$3, 'User Input'!F84&lt;$Q$4),"Excluded",'User Input'!F84))</f>
        <v>No sample</v>
      </c>
      <c r="G84" s="7" t="str">
        <f>IF('User Input'!G84="","No sample",IF(OR('User Input'!G84&gt;$Q$3, 'User Input'!G84&lt;$Q$4),"Excluded",'User Input'!G84))</f>
        <v>No sample</v>
      </c>
      <c r="H84" s="7" t="str">
        <f>IF('User Input'!H84="","No sample",IF(OR('User Input'!H84&gt;$Q$3, 'User Input'!H84&lt;$Q$4),"Excluded",'User Input'!H84))</f>
        <v>No sample</v>
      </c>
      <c r="I84" s="7" t="str">
        <f>IF('User Input'!I84="","No sample",IF(OR('User Input'!I84&gt;$Q$3, 'User Input'!I84&lt;$Q$4),"Excluded",'User Input'!I84))</f>
        <v>No sample</v>
      </c>
      <c r="J84" s="7">
        <f>IF('User Input'!J84="","No sample",IF(OR('User Input'!J84&gt;$Q$3, 'User Input'!J84&lt;$Q$4),"Excluded",'User Input'!J84))</f>
        <v>28.472999999999999</v>
      </c>
      <c r="K84" s="7" t="str">
        <f>IF('User Input'!K84="","No sample",IF(OR('User Input'!K84&gt;$Q$3, 'User Input'!K84&lt;$Q$4),"Excluded",'User Input'!K84))</f>
        <v>No sample</v>
      </c>
      <c r="L84" s="7" t="str">
        <f>IF('User Input'!L84="","No sample",IF(OR('User Input'!L84&gt;$Q$3, 'User Input'!L84&lt;$Q$4),"Excluded",'User Input'!L84))</f>
        <v>No sample</v>
      </c>
      <c r="M84" s="7" t="str">
        <f>IF('User Input'!M84="","No sample",IF(OR('User Input'!M84&gt;$Q$3, 'User Input'!M84&lt;$Q$4),"Excluded",'User Input'!M84))</f>
        <v>No sample</v>
      </c>
      <c r="N84" s="7" t="str">
        <f>IF('User Input'!N84="","No sample",IF(OR('User Input'!N84&gt;$Q$3, 'User Input'!N84&lt;$Q$4),"Excluded",'User Input'!N84))</f>
        <v>No sample</v>
      </c>
      <c r="O84" s="7" t="str">
        <f>IF('User Input'!O84="","No sample",IF(OR('User Input'!O84&gt;$Q$3, 'User Input'!O84&lt;$Q$4),"Excluded",'User Input'!O84))</f>
        <v>No sample</v>
      </c>
      <c r="P84" s="43"/>
      <c r="Q84" s="43"/>
      <c r="R84" s="43"/>
    </row>
    <row r="85" spans="1:18" x14ac:dyDescent="0.25">
      <c r="A85" s="133"/>
      <c r="B85" s="6" t="s">
        <v>2365</v>
      </c>
      <c r="C85" s="6" t="str">
        <f>VLOOKUP(B85,'miRNA Table'!$B$3:$D$194,3,FALSE)</f>
        <v>hsa-miR-190b</v>
      </c>
      <c r="D85" s="7">
        <f>IF('User Input'!D85="","No sample",IF(OR('User Input'!D85&gt;$Q$3, 'User Input'!D85&lt;$Q$4),"Excluded",'User Input'!D85))</f>
        <v>22.657</v>
      </c>
      <c r="E85" s="7" t="str">
        <f>IF('User Input'!E85="","No sample",IF(OR('User Input'!E85&gt;$Q$3, 'User Input'!E85&lt;$Q$4),"Excluded",'User Input'!E85))</f>
        <v>No sample</v>
      </c>
      <c r="F85" s="7" t="str">
        <f>IF('User Input'!F85="","No sample",IF(OR('User Input'!F85&gt;$Q$3, 'User Input'!F85&lt;$Q$4),"Excluded",'User Input'!F85))</f>
        <v>No sample</v>
      </c>
      <c r="G85" s="7" t="str">
        <f>IF('User Input'!G85="","No sample",IF(OR('User Input'!G85&gt;$Q$3, 'User Input'!G85&lt;$Q$4),"Excluded",'User Input'!G85))</f>
        <v>No sample</v>
      </c>
      <c r="H85" s="7" t="str">
        <f>IF('User Input'!H85="","No sample",IF(OR('User Input'!H85&gt;$Q$3, 'User Input'!H85&lt;$Q$4),"Excluded",'User Input'!H85))</f>
        <v>No sample</v>
      </c>
      <c r="I85" s="7" t="str">
        <f>IF('User Input'!I85="","No sample",IF(OR('User Input'!I85&gt;$Q$3, 'User Input'!I85&lt;$Q$4),"Excluded",'User Input'!I85))</f>
        <v>No sample</v>
      </c>
      <c r="J85" s="7">
        <f>IF('User Input'!J85="","No sample",IF(OR('User Input'!J85&gt;$Q$3, 'User Input'!J85&lt;$Q$4),"Excluded",'User Input'!J85))</f>
        <v>22.812999999999999</v>
      </c>
      <c r="K85" s="7" t="str">
        <f>IF('User Input'!K85="","No sample",IF(OR('User Input'!K85&gt;$Q$3, 'User Input'!K85&lt;$Q$4),"Excluded",'User Input'!K85))</f>
        <v>No sample</v>
      </c>
      <c r="L85" s="7" t="str">
        <f>IF('User Input'!L85="","No sample",IF(OR('User Input'!L85&gt;$Q$3, 'User Input'!L85&lt;$Q$4),"Excluded",'User Input'!L85))</f>
        <v>No sample</v>
      </c>
      <c r="M85" s="7" t="str">
        <f>IF('User Input'!M85="","No sample",IF(OR('User Input'!M85&gt;$Q$3, 'User Input'!M85&lt;$Q$4),"Excluded",'User Input'!M85))</f>
        <v>No sample</v>
      </c>
      <c r="N85" s="7" t="str">
        <f>IF('User Input'!N85="","No sample",IF(OR('User Input'!N85&gt;$Q$3, 'User Input'!N85&lt;$Q$4),"Excluded",'User Input'!N85))</f>
        <v>No sample</v>
      </c>
      <c r="O85" s="7" t="str">
        <f>IF('User Input'!O85="","No sample",IF(OR('User Input'!O85&gt;$Q$3, 'User Input'!O85&lt;$Q$4),"Excluded",'User Input'!O85))</f>
        <v>No sample</v>
      </c>
      <c r="P85" s="43"/>
      <c r="Q85" s="43"/>
      <c r="R85" s="43"/>
    </row>
    <row r="86" spans="1:18" x14ac:dyDescent="0.25">
      <c r="A86" s="133"/>
      <c r="B86" s="90" t="s">
        <v>2366</v>
      </c>
      <c r="C86" s="6" t="str">
        <f>VLOOKUP(B86,'miRNA Table'!$B$3:$D$194,3,FALSE)</f>
        <v>Inter-plate Calibrator 2</v>
      </c>
      <c r="D86" s="7" t="str">
        <f>IF('User Input'!D86="","No sample",IF(OR('User Input'!D86&gt;$Q$3, 'User Input'!D86&lt;$Q$4),"Excluded",'User Input'!D86))</f>
        <v>Excluded</v>
      </c>
      <c r="E86" s="7" t="str">
        <f>IF('User Input'!E86="","No sample",IF(OR('User Input'!E86&gt;$Q$3, 'User Input'!E86&lt;$Q$4),"Excluded",'User Input'!E86))</f>
        <v>No sample</v>
      </c>
      <c r="F86" s="7" t="str">
        <f>IF('User Input'!F86="","No sample",IF(OR('User Input'!F86&gt;$Q$3, 'User Input'!F86&lt;$Q$4),"Excluded",'User Input'!F86))</f>
        <v>No sample</v>
      </c>
      <c r="G86" s="7" t="str">
        <f>IF('User Input'!G86="","No sample",IF(OR('User Input'!G86&gt;$Q$3, 'User Input'!G86&lt;$Q$4),"Excluded",'User Input'!G86))</f>
        <v>No sample</v>
      </c>
      <c r="H86" s="7" t="str">
        <f>IF('User Input'!H86="","No sample",IF(OR('User Input'!H86&gt;$Q$3, 'User Input'!H86&lt;$Q$4),"Excluded",'User Input'!H86))</f>
        <v>No sample</v>
      </c>
      <c r="I86" s="7" t="str">
        <f>IF('User Input'!I86="","No sample",IF(OR('User Input'!I86&gt;$Q$3, 'User Input'!I86&lt;$Q$4),"Excluded",'User Input'!I86))</f>
        <v>No sample</v>
      </c>
      <c r="J86" s="7" t="str">
        <f>IF('User Input'!J86="","No sample",IF(OR('User Input'!J86&gt;$Q$3, 'User Input'!J86&lt;$Q$4),"Excluded",'User Input'!J86))</f>
        <v>Excluded</v>
      </c>
      <c r="K86" s="7" t="str">
        <f>IF('User Input'!K86="","No sample",IF(OR('User Input'!K86&gt;$Q$3, 'User Input'!K86&lt;$Q$4),"Excluded",'User Input'!K86))</f>
        <v>No sample</v>
      </c>
      <c r="L86" s="7" t="str">
        <f>IF('User Input'!L86="","No sample",IF(OR('User Input'!L86&gt;$Q$3, 'User Input'!L86&lt;$Q$4),"Excluded",'User Input'!L86))</f>
        <v>No sample</v>
      </c>
      <c r="M86" s="7" t="str">
        <f>IF('User Input'!M86="","No sample",IF(OR('User Input'!M86&gt;$Q$3, 'User Input'!M86&lt;$Q$4),"Excluded",'User Input'!M86))</f>
        <v>No sample</v>
      </c>
      <c r="N86" s="7" t="str">
        <f>IF('User Input'!N86="","No sample",IF(OR('User Input'!N86&gt;$Q$3, 'User Input'!N86&lt;$Q$4),"Excluded",'User Input'!N86))</f>
        <v>No sample</v>
      </c>
      <c r="O86" s="7" t="str">
        <f>IF('User Input'!O86="","No sample",IF(OR('User Input'!O86&gt;$Q$3, 'User Input'!O86&lt;$Q$4),"Excluded",'User Input'!O86))</f>
        <v>No sample</v>
      </c>
      <c r="P86" s="43"/>
      <c r="Q86" s="43"/>
      <c r="R86" s="43"/>
    </row>
    <row r="87" spans="1:18" x14ac:dyDescent="0.25">
      <c r="A87" s="133"/>
      <c r="B87" s="6" t="s">
        <v>2367</v>
      </c>
      <c r="C87" s="6" t="str">
        <f>VLOOKUP(B87,'miRNA Table'!$B$3:$D$194,3,FALSE)</f>
        <v>hsa-miR-24-3p</v>
      </c>
      <c r="D87" s="7">
        <f>IF('User Input'!D87="","No sample",IF(OR('User Input'!D87&gt;$Q$3, 'User Input'!D87&lt;$Q$4),"Excluded",'User Input'!D87))</f>
        <v>21.114999999999998</v>
      </c>
      <c r="E87" s="7" t="str">
        <f>IF('User Input'!E87="","No sample",IF(OR('User Input'!E87&gt;$Q$3, 'User Input'!E87&lt;$Q$4),"Excluded",'User Input'!E87))</f>
        <v>No sample</v>
      </c>
      <c r="F87" s="7" t="str">
        <f>IF('User Input'!F87="","No sample",IF(OR('User Input'!F87&gt;$Q$3, 'User Input'!F87&lt;$Q$4),"Excluded",'User Input'!F87))</f>
        <v>No sample</v>
      </c>
      <c r="G87" s="7" t="str">
        <f>IF('User Input'!G87="","No sample",IF(OR('User Input'!G87&gt;$Q$3, 'User Input'!G87&lt;$Q$4),"Excluded",'User Input'!G87))</f>
        <v>No sample</v>
      </c>
      <c r="H87" s="7" t="str">
        <f>IF('User Input'!H87="","No sample",IF(OR('User Input'!H87&gt;$Q$3, 'User Input'!H87&lt;$Q$4),"Excluded",'User Input'!H87))</f>
        <v>No sample</v>
      </c>
      <c r="I87" s="7" t="str">
        <f>IF('User Input'!I87="","No sample",IF(OR('User Input'!I87&gt;$Q$3, 'User Input'!I87&lt;$Q$4),"Excluded",'User Input'!I87))</f>
        <v>No sample</v>
      </c>
      <c r="J87" s="7">
        <f>IF('User Input'!J87="","No sample",IF(OR('User Input'!J87&gt;$Q$3, 'User Input'!J87&lt;$Q$4),"Excluded",'User Input'!J87))</f>
        <v>22.274000000000001</v>
      </c>
      <c r="K87" s="7" t="str">
        <f>IF('User Input'!K87="","No sample",IF(OR('User Input'!K87&gt;$Q$3, 'User Input'!K87&lt;$Q$4),"Excluded",'User Input'!K87))</f>
        <v>No sample</v>
      </c>
      <c r="L87" s="7" t="str">
        <f>IF('User Input'!L87="","No sample",IF(OR('User Input'!L87&gt;$Q$3, 'User Input'!L87&lt;$Q$4),"Excluded",'User Input'!L87))</f>
        <v>No sample</v>
      </c>
      <c r="M87" s="7" t="str">
        <f>IF('User Input'!M87="","No sample",IF(OR('User Input'!M87&gt;$Q$3, 'User Input'!M87&lt;$Q$4),"Excluded",'User Input'!M87))</f>
        <v>No sample</v>
      </c>
      <c r="N87" s="7" t="str">
        <f>IF('User Input'!N87="","No sample",IF(OR('User Input'!N87&gt;$Q$3, 'User Input'!N87&lt;$Q$4),"Excluded",'User Input'!N87))</f>
        <v>No sample</v>
      </c>
      <c r="O87" s="7" t="str">
        <f>IF('User Input'!O87="","No sample",IF(OR('User Input'!O87&gt;$Q$3, 'User Input'!O87&lt;$Q$4),"Excluded",'User Input'!O87))</f>
        <v>No sample</v>
      </c>
      <c r="P87" s="43"/>
      <c r="Q87" s="43"/>
      <c r="R87" s="43"/>
    </row>
    <row r="88" spans="1:18" x14ac:dyDescent="0.25">
      <c r="A88" s="133"/>
      <c r="B88" s="6" t="s">
        <v>2368</v>
      </c>
      <c r="C88" s="6" t="str">
        <f>VLOOKUP(B88,'miRNA Table'!$B$3:$D$194,3,FALSE)</f>
        <v>hsa-miR-96-5p</v>
      </c>
      <c r="D88" s="7" t="str">
        <f>IF('User Input'!D88="","No sample",IF(OR('User Input'!D88&gt;$Q$3, 'User Input'!D88&lt;$Q$4),"Excluded",'User Input'!D88))</f>
        <v>Excluded</v>
      </c>
      <c r="E88" s="7" t="str">
        <f>IF('User Input'!E88="","No sample",IF(OR('User Input'!E88&gt;$Q$3, 'User Input'!E88&lt;$Q$4),"Excluded",'User Input'!E88))</f>
        <v>No sample</v>
      </c>
      <c r="F88" s="7" t="str">
        <f>IF('User Input'!F88="","No sample",IF(OR('User Input'!F88&gt;$Q$3, 'User Input'!F88&lt;$Q$4),"Excluded",'User Input'!F88))</f>
        <v>No sample</v>
      </c>
      <c r="G88" s="7" t="str">
        <f>IF('User Input'!G88="","No sample",IF(OR('User Input'!G88&gt;$Q$3, 'User Input'!G88&lt;$Q$4),"Excluded",'User Input'!G88))</f>
        <v>No sample</v>
      </c>
      <c r="H88" s="7" t="str">
        <f>IF('User Input'!H88="","No sample",IF(OR('User Input'!H88&gt;$Q$3, 'User Input'!H88&lt;$Q$4),"Excluded",'User Input'!H88))</f>
        <v>No sample</v>
      </c>
      <c r="I88" s="7" t="str">
        <f>IF('User Input'!I88="","No sample",IF(OR('User Input'!I88&gt;$Q$3, 'User Input'!I88&lt;$Q$4),"Excluded",'User Input'!I88))</f>
        <v>No sample</v>
      </c>
      <c r="J88" s="7">
        <f>IF('User Input'!J88="","No sample",IF(OR('User Input'!J88&gt;$Q$3, 'User Input'!J88&lt;$Q$4),"Excluded",'User Input'!J88))</f>
        <v>30.66</v>
      </c>
      <c r="K88" s="7" t="str">
        <f>IF('User Input'!K88="","No sample",IF(OR('User Input'!K88&gt;$Q$3, 'User Input'!K88&lt;$Q$4),"Excluded",'User Input'!K88))</f>
        <v>No sample</v>
      </c>
      <c r="L88" s="7" t="str">
        <f>IF('User Input'!L88="","No sample",IF(OR('User Input'!L88&gt;$Q$3, 'User Input'!L88&lt;$Q$4),"Excluded",'User Input'!L88))</f>
        <v>No sample</v>
      </c>
      <c r="M88" s="7" t="str">
        <f>IF('User Input'!M88="","No sample",IF(OR('User Input'!M88&gt;$Q$3, 'User Input'!M88&lt;$Q$4),"Excluded",'User Input'!M88))</f>
        <v>No sample</v>
      </c>
      <c r="N88" s="7" t="str">
        <f>IF('User Input'!N88="","No sample",IF(OR('User Input'!N88&gt;$Q$3, 'User Input'!N88&lt;$Q$4),"Excluded",'User Input'!N88))</f>
        <v>No sample</v>
      </c>
      <c r="O88" s="7" t="str">
        <f>IF('User Input'!O88="","No sample",IF(OR('User Input'!O88&gt;$Q$3, 'User Input'!O88&lt;$Q$4),"Excluded",'User Input'!O88))</f>
        <v>No sample</v>
      </c>
      <c r="P88" s="43"/>
      <c r="Q88" s="43"/>
      <c r="R88" s="43"/>
    </row>
    <row r="89" spans="1:18" x14ac:dyDescent="0.25">
      <c r="A89" s="133"/>
      <c r="B89" s="6" t="s">
        <v>2369</v>
      </c>
      <c r="C89" s="6" t="str">
        <f>VLOOKUP(B89,'miRNA Table'!$B$3:$D$194,3,FALSE)</f>
        <v>hsa-miR-129-5p</v>
      </c>
      <c r="D89" s="7">
        <f>IF('User Input'!D89="","No sample",IF(OR('User Input'!D89&gt;$Q$3, 'User Input'!D89&lt;$Q$4),"Excluded",'User Input'!D89))</f>
        <v>25.035</v>
      </c>
      <c r="E89" s="7" t="str">
        <f>IF('User Input'!E89="","No sample",IF(OR('User Input'!E89&gt;$Q$3, 'User Input'!E89&lt;$Q$4),"Excluded",'User Input'!E89))</f>
        <v>No sample</v>
      </c>
      <c r="F89" s="7" t="str">
        <f>IF('User Input'!F89="","No sample",IF(OR('User Input'!F89&gt;$Q$3, 'User Input'!F89&lt;$Q$4),"Excluded",'User Input'!F89))</f>
        <v>No sample</v>
      </c>
      <c r="G89" s="7" t="str">
        <f>IF('User Input'!G89="","No sample",IF(OR('User Input'!G89&gt;$Q$3, 'User Input'!G89&lt;$Q$4),"Excluded",'User Input'!G89))</f>
        <v>No sample</v>
      </c>
      <c r="H89" s="7" t="str">
        <f>IF('User Input'!H89="","No sample",IF(OR('User Input'!H89&gt;$Q$3, 'User Input'!H89&lt;$Q$4),"Excluded",'User Input'!H89))</f>
        <v>No sample</v>
      </c>
      <c r="I89" s="7" t="str">
        <f>IF('User Input'!I89="","No sample",IF(OR('User Input'!I89&gt;$Q$3, 'User Input'!I89&lt;$Q$4),"Excluded",'User Input'!I89))</f>
        <v>No sample</v>
      </c>
      <c r="J89" s="7">
        <f>IF('User Input'!J89="","No sample",IF(OR('User Input'!J89&gt;$Q$3, 'User Input'!J89&lt;$Q$4),"Excluded",'User Input'!J89))</f>
        <v>27.582000000000001</v>
      </c>
      <c r="K89" s="7" t="str">
        <f>IF('User Input'!K89="","No sample",IF(OR('User Input'!K89&gt;$Q$3, 'User Input'!K89&lt;$Q$4),"Excluded",'User Input'!K89))</f>
        <v>No sample</v>
      </c>
      <c r="L89" s="7" t="str">
        <f>IF('User Input'!L89="","No sample",IF(OR('User Input'!L89&gt;$Q$3, 'User Input'!L89&lt;$Q$4),"Excluded",'User Input'!L89))</f>
        <v>No sample</v>
      </c>
      <c r="M89" s="7" t="str">
        <f>IF('User Input'!M89="","No sample",IF(OR('User Input'!M89&gt;$Q$3, 'User Input'!M89&lt;$Q$4),"Excluded",'User Input'!M89))</f>
        <v>No sample</v>
      </c>
      <c r="N89" s="7" t="str">
        <f>IF('User Input'!N89="","No sample",IF(OR('User Input'!N89&gt;$Q$3, 'User Input'!N89&lt;$Q$4),"Excluded",'User Input'!N89))</f>
        <v>No sample</v>
      </c>
      <c r="O89" s="7" t="str">
        <f>IF('User Input'!O89="","No sample",IF(OR('User Input'!O89&gt;$Q$3, 'User Input'!O89&lt;$Q$4),"Excluded",'User Input'!O89))</f>
        <v>No sample</v>
      </c>
      <c r="P89" s="43"/>
      <c r="Q89" s="43"/>
      <c r="R89" s="43"/>
    </row>
    <row r="90" spans="1:18" x14ac:dyDescent="0.25">
      <c r="A90" s="133"/>
      <c r="B90" s="6" t="s">
        <v>2370</v>
      </c>
      <c r="C90" s="6" t="str">
        <f>VLOOKUP(B90,'miRNA Table'!$B$3:$D$194,3,FALSE)</f>
        <v>hsa-miR-214-3p</v>
      </c>
      <c r="D90" s="7" t="str">
        <f>IF('User Input'!D90="","No sample",IF(OR('User Input'!D90&gt;$Q$3, 'User Input'!D90&lt;$Q$4),"Excluded",'User Input'!D90))</f>
        <v>Excluded</v>
      </c>
      <c r="E90" s="7" t="str">
        <f>IF('User Input'!E90="","No sample",IF(OR('User Input'!E90&gt;$Q$3, 'User Input'!E90&lt;$Q$4),"Excluded",'User Input'!E90))</f>
        <v>No sample</v>
      </c>
      <c r="F90" s="7" t="str">
        <f>IF('User Input'!F90="","No sample",IF(OR('User Input'!F90&gt;$Q$3, 'User Input'!F90&lt;$Q$4),"Excluded",'User Input'!F90))</f>
        <v>No sample</v>
      </c>
      <c r="G90" s="7" t="str">
        <f>IF('User Input'!G90="","No sample",IF(OR('User Input'!G90&gt;$Q$3, 'User Input'!G90&lt;$Q$4),"Excluded",'User Input'!G90))</f>
        <v>No sample</v>
      </c>
      <c r="H90" s="7" t="str">
        <f>IF('User Input'!H90="","No sample",IF(OR('User Input'!H90&gt;$Q$3, 'User Input'!H90&lt;$Q$4),"Excluded",'User Input'!H90))</f>
        <v>No sample</v>
      </c>
      <c r="I90" s="7" t="str">
        <f>IF('User Input'!I90="","No sample",IF(OR('User Input'!I90&gt;$Q$3, 'User Input'!I90&lt;$Q$4),"Excluded",'User Input'!I90))</f>
        <v>No sample</v>
      </c>
      <c r="J90" s="7" t="str">
        <f>IF('User Input'!J90="","No sample",IF(OR('User Input'!J90&gt;$Q$3, 'User Input'!J90&lt;$Q$4),"Excluded",'User Input'!J90))</f>
        <v>Excluded</v>
      </c>
      <c r="K90" s="7" t="str">
        <f>IF('User Input'!K90="","No sample",IF(OR('User Input'!K90&gt;$Q$3, 'User Input'!K90&lt;$Q$4),"Excluded",'User Input'!K90))</f>
        <v>No sample</v>
      </c>
      <c r="L90" s="7" t="str">
        <f>IF('User Input'!L90="","No sample",IF(OR('User Input'!L90&gt;$Q$3, 'User Input'!L90&lt;$Q$4),"Excluded",'User Input'!L90))</f>
        <v>No sample</v>
      </c>
      <c r="M90" s="7" t="str">
        <f>IF('User Input'!M90="","No sample",IF(OR('User Input'!M90&gt;$Q$3, 'User Input'!M90&lt;$Q$4),"Excluded",'User Input'!M90))</f>
        <v>No sample</v>
      </c>
      <c r="N90" s="7" t="str">
        <f>IF('User Input'!N90="","No sample",IF(OR('User Input'!N90&gt;$Q$3, 'User Input'!N90&lt;$Q$4),"Excluded",'User Input'!N90))</f>
        <v>No sample</v>
      </c>
      <c r="O90" s="7" t="str">
        <f>IF('User Input'!O90="","No sample",IF(OR('User Input'!O90&gt;$Q$3, 'User Input'!O90&lt;$Q$4),"Excluded",'User Input'!O90))</f>
        <v>No sample</v>
      </c>
      <c r="P90" s="43"/>
      <c r="Q90" s="43"/>
      <c r="R90" s="43"/>
    </row>
    <row r="91" spans="1:18" x14ac:dyDescent="0.25">
      <c r="A91" s="133"/>
      <c r="B91" s="6" t="s">
        <v>2371</v>
      </c>
      <c r="C91" s="6" t="str">
        <f>VLOOKUP(B91,'miRNA Table'!$B$3:$D$194,3,FALSE)</f>
        <v>hsa-miR-132-3p</v>
      </c>
      <c r="D91" s="7">
        <f>IF('User Input'!D91="","No sample",IF(OR('User Input'!D91&gt;$Q$3, 'User Input'!D91&lt;$Q$4),"Excluded",'User Input'!D91))</f>
        <v>28.509</v>
      </c>
      <c r="E91" s="7" t="str">
        <f>IF('User Input'!E91="","No sample",IF(OR('User Input'!E91&gt;$Q$3, 'User Input'!E91&lt;$Q$4),"Excluded",'User Input'!E91))</f>
        <v>No sample</v>
      </c>
      <c r="F91" s="7" t="str">
        <f>IF('User Input'!F91="","No sample",IF(OR('User Input'!F91&gt;$Q$3, 'User Input'!F91&lt;$Q$4),"Excluded",'User Input'!F91))</f>
        <v>No sample</v>
      </c>
      <c r="G91" s="7" t="str">
        <f>IF('User Input'!G91="","No sample",IF(OR('User Input'!G91&gt;$Q$3, 'User Input'!G91&lt;$Q$4),"Excluded",'User Input'!G91))</f>
        <v>No sample</v>
      </c>
      <c r="H91" s="7" t="str">
        <f>IF('User Input'!H91="","No sample",IF(OR('User Input'!H91&gt;$Q$3, 'User Input'!H91&lt;$Q$4),"Excluded",'User Input'!H91))</f>
        <v>No sample</v>
      </c>
      <c r="I91" s="7" t="str">
        <f>IF('User Input'!I91="","No sample",IF(OR('User Input'!I91&gt;$Q$3, 'User Input'!I91&lt;$Q$4),"Excluded",'User Input'!I91))</f>
        <v>No sample</v>
      </c>
      <c r="J91" s="7">
        <f>IF('User Input'!J91="","No sample",IF(OR('User Input'!J91&gt;$Q$3, 'User Input'!J91&lt;$Q$4),"Excluded",'User Input'!J91))</f>
        <v>28.221</v>
      </c>
      <c r="K91" s="7" t="str">
        <f>IF('User Input'!K91="","No sample",IF(OR('User Input'!K91&gt;$Q$3, 'User Input'!K91&lt;$Q$4),"Excluded",'User Input'!K91))</f>
        <v>No sample</v>
      </c>
      <c r="L91" s="7" t="str">
        <f>IF('User Input'!L91="","No sample",IF(OR('User Input'!L91&gt;$Q$3, 'User Input'!L91&lt;$Q$4),"Excluded",'User Input'!L91))</f>
        <v>No sample</v>
      </c>
      <c r="M91" s="7" t="str">
        <f>IF('User Input'!M91="","No sample",IF(OR('User Input'!M91&gt;$Q$3, 'User Input'!M91&lt;$Q$4),"Excluded",'User Input'!M91))</f>
        <v>No sample</v>
      </c>
      <c r="N91" s="7" t="str">
        <f>IF('User Input'!N91="","No sample",IF(OR('User Input'!N91&gt;$Q$3, 'User Input'!N91&lt;$Q$4),"Excluded",'User Input'!N91))</f>
        <v>No sample</v>
      </c>
      <c r="O91" s="7" t="str">
        <f>IF('User Input'!O91="","No sample",IF(OR('User Input'!O91&gt;$Q$3, 'User Input'!O91&lt;$Q$4),"Excluded",'User Input'!O91))</f>
        <v>No sample</v>
      </c>
      <c r="P91" s="43"/>
      <c r="Q91" s="43"/>
      <c r="R91" s="43"/>
    </row>
    <row r="92" spans="1:18" x14ac:dyDescent="0.25">
      <c r="A92" s="133"/>
      <c r="B92" s="6" t="s">
        <v>2372</v>
      </c>
      <c r="C92" s="6" t="str">
        <f>VLOOKUP(B92,'miRNA Table'!$B$3:$D$194,3,FALSE)</f>
        <v>hsa-miR-127-3p</v>
      </c>
      <c r="D92" s="7">
        <f>IF('User Input'!D92="","No sample",IF(OR('User Input'!D92&gt;$Q$3, 'User Input'!D92&lt;$Q$4),"Excluded",'User Input'!D92))</f>
        <v>25.861000000000001</v>
      </c>
      <c r="E92" s="7" t="str">
        <f>IF('User Input'!E92="","No sample",IF(OR('User Input'!E92&gt;$Q$3, 'User Input'!E92&lt;$Q$4),"Excluded",'User Input'!E92))</f>
        <v>No sample</v>
      </c>
      <c r="F92" s="7" t="str">
        <f>IF('User Input'!F92="","No sample",IF(OR('User Input'!F92&gt;$Q$3, 'User Input'!F92&lt;$Q$4),"Excluded",'User Input'!F92))</f>
        <v>No sample</v>
      </c>
      <c r="G92" s="7" t="str">
        <f>IF('User Input'!G92="","No sample",IF(OR('User Input'!G92&gt;$Q$3, 'User Input'!G92&lt;$Q$4),"Excluded",'User Input'!G92))</f>
        <v>No sample</v>
      </c>
      <c r="H92" s="7" t="str">
        <f>IF('User Input'!H92="","No sample",IF(OR('User Input'!H92&gt;$Q$3, 'User Input'!H92&lt;$Q$4),"Excluded",'User Input'!H92))</f>
        <v>No sample</v>
      </c>
      <c r="I92" s="7" t="str">
        <f>IF('User Input'!I92="","No sample",IF(OR('User Input'!I92&gt;$Q$3, 'User Input'!I92&lt;$Q$4),"Excluded",'User Input'!I92))</f>
        <v>No sample</v>
      </c>
      <c r="J92" s="7">
        <f>IF('User Input'!J92="","No sample",IF(OR('User Input'!J92&gt;$Q$3, 'User Input'!J92&lt;$Q$4),"Excluded",'User Input'!J92))</f>
        <v>26.989000000000001</v>
      </c>
      <c r="K92" s="7" t="str">
        <f>IF('User Input'!K92="","No sample",IF(OR('User Input'!K92&gt;$Q$3, 'User Input'!K92&lt;$Q$4),"Excluded",'User Input'!K92))</f>
        <v>No sample</v>
      </c>
      <c r="L92" s="7" t="str">
        <f>IF('User Input'!L92="","No sample",IF(OR('User Input'!L92&gt;$Q$3, 'User Input'!L92&lt;$Q$4),"Excluded",'User Input'!L92))</f>
        <v>No sample</v>
      </c>
      <c r="M92" s="7" t="str">
        <f>IF('User Input'!M92="","No sample",IF(OR('User Input'!M92&gt;$Q$3, 'User Input'!M92&lt;$Q$4),"Excluded",'User Input'!M92))</f>
        <v>No sample</v>
      </c>
      <c r="N92" s="7" t="str">
        <f>IF('User Input'!N92="","No sample",IF(OR('User Input'!N92&gt;$Q$3, 'User Input'!N92&lt;$Q$4),"Excluded",'User Input'!N92))</f>
        <v>No sample</v>
      </c>
      <c r="O92" s="7" t="str">
        <f>IF('User Input'!O92="","No sample",IF(OR('User Input'!O92&gt;$Q$3, 'User Input'!O92&lt;$Q$4),"Excluded",'User Input'!O92))</f>
        <v>No sample</v>
      </c>
      <c r="P92" s="43"/>
      <c r="Q92" s="43"/>
      <c r="R92" s="43"/>
    </row>
    <row r="93" spans="1:18" x14ac:dyDescent="0.25">
      <c r="A93" s="133"/>
      <c r="B93" s="6" t="s">
        <v>2373</v>
      </c>
      <c r="C93" s="6" t="str">
        <f>VLOOKUP(B93,'miRNA Table'!$B$3:$D$194,3,FALSE)</f>
        <v>hsa-miR-200a-3p</v>
      </c>
      <c r="D93" s="7" t="str">
        <f>IF('User Input'!D93="","No sample",IF(OR('User Input'!D93&gt;$Q$3, 'User Input'!D93&lt;$Q$4),"Excluded",'User Input'!D93))</f>
        <v>Excluded</v>
      </c>
      <c r="E93" s="7" t="str">
        <f>IF('User Input'!E93="","No sample",IF(OR('User Input'!E93&gt;$Q$3, 'User Input'!E93&lt;$Q$4),"Excluded",'User Input'!E93))</f>
        <v>No sample</v>
      </c>
      <c r="F93" s="7" t="str">
        <f>IF('User Input'!F93="","No sample",IF(OR('User Input'!F93&gt;$Q$3, 'User Input'!F93&lt;$Q$4),"Excluded",'User Input'!F93))</f>
        <v>No sample</v>
      </c>
      <c r="G93" s="7" t="str">
        <f>IF('User Input'!G93="","No sample",IF(OR('User Input'!G93&gt;$Q$3, 'User Input'!G93&lt;$Q$4),"Excluded",'User Input'!G93))</f>
        <v>No sample</v>
      </c>
      <c r="H93" s="7" t="str">
        <f>IF('User Input'!H93="","No sample",IF(OR('User Input'!H93&gt;$Q$3, 'User Input'!H93&lt;$Q$4),"Excluded",'User Input'!H93))</f>
        <v>No sample</v>
      </c>
      <c r="I93" s="7" t="str">
        <f>IF('User Input'!I93="","No sample",IF(OR('User Input'!I93&gt;$Q$3, 'User Input'!I93&lt;$Q$4),"Excluded",'User Input'!I93))</f>
        <v>No sample</v>
      </c>
      <c r="J93" s="7" t="str">
        <f>IF('User Input'!J93="","No sample",IF(OR('User Input'!J93&gt;$Q$3, 'User Input'!J93&lt;$Q$4),"Excluded",'User Input'!J93))</f>
        <v>Excluded</v>
      </c>
      <c r="K93" s="7" t="str">
        <f>IF('User Input'!K93="","No sample",IF(OR('User Input'!K93&gt;$Q$3, 'User Input'!K93&lt;$Q$4),"Excluded",'User Input'!K93))</f>
        <v>No sample</v>
      </c>
      <c r="L93" s="7" t="str">
        <f>IF('User Input'!L93="","No sample",IF(OR('User Input'!L93&gt;$Q$3, 'User Input'!L93&lt;$Q$4),"Excluded",'User Input'!L93))</f>
        <v>No sample</v>
      </c>
      <c r="M93" s="7" t="str">
        <f>IF('User Input'!M93="","No sample",IF(OR('User Input'!M93&gt;$Q$3, 'User Input'!M93&lt;$Q$4),"Excluded",'User Input'!M93))</f>
        <v>No sample</v>
      </c>
      <c r="N93" s="7" t="str">
        <f>IF('User Input'!N93="","No sample",IF(OR('User Input'!N93&gt;$Q$3, 'User Input'!N93&lt;$Q$4),"Excluded",'User Input'!N93))</f>
        <v>No sample</v>
      </c>
      <c r="O93" s="7" t="str">
        <f>IF('User Input'!O93="","No sample",IF(OR('User Input'!O93&gt;$Q$3, 'User Input'!O93&lt;$Q$4),"Excluded",'User Input'!O93))</f>
        <v>No sample</v>
      </c>
      <c r="P93" s="43"/>
      <c r="Q93" s="43"/>
      <c r="R93" s="43"/>
    </row>
    <row r="94" spans="1:18" x14ac:dyDescent="0.25">
      <c r="A94" s="133"/>
      <c r="B94" s="6" t="s">
        <v>2374</v>
      </c>
      <c r="C94" s="6" t="str">
        <f>VLOOKUP(B94,'miRNA Table'!$B$3:$D$194,3,FALSE)</f>
        <v>hsa-miR-375</v>
      </c>
      <c r="D94" s="7" t="str">
        <f>IF('User Input'!D94="","No sample",IF(OR('User Input'!D94&gt;$Q$3, 'User Input'!D94&lt;$Q$4),"Excluded",'User Input'!D94))</f>
        <v>Excluded</v>
      </c>
      <c r="E94" s="7" t="str">
        <f>IF('User Input'!E94="","No sample",IF(OR('User Input'!E94&gt;$Q$3, 'User Input'!E94&lt;$Q$4),"Excluded",'User Input'!E94))</f>
        <v>No sample</v>
      </c>
      <c r="F94" s="7" t="str">
        <f>IF('User Input'!F94="","No sample",IF(OR('User Input'!F94&gt;$Q$3, 'User Input'!F94&lt;$Q$4),"Excluded",'User Input'!F94))</f>
        <v>No sample</v>
      </c>
      <c r="G94" s="7" t="str">
        <f>IF('User Input'!G94="","No sample",IF(OR('User Input'!G94&gt;$Q$3, 'User Input'!G94&lt;$Q$4),"Excluded",'User Input'!G94))</f>
        <v>No sample</v>
      </c>
      <c r="H94" s="7" t="str">
        <f>IF('User Input'!H94="","No sample",IF(OR('User Input'!H94&gt;$Q$3, 'User Input'!H94&lt;$Q$4),"Excluded",'User Input'!H94))</f>
        <v>No sample</v>
      </c>
      <c r="I94" s="7" t="str">
        <f>IF('User Input'!I94="","No sample",IF(OR('User Input'!I94&gt;$Q$3, 'User Input'!I94&lt;$Q$4),"Excluded",'User Input'!I94))</f>
        <v>No sample</v>
      </c>
      <c r="J94" s="7" t="str">
        <f>IF('User Input'!J94="","No sample",IF(OR('User Input'!J94&gt;$Q$3, 'User Input'!J94&lt;$Q$4),"Excluded",'User Input'!J94))</f>
        <v>Excluded</v>
      </c>
      <c r="K94" s="7" t="str">
        <f>IF('User Input'!K94="","No sample",IF(OR('User Input'!K94&gt;$Q$3, 'User Input'!K94&lt;$Q$4),"Excluded",'User Input'!K94))</f>
        <v>No sample</v>
      </c>
      <c r="L94" s="7" t="str">
        <f>IF('User Input'!L94="","No sample",IF(OR('User Input'!L94&gt;$Q$3, 'User Input'!L94&lt;$Q$4),"Excluded",'User Input'!L94))</f>
        <v>No sample</v>
      </c>
      <c r="M94" s="7" t="str">
        <f>IF('User Input'!M94="","No sample",IF(OR('User Input'!M94&gt;$Q$3, 'User Input'!M94&lt;$Q$4),"Excluded",'User Input'!M94))</f>
        <v>No sample</v>
      </c>
      <c r="N94" s="7" t="str">
        <f>IF('User Input'!N94="","No sample",IF(OR('User Input'!N94&gt;$Q$3, 'User Input'!N94&lt;$Q$4),"Excluded",'User Input'!N94))</f>
        <v>No sample</v>
      </c>
      <c r="O94" s="7" t="str">
        <f>IF('User Input'!O94="","No sample",IF(OR('User Input'!O94&gt;$Q$3, 'User Input'!O94&lt;$Q$4),"Excluded",'User Input'!O94))</f>
        <v>No sample</v>
      </c>
      <c r="P94" s="43"/>
      <c r="Q94" s="43"/>
      <c r="R94" s="43"/>
    </row>
    <row r="95" spans="1:18" x14ac:dyDescent="0.25">
      <c r="A95" s="133"/>
      <c r="B95" s="6" t="s">
        <v>2375</v>
      </c>
      <c r="C95" s="6" t="str">
        <f>VLOOKUP(B95,'miRNA Table'!$B$3:$D$194,3,FALSE)</f>
        <v>hsa-miR-338-3p</v>
      </c>
      <c r="D95" s="7" t="str">
        <f>IF('User Input'!D95="","No sample",IF(OR('User Input'!D95&gt;$Q$3, 'User Input'!D95&lt;$Q$4),"Excluded",'User Input'!D95))</f>
        <v>Excluded</v>
      </c>
      <c r="E95" s="7" t="str">
        <f>IF('User Input'!E95="","No sample",IF(OR('User Input'!E95&gt;$Q$3, 'User Input'!E95&lt;$Q$4),"Excluded",'User Input'!E95))</f>
        <v>No sample</v>
      </c>
      <c r="F95" s="7" t="str">
        <f>IF('User Input'!F95="","No sample",IF(OR('User Input'!F95&gt;$Q$3, 'User Input'!F95&lt;$Q$4),"Excluded",'User Input'!F95))</f>
        <v>No sample</v>
      </c>
      <c r="G95" s="7" t="str">
        <f>IF('User Input'!G95="","No sample",IF(OR('User Input'!G95&gt;$Q$3, 'User Input'!G95&lt;$Q$4),"Excluded",'User Input'!G95))</f>
        <v>No sample</v>
      </c>
      <c r="H95" s="7" t="str">
        <f>IF('User Input'!H95="","No sample",IF(OR('User Input'!H95&gt;$Q$3, 'User Input'!H95&lt;$Q$4),"Excluded",'User Input'!H95))</f>
        <v>No sample</v>
      </c>
      <c r="I95" s="7" t="str">
        <f>IF('User Input'!I95="","No sample",IF(OR('User Input'!I95&gt;$Q$3, 'User Input'!I95&lt;$Q$4),"Excluded",'User Input'!I95))</f>
        <v>No sample</v>
      </c>
      <c r="J95" s="7" t="str">
        <f>IF('User Input'!J95="","No sample",IF(OR('User Input'!J95&gt;$Q$3, 'User Input'!J95&lt;$Q$4),"Excluded",'User Input'!J95))</f>
        <v>Excluded</v>
      </c>
      <c r="K95" s="7" t="str">
        <f>IF('User Input'!K95="","No sample",IF(OR('User Input'!K95&gt;$Q$3, 'User Input'!K95&lt;$Q$4),"Excluded",'User Input'!K95))</f>
        <v>No sample</v>
      </c>
      <c r="L95" s="7" t="str">
        <f>IF('User Input'!L95="","No sample",IF(OR('User Input'!L95&gt;$Q$3, 'User Input'!L95&lt;$Q$4),"Excluded",'User Input'!L95))</f>
        <v>No sample</v>
      </c>
      <c r="M95" s="7" t="str">
        <f>IF('User Input'!M95="","No sample",IF(OR('User Input'!M95&gt;$Q$3, 'User Input'!M95&lt;$Q$4),"Excluded",'User Input'!M95))</f>
        <v>No sample</v>
      </c>
      <c r="N95" s="7" t="str">
        <f>IF('User Input'!N95="","No sample",IF(OR('User Input'!N95&gt;$Q$3, 'User Input'!N95&lt;$Q$4),"Excluded",'User Input'!N95))</f>
        <v>No sample</v>
      </c>
      <c r="O95" s="7" t="str">
        <f>IF('User Input'!O95="","No sample",IF(OR('User Input'!O95&gt;$Q$3, 'User Input'!O95&lt;$Q$4),"Excluded",'User Input'!O95))</f>
        <v>No sample</v>
      </c>
      <c r="P95" s="43"/>
      <c r="Q95" s="43"/>
      <c r="R95" s="43"/>
    </row>
    <row r="96" spans="1:18" x14ac:dyDescent="0.25">
      <c r="A96" s="133"/>
      <c r="B96" s="6" t="s">
        <v>2376</v>
      </c>
      <c r="C96" s="6" t="str">
        <f>VLOOKUP(B96,'miRNA Table'!$B$3:$D$194,3,FALSE)</f>
        <v>hsa-miR-497-5p</v>
      </c>
      <c r="D96" s="7" t="str">
        <f>IF('User Input'!D96="","No sample",IF(OR('User Input'!D96&gt;$Q$3, 'User Input'!D96&lt;$Q$4),"Excluded",'User Input'!D96))</f>
        <v>Excluded</v>
      </c>
      <c r="E96" s="7" t="str">
        <f>IF('User Input'!E96="","No sample",IF(OR('User Input'!E96&gt;$Q$3, 'User Input'!E96&lt;$Q$4),"Excluded",'User Input'!E96))</f>
        <v>No sample</v>
      </c>
      <c r="F96" s="7" t="str">
        <f>IF('User Input'!F96="","No sample",IF(OR('User Input'!F96&gt;$Q$3, 'User Input'!F96&lt;$Q$4),"Excluded",'User Input'!F96))</f>
        <v>No sample</v>
      </c>
      <c r="G96" s="7" t="str">
        <f>IF('User Input'!G96="","No sample",IF(OR('User Input'!G96&gt;$Q$3, 'User Input'!G96&lt;$Q$4),"Excluded",'User Input'!G96))</f>
        <v>No sample</v>
      </c>
      <c r="H96" s="7" t="str">
        <f>IF('User Input'!H96="","No sample",IF(OR('User Input'!H96&gt;$Q$3, 'User Input'!H96&lt;$Q$4),"Excluded",'User Input'!H96))</f>
        <v>No sample</v>
      </c>
      <c r="I96" s="7" t="str">
        <f>IF('User Input'!I96="","No sample",IF(OR('User Input'!I96&gt;$Q$3, 'User Input'!I96&lt;$Q$4),"Excluded",'User Input'!I96))</f>
        <v>No sample</v>
      </c>
      <c r="J96" s="7" t="str">
        <f>IF('User Input'!J96="","No sample",IF(OR('User Input'!J96&gt;$Q$3, 'User Input'!J96&lt;$Q$4),"Excluded",'User Input'!J96))</f>
        <v>Excluded</v>
      </c>
      <c r="K96" s="7" t="str">
        <f>IF('User Input'!K96="","No sample",IF(OR('User Input'!K96&gt;$Q$3, 'User Input'!K96&lt;$Q$4),"Excluded",'User Input'!K96))</f>
        <v>No sample</v>
      </c>
      <c r="L96" s="7" t="str">
        <f>IF('User Input'!L96="","No sample",IF(OR('User Input'!L96&gt;$Q$3, 'User Input'!L96&lt;$Q$4),"Excluded",'User Input'!L96))</f>
        <v>No sample</v>
      </c>
      <c r="M96" s="7" t="str">
        <f>IF('User Input'!M96="","No sample",IF(OR('User Input'!M96&gt;$Q$3, 'User Input'!M96&lt;$Q$4),"Excluded",'User Input'!M96))</f>
        <v>No sample</v>
      </c>
      <c r="N96" s="7" t="str">
        <f>IF('User Input'!N96="","No sample",IF(OR('User Input'!N96&gt;$Q$3, 'User Input'!N96&lt;$Q$4),"Excluded",'User Input'!N96))</f>
        <v>No sample</v>
      </c>
      <c r="O96" s="7" t="str">
        <f>IF('User Input'!O96="","No sample",IF(OR('User Input'!O96&gt;$Q$3, 'User Input'!O96&lt;$Q$4),"Excluded",'User Input'!O96))</f>
        <v>No sample</v>
      </c>
      <c r="P96" s="43"/>
      <c r="Q96" s="43"/>
      <c r="R96" s="43"/>
    </row>
    <row r="97" spans="1:18" x14ac:dyDescent="0.25">
      <c r="A97" s="133"/>
      <c r="B97" s="6" t="s">
        <v>2377</v>
      </c>
      <c r="C97" s="6" t="str">
        <f>VLOOKUP(B97,'miRNA Table'!$B$3:$D$194,3,FALSE)</f>
        <v>hsa-miR-208b-3p</v>
      </c>
      <c r="D97" s="7" t="str">
        <f>IF('User Input'!D97="","No sample",IF(OR('User Input'!D97&gt;$Q$3, 'User Input'!D97&lt;$Q$4),"Excluded",'User Input'!D97))</f>
        <v>Excluded</v>
      </c>
      <c r="E97" s="7" t="str">
        <f>IF('User Input'!E97="","No sample",IF(OR('User Input'!E97&gt;$Q$3, 'User Input'!E97&lt;$Q$4),"Excluded",'User Input'!E97))</f>
        <v>No sample</v>
      </c>
      <c r="F97" s="7" t="str">
        <f>IF('User Input'!F97="","No sample",IF(OR('User Input'!F97&gt;$Q$3, 'User Input'!F97&lt;$Q$4),"Excluded",'User Input'!F97))</f>
        <v>No sample</v>
      </c>
      <c r="G97" s="7" t="str">
        <f>IF('User Input'!G97="","No sample",IF(OR('User Input'!G97&gt;$Q$3, 'User Input'!G97&lt;$Q$4),"Excluded",'User Input'!G97))</f>
        <v>No sample</v>
      </c>
      <c r="H97" s="7" t="str">
        <f>IF('User Input'!H97="","No sample",IF(OR('User Input'!H97&gt;$Q$3, 'User Input'!H97&lt;$Q$4),"Excluded",'User Input'!H97))</f>
        <v>No sample</v>
      </c>
      <c r="I97" s="7" t="str">
        <f>IF('User Input'!I97="","No sample",IF(OR('User Input'!I97&gt;$Q$3, 'User Input'!I97&lt;$Q$4),"Excluded",'User Input'!I97))</f>
        <v>No sample</v>
      </c>
      <c r="J97" s="7" t="str">
        <f>IF('User Input'!J97="","No sample",IF(OR('User Input'!J97&gt;$Q$3, 'User Input'!J97&lt;$Q$4),"Excluded",'User Input'!J97))</f>
        <v>Excluded</v>
      </c>
      <c r="K97" s="7" t="str">
        <f>IF('User Input'!K97="","No sample",IF(OR('User Input'!K97&gt;$Q$3, 'User Input'!K97&lt;$Q$4),"Excluded",'User Input'!K97))</f>
        <v>No sample</v>
      </c>
      <c r="L97" s="7" t="str">
        <f>IF('User Input'!L97="","No sample",IF(OR('User Input'!L97&gt;$Q$3, 'User Input'!L97&lt;$Q$4),"Excluded",'User Input'!L97))</f>
        <v>No sample</v>
      </c>
      <c r="M97" s="7" t="str">
        <f>IF('User Input'!M97="","No sample",IF(OR('User Input'!M97&gt;$Q$3, 'User Input'!M97&lt;$Q$4),"Excluded",'User Input'!M97))</f>
        <v>No sample</v>
      </c>
      <c r="N97" s="7" t="str">
        <f>IF('User Input'!N97="","No sample",IF(OR('User Input'!N97&gt;$Q$3, 'User Input'!N97&lt;$Q$4),"Excluded",'User Input'!N97))</f>
        <v>No sample</v>
      </c>
      <c r="O97" s="7" t="str">
        <f>IF('User Input'!O97="","No sample",IF(OR('User Input'!O97&gt;$Q$3, 'User Input'!O97&lt;$Q$4),"Excluded",'User Input'!O97))</f>
        <v>No sample</v>
      </c>
      <c r="P97" s="43"/>
      <c r="Q97" s="43"/>
      <c r="R97" s="43"/>
    </row>
    <row r="98" spans="1:18" x14ac:dyDescent="0.25">
      <c r="A98" s="134"/>
      <c r="B98" s="91" t="s">
        <v>2378</v>
      </c>
      <c r="C98" s="6" t="str">
        <f>VLOOKUP(B98,'miRNA Table'!$B$3:$D$194,3,FALSE)</f>
        <v>Inter-plate Calibrator 2</v>
      </c>
      <c r="D98" s="7" t="str">
        <f>IF('User Input'!D98="","No sample",IF(OR('User Input'!D98&gt;$Q$3, 'User Input'!D98&lt;$Q$4),"Excluded",'User Input'!D98))</f>
        <v>Excluded</v>
      </c>
      <c r="E98" s="7" t="str">
        <f>IF('User Input'!E98="","No sample",IF(OR('User Input'!E98&gt;$Q$3, 'User Input'!E98&lt;$Q$4),"Excluded",'User Input'!E98))</f>
        <v>No sample</v>
      </c>
      <c r="F98" s="7" t="str">
        <f>IF('User Input'!F98="","No sample",IF(OR('User Input'!F98&gt;$Q$3, 'User Input'!F98&lt;$Q$4),"Excluded",'User Input'!F98))</f>
        <v>No sample</v>
      </c>
      <c r="G98" s="7" t="str">
        <f>IF('User Input'!G98="","No sample",IF(OR('User Input'!G98&gt;$Q$3, 'User Input'!G98&lt;$Q$4),"Excluded",'User Input'!G98))</f>
        <v>No sample</v>
      </c>
      <c r="H98" s="7" t="str">
        <f>IF('User Input'!H98="","No sample",IF(OR('User Input'!H98&gt;$Q$3, 'User Input'!H98&lt;$Q$4),"Excluded",'User Input'!H98))</f>
        <v>No sample</v>
      </c>
      <c r="I98" s="7" t="str">
        <f>IF('User Input'!I98="","No sample",IF(OR('User Input'!I98&gt;$Q$3, 'User Input'!I98&lt;$Q$4),"Excluded",'User Input'!I98))</f>
        <v>No sample</v>
      </c>
      <c r="J98" s="7" t="str">
        <f>IF('User Input'!J98="","No sample",IF(OR('User Input'!J98&gt;$Q$3, 'User Input'!J98&lt;$Q$4),"Excluded",'User Input'!J98))</f>
        <v>Excluded</v>
      </c>
      <c r="K98" s="7" t="str">
        <f>IF('User Input'!K98="","No sample",IF(OR('User Input'!K98&gt;$Q$3, 'User Input'!K98&lt;$Q$4),"Excluded",'User Input'!K98))</f>
        <v>No sample</v>
      </c>
      <c r="L98" s="7" t="str">
        <f>IF('User Input'!L98="","No sample",IF(OR('User Input'!L98&gt;$Q$3, 'User Input'!L98&lt;$Q$4),"Excluded",'User Input'!L98))</f>
        <v>No sample</v>
      </c>
      <c r="M98" s="7" t="str">
        <f>IF('User Input'!M98="","No sample",IF(OR('User Input'!M98&gt;$Q$3, 'User Input'!M98&lt;$Q$4),"Excluded",'User Input'!M98))</f>
        <v>No sample</v>
      </c>
      <c r="N98" s="7" t="str">
        <f>IF('User Input'!N98="","No sample",IF(OR('User Input'!N98&gt;$Q$3, 'User Input'!N98&lt;$Q$4),"Excluded",'User Input'!N98))</f>
        <v>No sample</v>
      </c>
      <c r="O98" s="7" t="str">
        <f>IF('User Input'!O98="","No sample",IF(OR('User Input'!O98&gt;$Q$3, 'User Input'!O98&lt;$Q$4),"Excluded",'User Input'!O98))</f>
        <v>No sample</v>
      </c>
      <c r="P98" s="43"/>
      <c r="Q98" s="43"/>
      <c r="R98" s="43"/>
    </row>
    <row r="99" spans="1:18" x14ac:dyDescent="0.25">
      <c r="A99" s="132" t="s">
        <v>3402</v>
      </c>
      <c r="B99" s="6" t="s">
        <v>2379</v>
      </c>
      <c r="C99" s="6" t="str">
        <f>VLOOKUP(B99,'miRNA Table'!$B$3:$D$194,3,FALSE)</f>
        <v>hsa-let-7c-5p</v>
      </c>
      <c r="D99" s="7">
        <f>IF('User Input'!D99="","No sample",IF(OR('User Input'!D99&gt;$Q$3, 'User Input'!D99&lt;$Q$4),"Excluded",'User Input'!D99))</f>
        <v>28.741</v>
      </c>
      <c r="E99" s="7" t="str">
        <f>IF('User Input'!E99="","No sample",IF(OR('User Input'!E99&gt;$Q$3, 'User Input'!E99&lt;$Q$4),"Excluded",'User Input'!E99))</f>
        <v>No sample</v>
      </c>
      <c r="F99" s="7" t="str">
        <f>IF('User Input'!F99="","No sample",IF(OR('User Input'!F99&gt;$Q$3, 'User Input'!F99&lt;$Q$4),"Excluded",'User Input'!F99))</f>
        <v>No sample</v>
      </c>
      <c r="G99" s="7" t="str">
        <f>IF('User Input'!G99="","No sample",IF(OR('User Input'!G99&gt;$Q$3, 'User Input'!G99&lt;$Q$4),"Excluded",'User Input'!G99))</f>
        <v>No sample</v>
      </c>
      <c r="H99" s="7" t="str">
        <f>IF('User Input'!H99="","No sample",IF(OR('User Input'!H99&gt;$Q$3, 'User Input'!H99&lt;$Q$4),"Excluded",'User Input'!H99))</f>
        <v>No sample</v>
      </c>
      <c r="I99" s="7" t="str">
        <f>IF('User Input'!I99="","No sample",IF(OR('User Input'!I99&gt;$Q$3, 'User Input'!I99&lt;$Q$4),"Excluded",'User Input'!I99))</f>
        <v>No sample</v>
      </c>
      <c r="J99" s="7">
        <f>IF('User Input'!J99="","No sample",IF(OR('User Input'!J99&gt;$Q$3, 'User Input'!J99&lt;$Q$4),"Excluded",'User Input'!J99))</f>
        <v>27.812000000000001</v>
      </c>
      <c r="K99" s="7" t="str">
        <f>IF('User Input'!K99="","No sample",IF(OR('User Input'!K99&gt;$Q$3, 'User Input'!K99&lt;$Q$4),"Excluded",'User Input'!K99))</f>
        <v>No sample</v>
      </c>
      <c r="L99" s="7" t="str">
        <f>IF('User Input'!L99="","No sample",IF(OR('User Input'!L99&gt;$Q$3, 'User Input'!L99&lt;$Q$4),"Excluded",'User Input'!L99))</f>
        <v>No sample</v>
      </c>
      <c r="M99" s="7" t="str">
        <f>IF('User Input'!M99="","No sample",IF(OR('User Input'!M99&gt;$Q$3, 'User Input'!M99&lt;$Q$4),"Excluded",'User Input'!M99))</f>
        <v>No sample</v>
      </c>
      <c r="N99" s="7" t="str">
        <f>IF('User Input'!N99="","No sample",IF(OR('User Input'!N99&gt;$Q$3, 'User Input'!N99&lt;$Q$4),"Excluded",'User Input'!N99))</f>
        <v>No sample</v>
      </c>
      <c r="O99" s="7" t="str">
        <f>IF('User Input'!O99="","No sample",IF(OR('User Input'!O99&gt;$Q$3, 'User Input'!O99&lt;$Q$4),"Excluded",'User Input'!O99))</f>
        <v>No sample</v>
      </c>
      <c r="P99" s="43"/>
      <c r="Q99" s="43"/>
      <c r="R99" s="43"/>
    </row>
    <row r="100" spans="1:18" x14ac:dyDescent="0.25">
      <c r="A100" s="133"/>
      <c r="B100" s="6" t="s">
        <v>2380</v>
      </c>
      <c r="C100" s="6" t="str">
        <f>VLOOKUP(B100,'miRNA Table'!$B$3:$D$194,3,FALSE)</f>
        <v>hsa-miR-93-5p</v>
      </c>
      <c r="D100" s="7">
        <f>IF('User Input'!D100="","No sample",IF(OR('User Input'!D100&gt;$Q$3, 'User Input'!D100&lt;$Q$4),"Excluded",'User Input'!D100))</f>
        <v>27.361000000000001</v>
      </c>
      <c r="E100" s="7" t="str">
        <f>IF('User Input'!E100="","No sample",IF(OR('User Input'!E100&gt;$Q$3, 'User Input'!E100&lt;$Q$4),"Excluded",'User Input'!E100))</f>
        <v>No sample</v>
      </c>
      <c r="F100" s="7" t="str">
        <f>IF('User Input'!F100="","No sample",IF(OR('User Input'!F100&gt;$Q$3, 'User Input'!F100&lt;$Q$4),"Excluded",'User Input'!F100))</f>
        <v>No sample</v>
      </c>
      <c r="G100" s="7" t="str">
        <f>IF('User Input'!G100="","No sample",IF(OR('User Input'!G100&gt;$Q$3, 'User Input'!G100&lt;$Q$4),"Excluded",'User Input'!G100))</f>
        <v>No sample</v>
      </c>
      <c r="H100" s="7" t="str">
        <f>IF('User Input'!H100="","No sample",IF(OR('User Input'!H100&gt;$Q$3, 'User Input'!H100&lt;$Q$4),"Excluded",'User Input'!H100))</f>
        <v>No sample</v>
      </c>
      <c r="I100" s="7" t="str">
        <f>IF('User Input'!I100="","No sample",IF(OR('User Input'!I100&gt;$Q$3, 'User Input'!I100&lt;$Q$4),"Excluded",'User Input'!I100))</f>
        <v>No sample</v>
      </c>
      <c r="J100" s="7">
        <f>IF('User Input'!J100="","No sample",IF(OR('User Input'!J100&gt;$Q$3, 'User Input'!J100&lt;$Q$4),"Excluded",'User Input'!J100))</f>
        <v>28.22</v>
      </c>
      <c r="K100" s="7" t="str">
        <f>IF('User Input'!K100="","No sample",IF(OR('User Input'!K100&gt;$Q$3, 'User Input'!K100&lt;$Q$4),"Excluded",'User Input'!K100))</f>
        <v>No sample</v>
      </c>
      <c r="L100" s="7" t="str">
        <f>IF('User Input'!L100="","No sample",IF(OR('User Input'!L100&gt;$Q$3, 'User Input'!L100&lt;$Q$4),"Excluded",'User Input'!L100))</f>
        <v>No sample</v>
      </c>
      <c r="M100" s="7" t="str">
        <f>IF('User Input'!M100="","No sample",IF(OR('User Input'!M100&gt;$Q$3, 'User Input'!M100&lt;$Q$4),"Excluded",'User Input'!M100))</f>
        <v>No sample</v>
      </c>
      <c r="N100" s="7" t="str">
        <f>IF('User Input'!N100="","No sample",IF(OR('User Input'!N100&gt;$Q$3, 'User Input'!N100&lt;$Q$4),"Excluded",'User Input'!N100))</f>
        <v>No sample</v>
      </c>
      <c r="O100" s="7" t="str">
        <f>IF('User Input'!O100="","No sample",IF(OR('User Input'!O100&gt;$Q$3, 'User Input'!O100&lt;$Q$4),"Excluded",'User Input'!O100))</f>
        <v>No sample</v>
      </c>
      <c r="P100" s="43"/>
      <c r="Q100" s="43"/>
      <c r="R100" s="43"/>
    </row>
    <row r="101" spans="1:18" x14ac:dyDescent="0.25">
      <c r="A101" s="133"/>
      <c r="B101" s="6" t="s">
        <v>2381</v>
      </c>
      <c r="C101" s="6" t="str">
        <f>VLOOKUP(B101,'miRNA Table'!$B$3:$D$194,3,FALSE)</f>
        <v>hsa-miR-7-5p</v>
      </c>
      <c r="D101" s="7">
        <f>IF('User Input'!D101="","No sample",IF(OR('User Input'!D101&gt;$Q$3, 'User Input'!D101&lt;$Q$4),"Excluded",'User Input'!D101))</f>
        <v>25.818000000000001</v>
      </c>
      <c r="E101" s="7" t="str">
        <f>IF('User Input'!E101="","No sample",IF(OR('User Input'!E101&gt;$Q$3, 'User Input'!E101&lt;$Q$4),"Excluded",'User Input'!E101))</f>
        <v>No sample</v>
      </c>
      <c r="F101" s="7" t="str">
        <f>IF('User Input'!F101="","No sample",IF(OR('User Input'!F101&gt;$Q$3, 'User Input'!F101&lt;$Q$4),"Excluded",'User Input'!F101))</f>
        <v>No sample</v>
      </c>
      <c r="G101" s="7" t="str">
        <f>IF('User Input'!G101="","No sample",IF(OR('User Input'!G101&gt;$Q$3, 'User Input'!G101&lt;$Q$4),"Excluded",'User Input'!G101))</f>
        <v>No sample</v>
      </c>
      <c r="H101" s="7" t="str">
        <f>IF('User Input'!H101="","No sample",IF(OR('User Input'!H101&gt;$Q$3, 'User Input'!H101&lt;$Q$4),"Excluded",'User Input'!H101))</f>
        <v>No sample</v>
      </c>
      <c r="I101" s="7" t="str">
        <f>IF('User Input'!I101="","No sample",IF(OR('User Input'!I101&gt;$Q$3, 'User Input'!I101&lt;$Q$4),"Excluded",'User Input'!I101))</f>
        <v>No sample</v>
      </c>
      <c r="J101" s="7">
        <f>IF('User Input'!J101="","No sample",IF(OR('User Input'!J101&gt;$Q$3, 'User Input'!J101&lt;$Q$4),"Excluded",'User Input'!J101))</f>
        <v>24.927</v>
      </c>
      <c r="K101" s="7" t="str">
        <f>IF('User Input'!K101="","No sample",IF(OR('User Input'!K101&gt;$Q$3, 'User Input'!K101&lt;$Q$4),"Excluded",'User Input'!K101))</f>
        <v>No sample</v>
      </c>
      <c r="L101" s="7" t="str">
        <f>IF('User Input'!L101="","No sample",IF(OR('User Input'!L101&gt;$Q$3, 'User Input'!L101&lt;$Q$4),"Excluded",'User Input'!L101))</f>
        <v>No sample</v>
      </c>
      <c r="M101" s="7" t="str">
        <f>IF('User Input'!M101="","No sample",IF(OR('User Input'!M101&gt;$Q$3, 'User Input'!M101&lt;$Q$4),"Excluded",'User Input'!M101))</f>
        <v>No sample</v>
      </c>
      <c r="N101" s="7" t="str">
        <f>IF('User Input'!N101="","No sample",IF(OR('User Input'!N101&gt;$Q$3, 'User Input'!N101&lt;$Q$4),"Excluded",'User Input'!N101))</f>
        <v>No sample</v>
      </c>
      <c r="O101" s="7" t="str">
        <f>IF('User Input'!O101="","No sample",IF(OR('User Input'!O101&gt;$Q$3, 'User Input'!O101&lt;$Q$4),"Excluded",'User Input'!O101))</f>
        <v>No sample</v>
      </c>
      <c r="P101" s="43"/>
      <c r="Q101" s="43"/>
      <c r="R101" s="43"/>
    </row>
    <row r="102" spans="1:18" x14ac:dyDescent="0.25">
      <c r="A102" s="133"/>
      <c r="B102" s="6" t="s">
        <v>2382</v>
      </c>
      <c r="C102" s="6" t="str">
        <f>VLOOKUP(B102,'miRNA Table'!$B$3:$D$194,3,FALSE)</f>
        <v>hsa-miR-212-3p</v>
      </c>
      <c r="D102" s="7">
        <f>IF('User Input'!D102="","No sample",IF(OR('User Input'!D102&gt;$Q$3, 'User Input'!D102&lt;$Q$4),"Excluded",'User Input'!D102))</f>
        <v>23.248000000000001</v>
      </c>
      <c r="E102" s="7" t="str">
        <f>IF('User Input'!E102="","No sample",IF(OR('User Input'!E102&gt;$Q$3, 'User Input'!E102&lt;$Q$4),"Excluded",'User Input'!E102))</f>
        <v>No sample</v>
      </c>
      <c r="F102" s="7" t="str">
        <f>IF('User Input'!F102="","No sample",IF(OR('User Input'!F102&gt;$Q$3, 'User Input'!F102&lt;$Q$4),"Excluded",'User Input'!F102))</f>
        <v>No sample</v>
      </c>
      <c r="G102" s="7" t="str">
        <f>IF('User Input'!G102="","No sample",IF(OR('User Input'!G102&gt;$Q$3, 'User Input'!G102&lt;$Q$4),"Excluded",'User Input'!G102))</f>
        <v>No sample</v>
      </c>
      <c r="H102" s="7" t="str">
        <f>IF('User Input'!H102="","No sample",IF(OR('User Input'!H102&gt;$Q$3, 'User Input'!H102&lt;$Q$4),"Excluded",'User Input'!H102))</f>
        <v>No sample</v>
      </c>
      <c r="I102" s="7" t="str">
        <f>IF('User Input'!I102="","No sample",IF(OR('User Input'!I102&gt;$Q$3, 'User Input'!I102&lt;$Q$4),"Excluded",'User Input'!I102))</f>
        <v>No sample</v>
      </c>
      <c r="J102" s="7">
        <f>IF('User Input'!J102="","No sample",IF(OR('User Input'!J102&gt;$Q$3, 'User Input'!J102&lt;$Q$4),"Excluded",'User Input'!J102))</f>
        <v>24.445</v>
      </c>
      <c r="K102" s="7" t="str">
        <f>IF('User Input'!K102="","No sample",IF(OR('User Input'!K102&gt;$Q$3, 'User Input'!K102&lt;$Q$4),"Excluded",'User Input'!K102))</f>
        <v>No sample</v>
      </c>
      <c r="L102" s="7" t="str">
        <f>IF('User Input'!L102="","No sample",IF(OR('User Input'!L102&gt;$Q$3, 'User Input'!L102&lt;$Q$4),"Excluded",'User Input'!L102))</f>
        <v>No sample</v>
      </c>
      <c r="M102" s="7" t="str">
        <f>IF('User Input'!M102="","No sample",IF(OR('User Input'!M102&gt;$Q$3, 'User Input'!M102&lt;$Q$4),"Excluded",'User Input'!M102))</f>
        <v>No sample</v>
      </c>
      <c r="N102" s="7" t="str">
        <f>IF('User Input'!N102="","No sample",IF(OR('User Input'!N102&gt;$Q$3, 'User Input'!N102&lt;$Q$4),"Excluded",'User Input'!N102))</f>
        <v>No sample</v>
      </c>
      <c r="O102" s="7" t="str">
        <f>IF('User Input'!O102="","No sample",IF(OR('User Input'!O102&gt;$Q$3, 'User Input'!O102&lt;$Q$4),"Excluded",'User Input'!O102))</f>
        <v>No sample</v>
      </c>
      <c r="P102" s="43"/>
      <c r="Q102" s="43"/>
      <c r="R102" s="43"/>
    </row>
    <row r="103" spans="1:18" x14ac:dyDescent="0.25">
      <c r="A103" s="133"/>
      <c r="B103" s="6" t="s">
        <v>2383</v>
      </c>
      <c r="C103" s="6" t="str">
        <f>VLOOKUP(B103,'miRNA Table'!$B$3:$D$194,3,FALSE)</f>
        <v>hsa-miR-200b-3p</v>
      </c>
      <c r="D103" s="7">
        <f>IF('User Input'!D103="","No sample",IF(OR('User Input'!D103&gt;$Q$3, 'User Input'!D103&lt;$Q$4),"Excluded",'User Input'!D103))</f>
        <v>31.942</v>
      </c>
      <c r="E103" s="7" t="str">
        <f>IF('User Input'!E103="","No sample",IF(OR('User Input'!E103&gt;$Q$3, 'User Input'!E103&lt;$Q$4),"Excluded",'User Input'!E103))</f>
        <v>No sample</v>
      </c>
      <c r="F103" s="7" t="str">
        <f>IF('User Input'!F103="","No sample",IF(OR('User Input'!F103&gt;$Q$3, 'User Input'!F103&lt;$Q$4),"Excluded",'User Input'!F103))</f>
        <v>No sample</v>
      </c>
      <c r="G103" s="7" t="str">
        <f>IF('User Input'!G103="","No sample",IF(OR('User Input'!G103&gt;$Q$3, 'User Input'!G103&lt;$Q$4),"Excluded",'User Input'!G103))</f>
        <v>No sample</v>
      </c>
      <c r="H103" s="7" t="str">
        <f>IF('User Input'!H103="","No sample",IF(OR('User Input'!H103&gt;$Q$3, 'User Input'!H103&lt;$Q$4),"Excluded",'User Input'!H103))</f>
        <v>No sample</v>
      </c>
      <c r="I103" s="7" t="str">
        <f>IF('User Input'!I103="","No sample",IF(OR('User Input'!I103&gt;$Q$3, 'User Input'!I103&lt;$Q$4),"Excluded",'User Input'!I103))</f>
        <v>No sample</v>
      </c>
      <c r="J103" s="7">
        <f>IF('User Input'!J103="","No sample",IF(OR('User Input'!J103&gt;$Q$3, 'User Input'!J103&lt;$Q$4),"Excluded",'User Input'!J103))</f>
        <v>30.431000000000001</v>
      </c>
      <c r="K103" s="7" t="str">
        <f>IF('User Input'!K103="","No sample",IF(OR('User Input'!K103&gt;$Q$3, 'User Input'!K103&lt;$Q$4),"Excluded",'User Input'!K103))</f>
        <v>No sample</v>
      </c>
      <c r="L103" s="7" t="str">
        <f>IF('User Input'!L103="","No sample",IF(OR('User Input'!L103&gt;$Q$3, 'User Input'!L103&lt;$Q$4),"Excluded",'User Input'!L103))</f>
        <v>No sample</v>
      </c>
      <c r="M103" s="7" t="str">
        <f>IF('User Input'!M103="","No sample",IF(OR('User Input'!M103&gt;$Q$3, 'User Input'!M103&lt;$Q$4),"Excluded",'User Input'!M103))</f>
        <v>No sample</v>
      </c>
      <c r="N103" s="7" t="str">
        <f>IF('User Input'!N103="","No sample",IF(OR('User Input'!N103&gt;$Q$3, 'User Input'!N103&lt;$Q$4),"Excluded",'User Input'!N103))</f>
        <v>No sample</v>
      </c>
      <c r="O103" s="7" t="str">
        <f>IF('User Input'!O103="","No sample",IF(OR('User Input'!O103&gt;$Q$3, 'User Input'!O103&lt;$Q$4),"Excluded",'User Input'!O103))</f>
        <v>No sample</v>
      </c>
      <c r="P103" s="43"/>
      <c r="Q103" s="43"/>
      <c r="R103" s="43"/>
    </row>
    <row r="104" spans="1:18" x14ac:dyDescent="0.25">
      <c r="A104" s="133"/>
      <c r="B104" s="6" t="s">
        <v>2384</v>
      </c>
      <c r="C104" s="6" t="str">
        <f>VLOOKUP(B104,'miRNA Table'!$B$3:$D$194,3,FALSE)</f>
        <v>hsa-miR-140-5p</v>
      </c>
      <c r="D104" s="7" t="str">
        <f>IF('User Input'!D104="","No sample",IF(OR('User Input'!D104&gt;$Q$3, 'User Input'!D104&lt;$Q$4),"Excluded",'User Input'!D104))</f>
        <v>Excluded</v>
      </c>
      <c r="E104" s="7" t="str">
        <f>IF('User Input'!E104="","No sample",IF(OR('User Input'!E104&gt;$Q$3, 'User Input'!E104&lt;$Q$4),"Excluded",'User Input'!E104))</f>
        <v>No sample</v>
      </c>
      <c r="F104" s="7" t="str">
        <f>IF('User Input'!F104="","No sample",IF(OR('User Input'!F104&gt;$Q$3, 'User Input'!F104&lt;$Q$4),"Excluded",'User Input'!F104))</f>
        <v>No sample</v>
      </c>
      <c r="G104" s="7" t="str">
        <f>IF('User Input'!G104="","No sample",IF(OR('User Input'!G104&gt;$Q$3, 'User Input'!G104&lt;$Q$4),"Excluded",'User Input'!G104))</f>
        <v>No sample</v>
      </c>
      <c r="H104" s="7" t="str">
        <f>IF('User Input'!H104="","No sample",IF(OR('User Input'!H104&gt;$Q$3, 'User Input'!H104&lt;$Q$4),"Excluded",'User Input'!H104))</f>
        <v>No sample</v>
      </c>
      <c r="I104" s="7" t="str">
        <f>IF('User Input'!I104="","No sample",IF(OR('User Input'!I104&gt;$Q$3, 'User Input'!I104&lt;$Q$4),"Excluded",'User Input'!I104))</f>
        <v>No sample</v>
      </c>
      <c r="J104" s="7" t="str">
        <f>IF('User Input'!J104="","No sample",IF(OR('User Input'!J104&gt;$Q$3, 'User Input'!J104&lt;$Q$4),"Excluded",'User Input'!J104))</f>
        <v>Excluded</v>
      </c>
      <c r="K104" s="7" t="str">
        <f>IF('User Input'!K104="","No sample",IF(OR('User Input'!K104&gt;$Q$3, 'User Input'!K104&lt;$Q$4),"Excluded",'User Input'!K104))</f>
        <v>No sample</v>
      </c>
      <c r="L104" s="7" t="str">
        <f>IF('User Input'!L104="","No sample",IF(OR('User Input'!L104&gt;$Q$3, 'User Input'!L104&lt;$Q$4),"Excluded",'User Input'!L104))</f>
        <v>No sample</v>
      </c>
      <c r="M104" s="7" t="str">
        <f>IF('User Input'!M104="","No sample",IF(OR('User Input'!M104&gt;$Q$3, 'User Input'!M104&lt;$Q$4),"Excluded",'User Input'!M104))</f>
        <v>No sample</v>
      </c>
      <c r="N104" s="7" t="str">
        <f>IF('User Input'!N104="","No sample",IF(OR('User Input'!N104&gt;$Q$3, 'User Input'!N104&lt;$Q$4),"Excluded",'User Input'!N104))</f>
        <v>No sample</v>
      </c>
      <c r="O104" s="7" t="str">
        <f>IF('User Input'!O104="","No sample",IF(OR('User Input'!O104&gt;$Q$3, 'User Input'!O104&lt;$Q$4),"Excluded",'User Input'!O104))</f>
        <v>No sample</v>
      </c>
      <c r="P104" s="43"/>
      <c r="Q104" s="43"/>
      <c r="R104" s="43"/>
    </row>
    <row r="105" spans="1:18" x14ac:dyDescent="0.25">
      <c r="A105" s="133"/>
      <c r="B105" s="6" t="s">
        <v>2385</v>
      </c>
      <c r="C105" s="6" t="str">
        <f>VLOOKUP(B105,'miRNA Table'!$B$3:$D$194,3,FALSE)</f>
        <v>hsa-miR-126-3p</v>
      </c>
      <c r="D105" s="7" t="str">
        <f>IF('User Input'!D105="","No sample",IF(OR('User Input'!D105&gt;$Q$3, 'User Input'!D105&lt;$Q$4),"Excluded",'User Input'!D105))</f>
        <v>Excluded</v>
      </c>
      <c r="E105" s="7" t="str">
        <f>IF('User Input'!E105="","No sample",IF(OR('User Input'!E105&gt;$Q$3, 'User Input'!E105&lt;$Q$4),"Excluded",'User Input'!E105))</f>
        <v>No sample</v>
      </c>
      <c r="F105" s="7" t="str">
        <f>IF('User Input'!F105="","No sample",IF(OR('User Input'!F105&gt;$Q$3, 'User Input'!F105&lt;$Q$4),"Excluded",'User Input'!F105))</f>
        <v>No sample</v>
      </c>
      <c r="G105" s="7" t="str">
        <f>IF('User Input'!G105="","No sample",IF(OR('User Input'!G105&gt;$Q$3, 'User Input'!G105&lt;$Q$4),"Excluded",'User Input'!G105))</f>
        <v>No sample</v>
      </c>
      <c r="H105" s="7" t="str">
        <f>IF('User Input'!H105="","No sample",IF(OR('User Input'!H105&gt;$Q$3, 'User Input'!H105&lt;$Q$4),"Excluded",'User Input'!H105))</f>
        <v>No sample</v>
      </c>
      <c r="I105" s="7" t="str">
        <f>IF('User Input'!I105="","No sample",IF(OR('User Input'!I105&gt;$Q$3, 'User Input'!I105&lt;$Q$4),"Excluded",'User Input'!I105))</f>
        <v>No sample</v>
      </c>
      <c r="J105" s="7" t="str">
        <f>IF('User Input'!J105="","No sample",IF(OR('User Input'!J105&gt;$Q$3, 'User Input'!J105&lt;$Q$4),"Excluded",'User Input'!J105))</f>
        <v>Excluded</v>
      </c>
      <c r="K105" s="7" t="str">
        <f>IF('User Input'!K105="","No sample",IF(OR('User Input'!K105&gt;$Q$3, 'User Input'!K105&lt;$Q$4),"Excluded",'User Input'!K105))</f>
        <v>No sample</v>
      </c>
      <c r="L105" s="7" t="str">
        <f>IF('User Input'!L105="","No sample",IF(OR('User Input'!L105&gt;$Q$3, 'User Input'!L105&lt;$Q$4),"Excluded",'User Input'!L105))</f>
        <v>No sample</v>
      </c>
      <c r="M105" s="7" t="str">
        <f>IF('User Input'!M105="","No sample",IF(OR('User Input'!M105&gt;$Q$3, 'User Input'!M105&lt;$Q$4),"Excluded",'User Input'!M105))</f>
        <v>No sample</v>
      </c>
      <c r="N105" s="7" t="str">
        <f>IF('User Input'!N105="","No sample",IF(OR('User Input'!N105&gt;$Q$3, 'User Input'!N105&lt;$Q$4),"Excluded",'User Input'!N105))</f>
        <v>No sample</v>
      </c>
      <c r="O105" s="7" t="str">
        <f>IF('User Input'!O105="","No sample",IF(OR('User Input'!O105&gt;$Q$3, 'User Input'!O105&lt;$Q$4),"Excluded",'User Input'!O105))</f>
        <v>No sample</v>
      </c>
      <c r="P105" s="43"/>
      <c r="Q105" s="43"/>
      <c r="R105" s="43"/>
    </row>
    <row r="106" spans="1:18" x14ac:dyDescent="0.25">
      <c r="A106" s="133"/>
      <c r="B106" s="6" t="s">
        <v>2386</v>
      </c>
      <c r="C106" s="6" t="str">
        <f>VLOOKUP(B106,'miRNA Table'!$B$3:$D$194,3,FALSE)</f>
        <v>hsa-miR-320a</v>
      </c>
      <c r="D106" s="7" t="str">
        <f>IF('User Input'!D106="","No sample",IF(OR('User Input'!D106&gt;$Q$3, 'User Input'!D106&lt;$Q$4),"Excluded",'User Input'!D106))</f>
        <v>Excluded</v>
      </c>
      <c r="E106" s="7" t="str">
        <f>IF('User Input'!E106="","No sample",IF(OR('User Input'!E106&gt;$Q$3, 'User Input'!E106&lt;$Q$4),"Excluded",'User Input'!E106))</f>
        <v>No sample</v>
      </c>
      <c r="F106" s="7" t="str">
        <f>IF('User Input'!F106="","No sample",IF(OR('User Input'!F106&gt;$Q$3, 'User Input'!F106&lt;$Q$4),"Excluded",'User Input'!F106))</f>
        <v>No sample</v>
      </c>
      <c r="G106" s="7" t="str">
        <f>IF('User Input'!G106="","No sample",IF(OR('User Input'!G106&gt;$Q$3, 'User Input'!G106&lt;$Q$4),"Excluded",'User Input'!G106))</f>
        <v>No sample</v>
      </c>
      <c r="H106" s="7" t="str">
        <f>IF('User Input'!H106="","No sample",IF(OR('User Input'!H106&gt;$Q$3, 'User Input'!H106&lt;$Q$4),"Excluded",'User Input'!H106))</f>
        <v>No sample</v>
      </c>
      <c r="I106" s="7" t="str">
        <f>IF('User Input'!I106="","No sample",IF(OR('User Input'!I106&gt;$Q$3, 'User Input'!I106&lt;$Q$4),"Excluded",'User Input'!I106))</f>
        <v>No sample</v>
      </c>
      <c r="J106" s="7" t="str">
        <f>IF('User Input'!J106="","No sample",IF(OR('User Input'!J106&gt;$Q$3, 'User Input'!J106&lt;$Q$4),"Excluded",'User Input'!J106))</f>
        <v>Excluded</v>
      </c>
      <c r="K106" s="7" t="str">
        <f>IF('User Input'!K106="","No sample",IF(OR('User Input'!K106&gt;$Q$3, 'User Input'!K106&lt;$Q$4),"Excluded",'User Input'!K106))</f>
        <v>No sample</v>
      </c>
      <c r="L106" s="7" t="str">
        <f>IF('User Input'!L106="","No sample",IF(OR('User Input'!L106&gt;$Q$3, 'User Input'!L106&lt;$Q$4),"Excluded",'User Input'!L106))</f>
        <v>No sample</v>
      </c>
      <c r="M106" s="7" t="str">
        <f>IF('User Input'!M106="","No sample",IF(OR('User Input'!M106&gt;$Q$3, 'User Input'!M106&lt;$Q$4),"Excluded",'User Input'!M106))</f>
        <v>No sample</v>
      </c>
      <c r="N106" s="7" t="str">
        <f>IF('User Input'!N106="","No sample",IF(OR('User Input'!N106&gt;$Q$3, 'User Input'!N106&lt;$Q$4),"Excluded",'User Input'!N106))</f>
        <v>No sample</v>
      </c>
      <c r="O106" s="7" t="str">
        <f>IF('User Input'!O106="","No sample",IF(OR('User Input'!O106&gt;$Q$3, 'User Input'!O106&lt;$Q$4),"Excluded",'User Input'!O106))</f>
        <v>No sample</v>
      </c>
      <c r="P106" s="43"/>
      <c r="Q106" s="43"/>
      <c r="R106" s="43"/>
    </row>
    <row r="107" spans="1:18" x14ac:dyDescent="0.25">
      <c r="A107" s="133"/>
      <c r="B107" s="6" t="s">
        <v>2387</v>
      </c>
      <c r="C107" s="6" t="str">
        <f>VLOOKUP(B107,'miRNA Table'!$B$3:$D$194,3,FALSE)</f>
        <v>hsa-miR-370-3p</v>
      </c>
      <c r="D107" s="7" t="str">
        <f>IF('User Input'!D107="","No sample",IF(OR('User Input'!D107&gt;$Q$3, 'User Input'!D107&lt;$Q$4),"Excluded",'User Input'!D107))</f>
        <v>Excluded</v>
      </c>
      <c r="E107" s="7" t="str">
        <f>IF('User Input'!E107="","No sample",IF(OR('User Input'!E107&gt;$Q$3, 'User Input'!E107&lt;$Q$4),"Excluded",'User Input'!E107))</f>
        <v>No sample</v>
      </c>
      <c r="F107" s="7" t="str">
        <f>IF('User Input'!F107="","No sample",IF(OR('User Input'!F107&gt;$Q$3, 'User Input'!F107&lt;$Q$4),"Excluded",'User Input'!F107))</f>
        <v>No sample</v>
      </c>
      <c r="G107" s="7" t="str">
        <f>IF('User Input'!G107="","No sample",IF(OR('User Input'!G107&gt;$Q$3, 'User Input'!G107&lt;$Q$4),"Excluded",'User Input'!G107))</f>
        <v>No sample</v>
      </c>
      <c r="H107" s="7" t="str">
        <f>IF('User Input'!H107="","No sample",IF(OR('User Input'!H107&gt;$Q$3, 'User Input'!H107&lt;$Q$4),"Excluded",'User Input'!H107))</f>
        <v>No sample</v>
      </c>
      <c r="I107" s="7" t="str">
        <f>IF('User Input'!I107="","No sample",IF(OR('User Input'!I107&gt;$Q$3, 'User Input'!I107&lt;$Q$4),"Excluded",'User Input'!I107))</f>
        <v>No sample</v>
      </c>
      <c r="J107" s="7" t="str">
        <f>IF('User Input'!J107="","No sample",IF(OR('User Input'!J107&gt;$Q$3, 'User Input'!J107&lt;$Q$4),"Excluded",'User Input'!J107))</f>
        <v>Excluded</v>
      </c>
      <c r="K107" s="7" t="str">
        <f>IF('User Input'!K107="","No sample",IF(OR('User Input'!K107&gt;$Q$3, 'User Input'!K107&lt;$Q$4),"Excluded",'User Input'!K107))</f>
        <v>No sample</v>
      </c>
      <c r="L107" s="7" t="str">
        <f>IF('User Input'!L107="","No sample",IF(OR('User Input'!L107&gt;$Q$3, 'User Input'!L107&lt;$Q$4),"Excluded",'User Input'!L107))</f>
        <v>No sample</v>
      </c>
      <c r="M107" s="7" t="str">
        <f>IF('User Input'!M107="","No sample",IF(OR('User Input'!M107&gt;$Q$3, 'User Input'!M107&lt;$Q$4),"Excluded",'User Input'!M107))</f>
        <v>No sample</v>
      </c>
      <c r="N107" s="7" t="str">
        <f>IF('User Input'!N107="","No sample",IF(OR('User Input'!N107&gt;$Q$3, 'User Input'!N107&lt;$Q$4),"Excluded",'User Input'!N107))</f>
        <v>No sample</v>
      </c>
      <c r="O107" s="7" t="str">
        <f>IF('User Input'!O107="","No sample",IF(OR('User Input'!O107&gt;$Q$3, 'User Input'!O107&lt;$Q$4),"Excluded",'User Input'!O107))</f>
        <v>No sample</v>
      </c>
      <c r="P107" s="43"/>
      <c r="Q107" s="43"/>
      <c r="R107" s="43"/>
    </row>
    <row r="108" spans="1:18" x14ac:dyDescent="0.25">
      <c r="A108" s="133"/>
      <c r="B108" s="6" t="s">
        <v>2388</v>
      </c>
      <c r="C108" s="6" t="str">
        <f>VLOOKUP(B108,'miRNA Table'!$B$3:$D$194,3,FALSE)</f>
        <v>hsa-miR-196b-5p</v>
      </c>
      <c r="D108" s="7">
        <f>IF('User Input'!D108="","No sample",IF(OR('User Input'!D108&gt;$Q$3, 'User Input'!D108&lt;$Q$4),"Excluded",'User Input'!D108))</f>
        <v>30.050999999999998</v>
      </c>
      <c r="E108" s="7" t="str">
        <f>IF('User Input'!E108="","No sample",IF(OR('User Input'!E108&gt;$Q$3, 'User Input'!E108&lt;$Q$4),"Excluded",'User Input'!E108))</f>
        <v>No sample</v>
      </c>
      <c r="F108" s="7" t="str">
        <f>IF('User Input'!F108="","No sample",IF(OR('User Input'!F108&gt;$Q$3, 'User Input'!F108&lt;$Q$4),"Excluded",'User Input'!F108))</f>
        <v>No sample</v>
      </c>
      <c r="G108" s="7" t="str">
        <f>IF('User Input'!G108="","No sample",IF(OR('User Input'!G108&gt;$Q$3, 'User Input'!G108&lt;$Q$4),"Excluded",'User Input'!G108))</f>
        <v>No sample</v>
      </c>
      <c r="H108" s="7" t="str">
        <f>IF('User Input'!H108="","No sample",IF(OR('User Input'!H108&gt;$Q$3, 'User Input'!H108&lt;$Q$4),"Excluded",'User Input'!H108))</f>
        <v>No sample</v>
      </c>
      <c r="I108" s="7" t="str">
        <f>IF('User Input'!I108="","No sample",IF(OR('User Input'!I108&gt;$Q$3, 'User Input'!I108&lt;$Q$4),"Excluded",'User Input'!I108))</f>
        <v>No sample</v>
      </c>
      <c r="J108" s="7">
        <f>IF('User Input'!J108="","No sample",IF(OR('User Input'!J108&gt;$Q$3, 'User Input'!J108&lt;$Q$4),"Excluded",'User Input'!J108))</f>
        <v>29.870999999999999</v>
      </c>
      <c r="K108" s="7" t="str">
        <f>IF('User Input'!K108="","No sample",IF(OR('User Input'!K108&gt;$Q$3, 'User Input'!K108&lt;$Q$4),"Excluded",'User Input'!K108))</f>
        <v>No sample</v>
      </c>
      <c r="L108" s="7" t="str">
        <f>IF('User Input'!L108="","No sample",IF(OR('User Input'!L108&gt;$Q$3, 'User Input'!L108&lt;$Q$4),"Excluded",'User Input'!L108))</f>
        <v>No sample</v>
      </c>
      <c r="M108" s="7" t="str">
        <f>IF('User Input'!M108="","No sample",IF(OR('User Input'!M108&gt;$Q$3, 'User Input'!M108&lt;$Q$4),"Excluded",'User Input'!M108))</f>
        <v>No sample</v>
      </c>
      <c r="N108" s="7" t="str">
        <f>IF('User Input'!N108="","No sample",IF(OR('User Input'!N108&gt;$Q$3, 'User Input'!N108&lt;$Q$4),"Excluded",'User Input'!N108))</f>
        <v>No sample</v>
      </c>
      <c r="O108" s="7" t="str">
        <f>IF('User Input'!O108="","No sample",IF(OR('User Input'!O108&gt;$Q$3, 'User Input'!O108&lt;$Q$4),"Excluded",'User Input'!O108))</f>
        <v>No sample</v>
      </c>
      <c r="P108" s="43"/>
      <c r="Q108" s="43"/>
      <c r="R108" s="43"/>
    </row>
    <row r="109" spans="1:18" x14ac:dyDescent="0.25">
      <c r="A109" s="133"/>
      <c r="B109" s="6" t="s">
        <v>2389</v>
      </c>
      <c r="C109" s="6" t="str">
        <f>VLOOKUP(B109,'miRNA Table'!$B$3:$D$194,3,FALSE)</f>
        <v>hsa-miR-193b-3p</v>
      </c>
      <c r="D109" s="7" t="str">
        <f>IF('User Input'!D109="","No sample",IF(OR('User Input'!D109&gt;$Q$3, 'User Input'!D109&lt;$Q$4),"Excluded",'User Input'!D109))</f>
        <v>Excluded</v>
      </c>
      <c r="E109" s="7" t="str">
        <f>IF('User Input'!E109="","No sample",IF(OR('User Input'!E109&gt;$Q$3, 'User Input'!E109&lt;$Q$4),"Excluded",'User Input'!E109))</f>
        <v>No sample</v>
      </c>
      <c r="F109" s="7" t="str">
        <f>IF('User Input'!F109="","No sample",IF(OR('User Input'!F109&gt;$Q$3, 'User Input'!F109&lt;$Q$4),"Excluded",'User Input'!F109))</f>
        <v>No sample</v>
      </c>
      <c r="G109" s="7" t="str">
        <f>IF('User Input'!G109="","No sample",IF(OR('User Input'!G109&gt;$Q$3, 'User Input'!G109&lt;$Q$4),"Excluded",'User Input'!G109))</f>
        <v>No sample</v>
      </c>
      <c r="H109" s="7" t="str">
        <f>IF('User Input'!H109="","No sample",IF(OR('User Input'!H109&gt;$Q$3, 'User Input'!H109&lt;$Q$4),"Excluded",'User Input'!H109))</f>
        <v>No sample</v>
      </c>
      <c r="I109" s="7" t="str">
        <f>IF('User Input'!I109="","No sample",IF(OR('User Input'!I109&gt;$Q$3, 'User Input'!I109&lt;$Q$4),"Excluded",'User Input'!I109))</f>
        <v>No sample</v>
      </c>
      <c r="J109" s="7" t="str">
        <f>IF('User Input'!J109="","No sample",IF(OR('User Input'!J109&gt;$Q$3, 'User Input'!J109&lt;$Q$4),"Excluded",'User Input'!J109))</f>
        <v>Excluded</v>
      </c>
      <c r="K109" s="7" t="str">
        <f>IF('User Input'!K109="","No sample",IF(OR('User Input'!K109&gt;$Q$3, 'User Input'!K109&lt;$Q$4),"Excluded",'User Input'!K109))</f>
        <v>No sample</v>
      </c>
      <c r="L109" s="7" t="str">
        <f>IF('User Input'!L109="","No sample",IF(OR('User Input'!L109&gt;$Q$3, 'User Input'!L109&lt;$Q$4),"Excluded",'User Input'!L109))</f>
        <v>No sample</v>
      </c>
      <c r="M109" s="7" t="str">
        <f>IF('User Input'!M109="","No sample",IF(OR('User Input'!M109&gt;$Q$3, 'User Input'!M109&lt;$Q$4),"Excluded",'User Input'!M109))</f>
        <v>No sample</v>
      </c>
      <c r="N109" s="7" t="str">
        <f>IF('User Input'!N109="","No sample",IF(OR('User Input'!N109&gt;$Q$3, 'User Input'!N109&lt;$Q$4),"Excluded",'User Input'!N109))</f>
        <v>No sample</v>
      </c>
      <c r="O109" s="7" t="str">
        <f>IF('User Input'!O109="","No sample",IF(OR('User Input'!O109&gt;$Q$3, 'User Input'!O109&lt;$Q$4),"Excluded",'User Input'!O109))</f>
        <v>No sample</v>
      </c>
      <c r="P109" s="43"/>
      <c r="Q109" s="43"/>
      <c r="R109" s="43"/>
    </row>
    <row r="110" spans="1:18" x14ac:dyDescent="0.25">
      <c r="A110" s="133"/>
      <c r="B110" s="6" t="s">
        <v>2390</v>
      </c>
      <c r="C110" s="6" t="str">
        <f>VLOOKUP(B110,'miRNA Table'!$B$3:$D$194,3,FALSE)</f>
        <v>Spike-in RNA Ctr 1</v>
      </c>
      <c r="D110" s="7" t="str">
        <f>IF('User Input'!D110="","No sample",IF(OR('User Input'!D110&gt;$Q$3, 'User Input'!D110&lt;$Q$4),"Excluded",'User Input'!D110))</f>
        <v>Excluded</v>
      </c>
      <c r="E110" s="7" t="str">
        <f>IF('User Input'!E110="","No sample",IF(OR('User Input'!E110&gt;$Q$3, 'User Input'!E110&lt;$Q$4),"Excluded",'User Input'!E110))</f>
        <v>No sample</v>
      </c>
      <c r="F110" s="7" t="str">
        <f>IF('User Input'!F110="","No sample",IF(OR('User Input'!F110&gt;$Q$3, 'User Input'!F110&lt;$Q$4),"Excluded",'User Input'!F110))</f>
        <v>No sample</v>
      </c>
      <c r="G110" s="7" t="str">
        <f>IF('User Input'!G110="","No sample",IF(OR('User Input'!G110&gt;$Q$3, 'User Input'!G110&lt;$Q$4),"Excluded",'User Input'!G110))</f>
        <v>No sample</v>
      </c>
      <c r="H110" s="7" t="str">
        <f>IF('User Input'!H110="","No sample",IF(OR('User Input'!H110&gt;$Q$3, 'User Input'!H110&lt;$Q$4),"Excluded",'User Input'!H110))</f>
        <v>No sample</v>
      </c>
      <c r="I110" s="7" t="str">
        <f>IF('User Input'!I110="","No sample",IF(OR('User Input'!I110&gt;$Q$3, 'User Input'!I110&lt;$Q$4),"Excluded",'User Input'!I110))</f>
        <v>No sample</v>
      </c>
      <c r="J110" s="7" t="str">
        <f>IF('User Input'!J110="","No sample",IF(OR('User Input'!J110&gt;$Q$3, 'User Input'!J110&lt;$Q$4),"Excluded",'User Input'!J110))</f>
        <v>Excluded</v>
      </c>
      <c r="K110" s="7" t="str">
        <f>IF('User Input'!K110="","No sample",IF(OR('User Input'!K110&gt;$Q$3, 'User Input'!K110&lt;$Q$4),"Excluded",'User Input'!K110))</f>
        <v>No sample</v>
      </c>
      <c r="L110" s="7" t="str">
        <f>IF('User Input'!L110="","No sample",IF(OR('User Input'!L110&gt;$Q$3, 'User Input'!L110&lt;$Q$4),"Excluded",'User Input'!L110))</f>
        <v>No sample</v>
      </c>
      <c r="M110" s="7" t="str">
        <f>IF('User Input'!M110="","No sample",IF(OR('User Input'!M110&gt;$Q$3, 'User Input'!M110&lt;$Q$4),"Excluded",'User Input'!M110))</f>
        <v>No sample</v>
      </c>
      <c r="N110" s="7" t="str">
        <f>IF('User Input'!N110="","No sample",IF(OR('User Input'!N110&gt;$Q$3, 'User Input'!N110&lt;$Q$4),"Excluded",'User Input'!N110))</f>
        <v>No sample</v>
      </c>
      <c r="O110" s="7" t="str">
        <f>IF('User Input'!O110="","No sample",IF(OR('User Input'!O110&gt;$Q$3, 'User Input'!O110&lt;$Q$4),"Excluded",'User Input'!O110))</f>
        <v>No sample</v>
      </c>
      <c r="P110" s="43"/>
      <c r="Q110" s="43"/>
      <c r="R110" s="43"/>
    </row>
    <row r="111" spans="1:18" x14ac:dyDescent="0.25">
      <c r="A111" s="133"/>
      <c r="B111" s="6" t="s">
        <v>2391</v>
      </c>
      <c r="C111" s="6" t="str">
        <f>VLOOKUP(B111,'miRNA Table'!$B$3:$D$194,3,FALSE)</f>
        <v>hsa-miR-15a-5p</v>
      </c>
      <c r="D111" s="7">
        <f>IF('User Input'!D111="","No sample",IF(OR('User Input'!D111&gt;$Q$3, 'User Input'!D111&lt;$Q$4),"Excluded",'User Input'!D111))</f>
        <v>23.722999999999999</v>
      </c>
      <c r="E111" s="7" t="str">
        <f>IF('User Input'!E111="","No sample",IF(OR('User Input'!E111&gt;$Q$3, 'User Input'!E111&lt;$Q$4),"Excluded",'User Input'!E111))</f>
        <v>No sample</v>
      </c>
      <c r="F111" s="7" t="str">
        <f>IF('User Input'!F111="","No sample",IF(OR('User Input'!F111&gt;$Q$3, 'User Input'!F111&lt;$Q$4),"Excluded",'User Input'!F111))</f>
        <v>No sample</v>
      </c>
      <c r="G111" s="7" t="str">
        <f>IF('User Input'!G111="","No sample",IF(OR('User Input'!G111&gt;$Q$3, 'User Input'!G111&lt;$Q$4),"Excluded",'User Input'!G111))</f>
        <v>No sample</v>
      </c>
      <c r="H111" s="7" t="str">
        <f>IF('User Input'!H111="","No sample",IF(OR('User Input'!H111&gt;$Q$3, 'User Input'!H111&lt;$Q$4),"Excluded",'User Input'!H111))</f>
        <v>No sample</v>
      </c>
      <c r="I111" s="7" t="str">
        <f>IF('User Input'!I111="","No sample",IF(OR('User Input'!I111&gt;$Q$3, 'User Input'!I111&lt;$Q$4),"Excluded",'User Input'!I111))</f>
        <v>No sample</v>
      </c>
      <c r="J111" s="7">
        <f>IF('User Input'!J111="","No sample",IF(OR('User Input'!J111&gt;$Q$3, 'User Input'!J111&lt;$Q$4),"Excluded",'User Input'!J111))</f>
        <v>23.545999999999999</v>
      </c>
      <c r="K111" s="7" t="str">
        <f>IF('User Input'!K111="","No sample",IF(OR('User Input'!K111&gt;$Q$3, 'User Input'!K111&lt;$Q$4),"Excluded",'User Input'!K111))</f>
        <v>No sample</v>
      </c>
      <c r="L111" s="7" t="str">
        <f>IF('User Input'!L111="","No sample",IF(OR('User Input'!L111&gt;$Q$3, 'User Input'!L111&lt;$Q$4),"Excluded",'User Input'!L111))</f>
        <v>No sample</v>
      </c>
      <c r="M111" s="7" t="str">
        <f>IF('User Input'!M111="","No sample",IF(OR('User Input'!M111&gt;$Q$3, 'User Input'!M111&lt;$Q$4),"Excluded",'User Input'!M111))</f>
        <v>No sample</v>
      </c>
      <c r="N111" s="7" t="str">
        <f>IF('User Input'!N111="","No sample",IF(OR('User Input'!N111&gt;$Q$3, 'User Input'!N111&lt;$Q$4),"Excluded",'User Input'!N111))</f>
        <v>No sample</v>
      </c>
      <c r="O111" s="7" t="str">
        <f>IF('User Input'!O111="","No sample",IF(OR('User Input'!O111&gt;$Q$3, 'User Input'!O111&lt;$Q$4),"Excluded",'User Input'!O111))</f>
        <v>No sample</v>
      </c>
      <c r="P111" s="43"/>
      <c r="Q111" s="43"/>
      <c r="R111" s="43"/>
    </row>
    <row r="112" spans="1:18" x14ac:dyDescent="0.25">
      <c r="A112" s="133"/>
      <c r="B112" s="6" t="s">
        <v>2392</v>
      </c>
      <c r="C112" s="6" t="str">
        <f>VLOOKUP(B112,'miRNA Table'!$B$3:$D$194,3,FALSE)</f>
        <v>hsa-miR-100-5p</v>
      </c>
      <c r="D112" s="7" t="str">
        <f>IF('User Input'!D112="","No sample",IF(OR('User Input'!D112&gt;$Q$3, 'User Input'!D112&lt;$Q$4),"Excluded",'User Input'!D112))</f>
        <v>Excluded</v>
      </c>
      <c r="E112" s="7" t="str">
        <f>IF('User Input'!E112="","No sample",IF(OR('User Input'!E112&gt;$Q$3, 'User Input'!E112&lt;$Q$4),"Excluded",'User Input'!E112))</f>
        <v>No sample</v>
      </c>
      <c r="F112" s="7" t="str">
        <f>IF('User Input'!F112="","No sample",IF(OR('User Input'!F112&gt;$Q$3, 'User Input'!F112&lt;$Q$4),"Excluded",'User Input'!F112))</f>
        <v>No sample</v>
      </c>
      <c r="G112" s="7" t="str">
        <f>IF('User Input'!G112="","No sample",IF(OR('User Input'!G112&gt;$Q$3, 'User Input'!G112&lt;$Q$4),"Excluded",'User Input'!G112))</f>
        <v>No sample</v>
      </c>
      <c r="H112" s="7" t="str">
        <f>IF('User Input'!H112="","No sample",IF(OR('User Input'!H112&gt;$Q$3, 'User Input'!H112&lt;$Q$4),"Excluded",'User Input'!H112))</f>
        <v>No sample</v>
      </c>
      <c r="I112" s="7" t="str">
        <f>IF('User Input'!I112="","No sample",IF(OR('User Input'!I112&gt;$Q$3, 'User Input'!I112&lt;$Q$4),"Excluded",'User Input'!I112))</f>
        <v>No sample</v>
      </c>
      <c r="J112" s="7" t="str">
        <f>IF('User Input'!J112="","No sample",IF(OR('User Input'!J112&gt;$Q$3, 'User Input'!J112&lt;$Q$4),"Excluded",'User Input'!J112))</f>
        <v>Excluded</v>
      </c>
      <c r="K112" s="7" t="str">
        <f>IF('User Input'!K112="","No sample",IF(OR('User Input'!K112&gt;$Q$3, 'User Input'!K112&lt;$Q$4),"Excluded",'User Input'!K112))</f>
        <v>No sample</v>
      </c>
      <c r="L112" s="7" t="str">
        <f>IF('User Input'!L112="","No sample",IF(OR('User Input'!L112&gt;$Q$3, 'User Input'!L112&lt;$Q$4),"Excluded",'User Input'!L112))</f>
        <v>No sample</v>
      </c>
      <c r="M112" s="7" t="str">
        <f>IF('User Input'!M112="","No sample",IF(OR('User Input'!M112&gt;$Q$3, 'User Input'!M112&lt;$Q$4),"Excluded",'User Input'!M112))</f>
        <v>No sample</v>
      </c>
      <c r="N112" s="7" t="str">
        <f>IF('User Input'!N112="","No sample",IF(OR('User Input'!N112&gt;$Q$3, 'User Input'!N112&lt;$Q$4),"Excluded",'User Input'!N112))</f>
        <v>No sample</v>
      </c>
      <c r="O112" s="7" t="str">
        <f>IF('User Input'!O112="","No sample",IF(OR('User Input'!O112&gt;$Q$3, 'User Input'!O112&lt;$Q$4),"Excluded",'User Input'!O112))</f>
        <v>No sample</v>
      </c>
      <c r="P112" s="43"/>
      <c r="Q112" s="43"/>
      <c r="R112" s="43"/>
    </row>
    <row r="113" spans="1:18" x14ac:dyDescent="0.25">
      <c r="A113" s="133"/>
      <c r="B113" s="6" t="s">
        <v>2393</v>
      </c>
      <c r="C113" s="6" t="str">
        <f>VLOOKUP(B113,'miRNA Table'!$B$3:$D$194,3,FALSE)</f>
        <v>hsa-miR-10a-5p</v>
      </c>
      <c r="D113" s="7" t="str">
        <f>IF('User Input'!D113="","No sample",IF(OR('User Input'!D113&gt;$Q$3, 'User Input'!D113&lt;$Q$4),"Excluded",'User Input'!D113))</f>
        <v>Excluded</v>
      </c>
      <c r="E113" s="7" t="str">
        <f>IF('User Input'!E113="","No sample",IF(OR('User Input'!E113&gt;$Q$3, 'User Input'!E113&lt;$Q$4),"Excluded",'User Input'!E113))</f>
        <v>No sample</v>
      </c>
      <c r="F113" s="7" t="str">
        <f>IF('User Input'!F113="","No sample",IF(OR('User Input'!F113&gt;$Q$3, 'User Input'!F113&lt;$Q$4),"Excluded",'User Input'!F113))</f>
        <v>No sample</v>
      </c>
      <c r="G113" s="7" t="str">
        <f>IF('User Input'!G113="","No sample",IF(OR('User Input'!G113&gt;$Q$3, 'User Input'!G113&lt;$Q$4),"Excluded",'User Input'!G113))</f>
        <v>No sample</v>
      </c>
      <c r="H113" s="7" t="str">
        <f>IF('User Input'!H113="","No sample",IF(OR('User Input'!H113&gt;$Q$3, 'User Input'!H113&lt;$Q$4),"Excluded",'User Input'!H113))</f>
        <v>No sample</v>
      </c>
      <c r="I113" s="7" t="str">
        <f>IF('User Input'!I113="","No sample",IF(OR('User Input'!I113&gt;$Q$3, 'User Input'!I113&lt;$Q$4),"Excluded",'User Input'!I113))</f>
        <v>No sample</v>
      </c>
      <c r="J113" s="7" t="str">
        <f>IF('User Input'!J113="","No sample",IF(OR('User Input'!J113&gt;$Q$3, 'User Input'!J113&lt;$Q$4),"Excluded",'User Input'!J113))</f>
        <v>Excluded</v>
      </c>
      <c r="K113" s="7" t="str">
        <f>IF('User Input'!K113="","No sample",IF(OR('User Input'!K113&gt;$Q$3, 'User Input'!K113&lt;$Q$4),"Excluded",'User Input'!K113))</f>
        <v>No sample</v>
      </c>
      <c r="L113" s="7" t="str">
        <f>IF('User Input'!L113="","No sample",IF(OR('User Input'!L113&gt;$Q$3, 'User Input'!L113&lt;$Q$4),"Excluded",'User Input'!L113))</f>
        <v>No sample</v>
      </c>
      <c r="M113" s="7" t="str">
        <f>IF('User Input'!M113="","No sample",IF(OR('User Input'!M113&gt;$Q$3, 'User Input'!M113&lt;$Q$4),"Excluded",'User Input'!M113))</f>
        <v>No sample</v>
      </c>
      <c r="N113" s="7" t="str">
        <f>IF('User Input'!N113="","No sample",IF(OR('User Input'!N113&gt;$Q$3, 'User Input'!N113&lt;$Q$4),"Excluded",'User Input'!N113))</f>
        <v>No sample</v>
      </c>
      <c r="O113" s="7" t="str">
        <f>IF('User Input'!O113="","No sample",IF(OR('User Input'!O113&gt;$Q$3, 'User Input'!O113&lt;$Q$4),"Excluded",'User Input'!O113))</f>
        <v>No sample</v>
      </c>
      <c r="P113" s="43"/>
      <c r="Q113" s="43"/>
      <c r="R113" s="43"/>
    </row>
    <row r="114" spans="1:18" x14ac:dyDescent="0.25">
      <c r="A114" s="133"/>
      <c r="B114" s="6" t="s">
        <v>2394</v>
      </c>
      <c r="C114" s="6" t="str">
        <f>VLOOKUP(B114,'miRNA Table'!$B$3:$D$194,3,FALSE)</f>
        <v>hsa-miR-215-5p</v>
      </c>
      <c r="D114" s="7">
        <f>IF('User Input'!D114="","No sample",IF(OR('User Input'!D114&gt;$Q$3, 'User Input'!D114&lt;$Q$4),"Excluded",'User Input'!D114))</f>
        <v>26.895</v>
      </c>
      <c r="E114" s="7" t="str">
        <f>IF('User Input'!E114="","No sample",IF(OR('User Input'!E114&gt;$Q$3, 'User Input'!E114&lt;$Q$4),"Excluded",'User Input'!E114))</f>
        <v>No sample</v>
      </c>
      <c r="F114" s="7" t="str">
        <f>IF('User Input'!F114="","No sample",IF(OR('User Input'!F114&gt;$Q$3, 'User Input'!F114&lt;$Q$4),"Excluded",'User Input'!F114))</f>
        <v>No sample</v>
      </c>
      <c r="G114" s="7" t="str">
        <f>IF('User Input'!G114="","No sample",IF(OR('User Input'!G114&gt;$Q$3, 'User Input'!G114&lt;$Q$4),"Excluded",'User Input'!G114))</f>
        <v>No sample</v>
      </c>
      <c r="H114" s="7" t="str">
        <f>IF('User Input'!H114="","No sample",IF(OR('User Input'!H114&gt;$Q$3, 'User Input'!H114&lt;$Q$4),"Excluded",'User Input'!H114))</f>
        <v>No sample</v>
      </c>
      <c r="I114" s="7" t="str">
        <f>IF('User Input'!I114="","No sample",IF(OR('User Input'!I114&gt;$Q$3, 'User Input'!I114&lt;$Q$4),"Excluded",'User Input'!I114))</f>
        <v>No sample</v>
      </c>
      <c r="J114" s="7">
        <f>IF('User Input'!J114="","No sample",IF(OR('User Input'!J114&gt;$Q$3, 'User Input'!J114&lt;$Q$4),"Excluded",'User Input'!J114))</f>
        <v>27.733000000000001</v>
      </c>
      <c r="K114" s="7" t="str">
        <f>IF('User Input'!K114="","No sample",IF(OR('User Input'!K114&gt;$Q$3, 'User Input'!K114&lt;$Q$4),"Excluded",'User Input'!K114))</f>
        <v>No sample</v>
      </c>
      <c r="L114" s="7" t="str">
        <f>IF('User Input'!L114="","No sample",IF(OR('User Input'!L114&gt;$Q$3, 'User Input'!L114&lt;$Q$4),"Excluded",'User Input'!L114))</f>
        <v>No sample</v>
      </c>
      <c r="M114" s="7" t="str">
        <f>IF('User Input'!M114="","No sample",IF(OR('User Input'!M114&gt;$Q$3, 'User Input'!M114&lt;$Q$4),"Excluded",'User Input'!M114))</f>
        <v>No sample</v>
      </c>
      <c r="N114" s="7" t="str">
        <f>IF('User Input'!N114="","No sample",IF(OR('User Input'!N114&gt;$Q$3, 'User Input'!N114&lt;$Q$4),"Excluded",'User Input'!N114))</f>
        <v>No sample</v>
      </c>
      <c r="O114" s="7" t="str">
        <f>IF('User Input'!O114="","No sample",IF(OR('User Input'!O114&gt;$Q$3, 'User Input'!O114&lt;$Q$4),"Excluded",'User Input'!O114))</f>
        <v>No sample</v>
      </c>
      <c r="P114" s="43"/>
      <c r="Q114" s="43"/>
      <c r="R114" s="43"/>
    </row>
    <row r="115" spans="1:18" x14ac:dyDescent="0.25">
      <c r="A115" s="133"/>
      <c r="B115" s="6" t="s">
        <v>2395</v>
      </c>
      <c r="C115" s="6" t="str">
        <f>VLOOKUP(B115,'miRNA Table'!$B$3:$D$194,3,FALSE)</f>
        <v>hsa-miR-23b-3p</v>
      </c>
      <c r="D115" s="7" t="str">
        <f>IF('User Input'!D115="","No sample",IF(OR('User Input'!D115&gt;$Q$3, 'User Input'!D115&lt;$Q$4),"Excluded",'User Input'!D115))</f>
        <v>Excluded</v>
      </c>
      <c r="E115" s="7" t="str">
        <f>IF('User Input'!E115="","No sample",IF(OR('User Input'!E115&gt;$Q$3, 'User Input'!E115&lt;$Q$4),"Excluded",'User Input'!E115))</f>
        <v>No sample</v>
      </c>
      <c r="F115" s="7" t="str">
        <f>IF('User Input'!F115="","No sample",IF(OR('User Input'!F115&gt;$Q$3, 'User Input'!F115&lt;$Q$4),"Excluded",'User Input'!F115))</f>
        <v>No sample</v>
      </c>
      <c r="G115" s="7" t="str">
        <f>IF('User Input'!G115="","No sample",IF(OR('User Input'!G115&gt;$Q$3, 'User Input'!G115&lt;$Q$4),"Excluded",'User Input'!G115))</f>
        <v>No sample</v>
      </c>
      <c r="H115" s="7" t="str">
        <f>IF('User Input'!H115="","No sample",IF(OR('User Input'!H115&gt;$Q$3, 'User Input'!H115&lt;$Q$4),"Excluded",'User Input'!H115))</f>
        <v>No sample</v>
      </c>
      <c r="I115" s="7" t="str">
        <f>IF('User Input'!I115="","No sample",IF(OR('User Input'!I115&gt;$Q$3, 'User Input'!I115&lt;$Q$4),"Excluded",'User Input'!I115))</f>
        <v>No sample</v>
      </c>
      <c r="J115" s="7" t="str">
        <f>IF('User Input'!J115="","No sample",IF(OR('User Input'!J115&gt;$Q$3, 'User Input'!J115&lt;$Q$4),"Excluded",'User Input'!J115))</f>
        <v>Excluded</v>
      </c>
      <c r="K115" s="7" t="str">
        <f>IF('User Input'!K115="","No sample",IF(OR('User Input'!K115&gt;$Q$3, 'User Input'!K115&lt;$Q$4),"Excluded",'User Input'!K115))</f>
        <v>No sample</v>
      </c>
      <c r="L115" s="7" t="str">
        <f>IF('User Input'!L115="","No sample",IF(OR('User Input'!L115&gt;$Q$3, 'User Input'!L115&lt;$Q$4),"Excluded",'User Input'!L115))</f>
        <v>No sample</v>
      </c>
      <c r="M115" s="7" t="str">
        <f>IF('User Input'!M115="","No sample",IF(OR('User Input'!M115&gt;$Q$3, 'User Input'!M115&lt;$Q$4),"Excluded",'User Input'!M115))</f>
        <v>No sample</v>
      </c>
      <c r="N115" s="7" t="str">
        <f>IF('User Input'!N115="","No sample",IF(OR('User Input'!N115&gt;$Q$3, 'User Input'!N115&lt;$Q$4),"Excluded",'User Input'!N115))</f>
        <v>No sample</v>
      </c>
      <c r="O115" s="7" t="str">
        <f>IF('User Input'!O115="","No sample",IF(OR('User Input'!O115&gt;$Q$3, 'User Input'!O115&lt;$Q$4),"Excluded",'User Input'!O115))</f>
        <v>No sample</v>
      </c>
      <c r="P115" s="43"/>
      <c r="Q115" s="43"/>
      <c r="R115" s="43"/>
    </row>
    <row r="116" spans="1:18" x14ac:dyDescent="0.25">
      <c r="A116" s="133"/>
      <c r="B116" s="6" t="s">
        <v>2396</v>
      </c>
      <c r="C116" s="6" t="str">
        <f>VLOOKUP(B116,'miRNA Table'!$B$3:$D$194,3,FALSE)</f>
        <v>hsa-miR-141-3p</v>
      </c>
      <c r="D116" s="7">
        <f>IF('User Input'!D116="","No sample",IF(OR('User Input'!D116&gt;$Q$3, 'User Input'!D116&lt;$Q$4),"Excluded",'User Input'!D116))</f>
        <v>28.454999999999998</v>
      </c>
      <c r="E116" s="7" t="str">
        <f>IF('User Input'!E116="","No sample",IF(OR('User Input'!E116&gt;$Q$3, 'User Input'!E116&lt;$Q$4),"Excluded",'User Input'!E116))</f>
        <v>No sample</v>
      </c>
      <c r="F116" s="7" t="str">
        <f>IF('User Input'!F116="","No sample",IF(OR('User Input'!F116&gt;$Q$3, 'User Input'!F116&lt;$Q$4),"Excluded",'User Input'!F116))</f>
        <v>No sample</v>
      </c>
      <c r="G116" s="7" t="str">
        <f>IF('User Input'!G116="","No sample",IF(OR('User Input'!G116&gt;$Q$3, 'User Input'!G116&lt;$Q$4),"Excluded",'User Input'!G116))</f>
        <v>No sample</v>
      </c>
      <c r="H116" s="7" t="str">
        <f>IF('User Input'!H116="","No sample",IF(OR('User Input'!H116&gt;$Q$3, 'User Input'!H116&lt;$Q$4),"Excluded",'User Input'!H116))</f>
        <v>No sample</v>
      </c>
      <c r="I116" s="7" t="str">
        <f>IF('User Input'!I116="","No sample",IF(OR('User Input'!I116&gt;$Q$3, 'User Input'!I116&lt;$Q$4),"Excluded",'User Input'!I116))</f>
        <v>No sample</v>
      </c>
      <c r="J116" s="7">
        <f>IF('User Input'!J116="","No sample",IF(OR('User Input'!J116&gt;$Q$3, 'User Input'!J116&lt;$Q$4),"Excluded",'User Input'!J116))</f>
        <v>30.395</v>
      </c>
      <c r="K116" s="7" t="str">
        <f>IF('User Input'!K116="","No sample",IF(OR('User Input'!K116&gt;$Q$3, 'User Input'!K116&lt;$Q$4),"Excluded",'User Input'!K116))</f>
        <v>No sample</v>
      </c>
      <c r="L116" s="7" t="str">
        <f>IF('User Input'!L116="","No sample",IF(OR('User Input'!L116&gt;$Q$3, 'User Input'!L116&lt;$Q$4),"Excluded",'User Input'!L116))</f>
        <v>No sample</v>
      </c>
      <c r="M116" s="7" t="str">
        <f>IF('User Input'!M116="","No sample",IF(OR('User Input'!M116&gt;$Q$3, 'User Input'!M116&lt;$Q$4),"Excluded",'User Input'!M116))</f>
        <v>No sample</v>
      </c>
      <c r="N116" s="7" t="str">
        <f>IF('User Input'!N116="","No sample",IF(OR('User Input'!N116&gt;$Q$3, 'User Input'!N116&lt;$Q$4),"Excluded",'User Input'!N116))</f>
        <v>No sample</v>
      </c>
      <c r="O116" s="7" t="str">
        <f>IF('User Input'!O116="","No sample",IF(OR('User Input'!O116&gt;$Q$3, 'User Input'!O116&lt;$Q$4),"Excluded",'User Input'!O116))</f>
        <v>No sample</v>
      </c>
      <c r="P116" s="43"/>
      <c r="Q116" s="43"/>
      <c r="R116" s="43"/>
    </row>
    <row r="117" spans="1:18" x14ac:dyDescent="0.25">
      <c r="A117" s="133"/>
      <c r="B117" s="6" t="s">
        <v>2397</v>
      </c>
      <c r="C117" s="6" t="str">
        <f>VLOOKUP(B117,'miRNA Table'!$B$3:$D$194,3,FALSE)</f>
        <v>hsa-miR-134-5p</v>
      </c>
      <c r="D117" s="7" t="str">
        <f>IF('User Input'!D117="","No sample",IF(OR('User Input'!D117&gt;$Q$3, 'User Input'!D117&lt;$Q$4),"Excluded",'User Input'!D117))</f>
        <v>Excluded</v>
      </c>
      <c r="E117" s="7" t="str">
        <f>IF('User Input'!E117="","No sample",IF(OR('User Input'!E117&gt;$Q$3, 'User Input'!E117&lt;$Q$4),"Excluded",'User Input'!E117))</f>
        <v>No sample</v>
      </c>
      <c r="F117" s="7" t="str">
        <f>IF('User Input'!F117="","No sample",IF(OR('User Input'!F117&gt;$Q$3, 'User Input'!F117&lt;$Q$4),"Excluded",'User Input'!F117))</f>
        <v>No sample</v>
      </c>
      <c r="G117" s="7" t="str">
        <f>IF('User Input'!G117="","No sample",IF(OR('User Input'!G117&gt;$Q$3, 'User Input'!G117&lt;$Q$4),"Excluded",'User Input'!G117))</f>
        <v>No sample</v>
      </c>
      <c r="H117" s="7" t="str">
        <f>IF('User Input'!H117="","No sample",IF(OR('User Input'!H117&gt;$Q$3, 'User Input'!H117&lt;$Q$4),"Excluded",'User Input'!H117))</f>
        <v>No sample</v>
      </c>
      <c r="I117" s="7" t="str">
        <f>IF('User Input'!I117="","No sample",IF(OR('User Input'!I117&gt;$Q$3, 'User Input'!I117&lt;$Q$4),"Excluded",'User Input'!I117))</f>
        <v>No sample</v>
      </c>
      <c r="J117" s="7" t="str">
        <f>IF('User Input'!J117="","No sample",IF(OR('User Input'!J117&gt;$Q$3, 'User Input'!J117&lt;$Q$4),"Excluded",'User Input'!J117))</f>
        <v>Excluded</v>
      </c>
      <c r="K117" s="7" t="str">
        <f>IF('User Input'!K117="","No sample",IF(OR('User Input'!K117&gt;$Q$3, 'User Input'!K117&lt;$Q$4),"Excluded",'User Input'!K117))</f>
        <v>No sample</v>
      </c>
      <c r="L117" s="7" t="str">
        <f>IF('User Input'!L117="","No sample",IF(OR('User Input'!L117&gt;$Q$3, 'User Input'!L117&lt;$Q$4),"Excluded",'User Input'!L117))</f>
        <v>No sample</v>
      </c>
      <c r="M117" s="7" t="str">
        <f>IF('User Input'!M117="","No sample",IF(OR('User Input'!M117&gt;$Q$3, 'User Input'!M117&lt;$Q$4),"Excluded",'User Input'!M117))</f>
        <v>No sample</v>
      </c>
      <c r="N117" s="7" t="str">
        <f>IF('User Input'!N117="","No sample",IF(OR('User Input'!N117&gt;$Q$3, 'User Input'!N117&lt;$Q$4),"Excluded",'User Input'!N117))</f>
        <v>No sample</v>
      </c>
      <c r="O117" s="7" t="str">
        <f>IF('User Input'!O117="","No sample",IF(OR('User Input'!O117&gt;$Q$3, 'User Input'!O117&lt;$Q$4),"Excluded",'User Input'!O117))</f>
        <v>No sample</v>
      </c>
      <c r="P117" s="43"/>
      <c r="Q117" s="43"/>
      <c r="R117" s="43"/>
    </row>
    <row r="118" spans="1:18" x14ac:dyDescent="0.25">
      <c r="A118" s="133"/>
      <c r="B118" s="6" t="s">
        <v>2398</v>
      </c>
      <c r="C118" s="6" t="str">
        <f>VLOOKUP(B118,'miRNA Table'!$B$3:$D$194,3,FALSE)</f>
        <v>hsa-miR-155-5p</v>
      </c>
      <c r="D118" s="7" t="str">
        <f>IF('User Input'!D118="","No sample",IF(OR('User Input'!D118&gt;$Q$3, 'User Input'!D118&lt;$Q$4),"Excluded",'User Input'!D118))</f>
        <v>Excluded</v>
      </c>
      <c r="E118" s="7" t="str">
        <f>IF('User Input'!E118="","No sample",IF(OR('User Input'!E118&gt;$Q$3, 'User Input'!E118&lt;$Q$4),"Excluded",'User Input'!E118))</f>
        <v>No sample</v>
      </c>
      <c r="F118" s="7" t="str">
        <f>IF('User Input'!F118="","No sample",IF(OR('User Input'!F118&gt;$Q$3, 'User Input'!F118&lt;$Q$4),"Excluded",'User Input'!F118))</f>
        <v>No sample</v>
      </c>
      <c r="G118" s="7" t="str">
        <f>IF('User Input'!G118="","No sample",IF(OR('User Input'!G118&gt;$Q$3, 'User Input'!G118&lt;$Q$4),"Excluded",'User Input'!G118))</f>
        <v>No sample</v>
      </c>
      <c r="H118" s="7" t="str">
        <f>IF('User Input'!H118="","No sample",IF(OR('User Input'!H118&gt;$Q$3, 'User Input'!H118&lt;$Q$4),"Excluded",'User Input'!H118))</f>
        <v>No sample</v>
      </c>
      <c r="I118" s="7" t="str">
        <f>IF('User Input'!I118="","No sample",IF(OR('User Input'!I118&gt;$Q$3, 'User Input'!I118&lt;$Q$4),"Excluded",'User Input'!I118))</f>
        <v>No sample</v>
      </c>
      <c r="J118" s="7" t="str">
        <f>IF('User Input'!J118="","No sample",IF(OR('User Input'!J118&gt;$Q$3, 'User Input'!J118&lt;$Q$4),"Excluded",'User Input'!J118))</f>
        <v>Excluded</v>
      </c>
      <c r="K118" s="7" t="str">
        <f>IF('User Input'!K118="","No sample",IF(OR('User Input'!K118&gt;$Q$3, 'User Input'!K118&lt;$Q$4),"Excluded",'User Input'!K118))</f>
        <v>No sample</v>
      </c>
      <c r="L118" s="7" t="str">
        <f>IF('User Input'!L118="","No sample",IF(OR('User Input'!L118&gt;$Q$3, 'User Input'!L118&lt;$Q$4),"Excluded",'User Input'!L118))</f>
        <v>No sample</v>
      </c>
      <c r="M118" s="7" t="str">
        <f>IF('User Input'!M118="","No sample",IF(OR('User Input'!M118&gt;$Q$3, 'User Input'!M118&lt;$Q$4),"Excluded",'User Input'!M118))</f>
        <v>No sample</v>
      </c>
      <c r="N118" s="7" t="str">
        <f>IF('User Input'!N118="","No sample",IF(OR('User Input'!N118&gt;$Q$3, 'User Input'!N118&lt;$Q$4),"Excluded",'User Input'!N118))</f>
        <v>No sample</v>
      </c>
      <c r="O118" s="7" t="str">
        <f>IF('User Input'!O118="","No sample",IF(OR('User Input'!O118&gt;$Q$3, 'User Input'!O118&lt;$Q$4),"Excluded",'User Input'!O118))</f>
        <v>No sample</v>
      </c>
      <c r="P118" s="43"/>
      <c r="Q118" s="43"/>
      <c r="R118" s="43"/>
    </row>
    <row r="119" spans="1:18" x14ac:dyDescent="0.25">
      <c r="A119" s="133"/>
      <c r="B119" s="6" t="s">
        <v>2399</v>
      </c>
      <c r="C119" s="6" t="str">
        <f>VLOOKUP(B119,'miRNA Table'!$B$3:$D$194,3,FALSE)</f>
        <v>hsa-miR-378a-5p</v>
      </c>
      <c r="D119" s="7">
        <f>IF('User Input'!D119="","No sample",IF(OR('User Input'!D119&gt;$Q$3, 'User Input'!D119&lt;$Q$4),"Excluded",'User Input'!D119))</f>
        <v>29.266999999999999</v>
      </c>
      <c r="E119" s="7" t="str">
        <f>IF('User Input'!E119="","No sample",IF(OR('User Input'!E119&gt;$Q$3, 'User Input'!E119&lt;$Q$4),"Excluded",'User Input'!E119))</f>
        <v>No sample</v>
      </c>
      <c r="F119" s="7" t="str">
        <f>IF('User Input'!F119="","No sample",IF(OR('User Input'!F119&gt;$Q$3, 'User Input'!F119&lt;$Q$4),"Excluded",'User Input'!F119))</f>
        <v>No sample</v>
      </c>
      <c r="G119" s="7" t="str">
        <f>IF('User Input'!G119="","No sample",IF(OR('User Input'!G119&gt;$Q$3, 'User Input'!G119&lt;$Q$4),"Excluded",'User Input'!G119))</f>
        <v>No sample</v>
      </c>
      <c r="H119" s="7" t="str">
        <f>IF('User Input'!H119="","No sample",IF(OR('User Input'!H119&gt;$Q$3, 'User Input'!H119&lt;$Q$4),"Excluded",'User Input'!H119))</f>
        <v>No sample</v>
      </c>
      <c r="I119" s="7" t="str">
        <f>IF('User Input'!I119="","No sample",IF(OR('User Input'!I119&gt;$Q$3, 'User Input'!I119&lt;$Q$4),"Excluded",'User Input'!I119))</f>
        <v>No sample</v>
      </c>
      <c r="J119" s="7">
        <f>IF('User Input'!J119="","No sample",IF(OR('User Input'!J119&gt;$Q$3, 'User Input'!J119&lt;$Q$4),"Excluded",'User Input'!J119))</f>
        <v>29.989000000000001</v>
      </c>
      <c r="K119" s="7" t="str">
        <f>IF('User Input'!K119="","No sample",IF(OR('User Input'!K119&gt;$Q$3, 'User Input'!K119&lt;$Q$4),"Excluded",'User Input'!K119))</f>
        <v>No sample</v>
      </c>
      <c r="L119" s="7" t="str">
        <f>IF('User Input'!L119="","No sample",IF(OR('User Input'!L119&gt;$Q$3, 'User Input'!L119&lt;$Q$4),"Excluded",'User Input'!L119))</f>
        <v>No sample</v>
      </c>
      <c r="M119" s="7" t="str">
        <f>IF('User Input'!M119="","No sample",IF(OR('User Input'!M119&gt;$Q$3, 'User Input'!M119&lt;$Q$4),"Excluded",'User Input'!M119))</f>
        <v>No sample</v>
      </c>
      <c r="N119" s="7" t="str">
        <f>IF('User Input'!N119="","No sample",IF(OR('User Input'!N119&gt;$Q$3, 'User Input'!N119&lt;$Q$4),"Excluded",'User Input'!N119))</f>
        <v>No sample</v>
      </c>
      <c r="O119" s="7" t="str">
        <f>IF('User Input'!O119="","No sample",IF(OR('User Input'!O119&gt;$Q$3, 'User Input'!O119&lt;$Q$4),"Excluded",'User Input'!O119))</f>
        <v>No sample</v>
      </c>
      <c r="P119" s="43"/>
      <c r="Q119" s="43"/>
      <c r="R119" s="43"/>
    </row>
    <row r="120" spans="1:18" x14ac:dyDescent="0.25">
      <c r="A120" s="133"/>
      <c r="B120" s="6" t="s">
        <v>2400</v>
      </c>
      <c r="C120" s="6" t="str">
        <f>VLOOKUP(B120,'miRNA Table'!$B$3:$D$194,3,FALSE)</f>
        <v>hsa-miR-422a</v>
      </c>
      <c r="D120" s="7">
        <f>IF('User Input'!D120="","No sample",IF(OR('User Input'!D120&gt;$Q$3, 'User Input'!D120&lt;$Q$4),"Excluded",'User Input'!D120))</f>
        <v>28.047999999999998</v>
      </c>
      <c r="E120" s="7" t="str">
        <f>IF('User Input'!E120="","No sample",IF(OR('User Input'!E120&gt;$Q$3, 'User Input'!E120&lt;$Q$4),"Excluded",'User Input'!E120))</f>
        <v>No sample</v>
      </c>
      <c r="F120" s="7" t="str">
        <f>IF('User Input'!F120="","No sample",IF(OR('User Input'!F120&gt;$Q$3, 'User Input'!F120&lt;$Q$4),"Excluded",'User Input'!F120))</f>
        <v>No sample</v>
      </c>
      <c r="G120" s="7" t="str">
        <f>IF('User Input'!G120="","No sample",IF(OR('User Input'!G120&gt;$Q$3, 'User Input'!G120&lt;$Q$4),"Excluded",'User Input'!G120))</f>
        <v>No sample</v>
      </c>
      <c r="H120" s="7" t="str">
        <f>IF('User Input'!H120="","No sample",IF(OR('User Input'!H120&gt;$Q$3, 'User Input'!H120&lt;$Q$4),"Excluded",'User Input'!H120))</f>
        <v>No sample</v>
      </c>
      <c r="I120" s="7" t="str">
        <f>IF('User Input'!I120="","No sample",IF(OR('User Input'!I120&gt;$Q$3, 'User Input'!I120&lt;$Q$4),"Excluded",'User Input'!I120))</f>
        <v>No sample</v>
      </c>
      <c r="J120" s="7" t="str">
        <f>IF('User Input'!J120="","No sample",IF(OR('User Input'!J120&gt;$Q$3, 'User Input'!J120&lt;$Q$4),"Excluded",'User Input'!J120))</f>
        <v>Excluded</v>
      </c>
      <c r="K120" s="7" t="str">
        <f>IF('User Input'!K120="","No sample",IF(OR('User Input'!K120&gt;$Q$3, 'User Input'!K120&lt;$Q$4),"Excluded",'User Input'!K120))</f>
        <v>No sample</v>
      </c>
      <c r="L120" s="7" t="str">
        <f>IF('User Input'!L120="","No sample",IF(OR('User Input'!L120&gt;$Q$3, 'User Input'!L120&lt;$Q$4),"Excluded",'User Input'!L120))</f>
        <v>No sample</v>
      </c>
      <c r="M120" s="7" t="str">
        <f>IF('User Input'!M120="","No sample",IF(OR('User Input'!M120&gt;$Q$3, 'User Input'!M120&lt;$Q$4),"Excluded",'User Input'!M120))</f>
        <v>No sample</v>
      </c>
      <c r="N120" s="7" t="str">
        <f>IF('User Input'!N120="","No sample",IF(OR('User Input'!N120&gt;$Q$3, 'User Input'!N120&lt;$Q$4),"Excluded",'User Input'!N120))</f>
        <v>No sample</v>
      </c>
      <c r="O120" s="7" t="str">
        <f>IF('User Input'!O120="","No sample",IF(OR('User Input'!O120&gt;$Q$3, 'User Input'!O120&lt;$Q$4),"Excluded",'User Input'!O120))</f>
        <v>No sample</v>
      </c>
      <c r="P120" s="43"/>
      <c r="Q120" s="43"/>
      <c r="R120" s="43"/>
    </row>
    <row r="121" spans="1:18" x14ac:dyDescent="0.25">
      <c r="A121" s="133"/>
      <c r="B121" s="6" t="s">
        <v>2401</v>
      </c>
      <c r="C121" s="6" t="str">
        <f>VLOOKUP(B121,'miRNA Table'!$B$3:$D$194,3,FALSE)</f>
        <v>hsa-miR-499a-5p</v>
      </c>
      <c r="D121" s="7">
        <f>IF('User Input'!D121="","No sample",IF(OR('User Input'!D121&gt;$Q$3, 'User Input'!D121&lt;$Q$4),"Excluded",'User Input'!D121))</f>
        <v>25.148</v>
      </c>
      <c r="E121" s="7" t="str">
        <f>IF('User Input'!E121="","No sample",IF(OR('User Input'!E121&gt;$Q$3, 'User Input'!E121&lt;$Q$4),"Excluded",'User Input'!E121))</f>
        <v>No sample</v>
      </c>
      <c r="F121" s="7" t="str">
        <f>IF('User Input'!F121="","No sample",IF(OR('User Input'!F121&gt;$Q$3, 'User Input'!F121&lt;$Q$4),"Excluded",'User Input'!F121))</f>
        <v>No sample</v>
      </c>
      <c r="G121" s="7" t="str">
        <f>IF('User Input'!G121="","No sample",IF(OR('User Input'!G121&gt;$Q$3, 'User Input'!G121&lt;$Q$4),"Excluded",'User Input'!G121))</f>
        <v>No sample</v>
      </c>
      <c r="H121" s="7" t="str">
        <f>IF('User Input'!H121="","No sample",IF(OR('User Input'!H121&gt;$Q$3, 'User Input'!H121&lt;$Q$4),"Excluded",'User Input'!H121))</f>
        <v>No sample</v>
      </c>
      <c r="I121" s="7" t="str">
        <f>IF('User Input'!I121="","No sample",IF(OR('User Input'!I121&gt;$Q$3, 'User Input'!I121&lt;$Q$4),"Excluded",'User Input'!I121))</f>
        <v>No sample</v>
      </c>
      <c r="J121" s="7">
        <f>IF('User Input'!J121="","No sample",IF(OR('User Input'!J121&gt;$Q$3, 'User Input'!J121&lt;$Q$4),"Excluded",'User Input'!J121))</f>
        <v>27.803000000000001</v>
      </c>
      <c r="K121" s="7" t="str">
        <f>IF('User Input'!K121="","No sample",IF(OR('User Input'!K121&gt;$Q$3, 'User Input'!K121&lt;$Q$4),"Excluded",'User Input'!K121))</f>
        <v>No sample</v>
      </c>
      <c r="L121" s="7" t="str">
        <f>IF('User Input'!L121="","No sample",IF(OR('User Input'!L121&gt;$Q$3, 'User Input'!L121&lt;$Q$4),"Excluded",'User Input'!L121))</f>
        <v>No sample</v>
      </c>
      <c r="M121" s="7" t="str">
        <f>IF('User Input'!M121="","No sample",IF(OR('User Input'!M121&gt;$Q$3, 'User Input'!M121&lt;$Q$4),"Excluded",'User Input'!M121))</f>
        <v>No sample</v>
      </c>
      <c r="N121" s="7" t="str">
        <f>IF('User Input'!N121="","No sample",IF(OR('User Input'!N121&gt;$Q$3, 'User Input'!N121&lt;$Q$4),"Excluded",'User Input'!N121))</f>
        <v>No sample</v>
      </c>
      <c r="O121" s="7" t="str">
        <f>IF('User Input'!O121="","No sample",IF(OR('User Input'!O121&gt;$Q$3, 'User Input'!O121&lt;$Q$4),"Excluded",'User Input'!O121))</f>
        <v>No sample</v>
      </c>
      <c r="P121" s="43"/>
      <c r="Q121" s="43"/>
      <c r="R121" s="43"/>
    </row>
    <row r="122" spans="1:18" x14ac:dyDescent="0.25">
      <c r="A122" s="133"/>
      <c r="B122" s="6" t="s">
        <v>2402</v>
      </c>
      <c r="C122" s="6" t="str">
        <f>VLOOKUP(B122,'miRNA Table'!$B$3:$D$194,3,FALSE)</f>
        <v>Spike-in RNA Ctr 1</v>
      </c>
      <c r="D122" s="7" t="str">
        <f>IF('User Input'!D122="","No sample",IF(OR('User Input'!D122&gt;$Q$3, 'User Input'!D122&lt;$Q$4),"Excluded",'User Input'!D122))</f>
        <v>Excluded</v>
      </c>
      <c r="E122" s="7" t="str">
        <f>IF('User Input'!E122="","No sample",IF(OR('User Input'!E122&gt;$Q$3, 'User Input'!E122&lt;$Q$4),"Excluded",'User Input'!E122))</f>
        <v>No sample</v>
      </c>
      <c r="F122" s="7" t="str">
        <f>IF('User Input'!F122="","No sample",IF(OR('User Input'!F122&gt;$Q$3, 'User Input'!F122&lt;$Q$4),"Excluded",'User Input'!F122))</f>
        <v>No sample</v>
      </c>
      <c r="G122" s="7" t="str">
        <f>IF('User Input'!G122="","No sample",IF(OR('User Input'!G122&gt;$Q$3, 'User Input'!G122&lt;$Q$4),"Excluded",'User Input'!G122))</f>
        <v>No sample</v>
      </c>
      <c r="H122" s="7" t="str">
        <f>IF('User Input'!H122="","No sample",IF(OR('User Input'!H122&gt;$Q$3, 'User Input'!H122&lt;$Q$4),"Excluded",'User Input'!H122))</f>
        <v>No sample</v>
      </c>
      <c r="I122" s="7" t="str">
        <f>IF('User Input'!I122="","No sample",IF(OR('User Input'!I122&gt;$Q$3, 'User Input'!I122&lt;$Q$4),"Excluded",'User Input'!I122))</f>
        <v>No sample</v>
      </c>
      <c r="J122" s="7" t="str">
        <f>IF('User Input'!J122="","No sample",IF(OR('User Input'!J122&gt;$Q$3, 'User Input'!J122&lt;$Q$4),"Excluded",'User Input'!J122))</f>
        <v>Excluded</v>
      </c>
      <c r="K122" s="7" t="str">
        <f>IF('User Input'!K122="","No sample",IF(OR('User Input'!K122&gt;$Q$3, 'User Input'!K122&lt;$Q$4),"Excluded",'User Input'!K122))</f>
        <v>No sample</v>
      </c>
      <c r="L122" s="7" t="str">
        <f>IF('User Input'!L122="","No sample",IF(OR('User Input'!L122&gt;$Q$3, 'User Input'!L122&lt;$Q$4),"Excluded",'User Input'!L122))</f>
        <v>No sample</v>
      </c>
      <c r="M122" s="7" t="str">
        <f>IF('User Input'!M122="","No sample",IF(OR('User Input'!M122&gt;$Q$3, 'User Input'!M122&lt;$Q$4),"Excluded",'User Input'!M122))</f>
        <v>No sample</v>
      </c>
      <c r="N122" s="7" t="str">
        <f>IF('User Input'!N122="","No sample",IF(OR('User Input'!N122&gt;$Q$3, 'User Input'!N122&lt;$Q$4),"Excluded",'User Input'!N122))</f>
        <v>No sample</v>
      </c>
      <c r="O122" s="7" t="str">
        <f>IF('User Input'!O122="","No sample",IF(OR('User Input'!O122&gt;$Q$3, 'User Input'!O122&lt;$Q$4),"Excluded",'User Input'!O122))</f>
        <v>No sample</v>
      </c>
      <c r="P122" s="43"/>
      <c r="Q122" s="43"/>
      <c r="R122" s="43"/>
    </row>
    <row r="123" spans="1:18" x14ac:dyDescent="0.25">
      <c r="A123" s="133"/>
      <c r="B123" s="6" t="s">
        <v>2403</v>
      </c>
      <c r="C123" s="6" t="str">
        <f>VLOOKUP(B123,'miRNA Table'!$B$3:$D$194,3,FALSE)</f>
        <v>hsa-miR-17-3p</v>
      </c>
      <c r="D123" s="7">
        <f>IF('User Input'!D123="","No sample",IF(OR('User Input'!D123&gt;$Q$3, 'User Input'!D123&lt;$Q$4),"Excluded",'User Input'!D123))</f>
        <v>26.962</v>
      </c>
      <c r="E123" s="7" t="str">
        <f>IF('User Input'!E123="","No sample",IF(OR('User Input'!E123&gt;$Q$3, 'User Input'!E123&lt;$Q$4),"Excluded",'User Input'!E123))</f>
        <v>No sample</v>
      </c>
      <c r="F123" s="7" t="str">
        <f>IF('User Input'!F123="","No sample",IF(OR('User Input'!F123&gt;$Q$3, 'User Input'!F123&lt;$Q$4),"Excluded",'User Input'!F123))</f>
        <v>No sample</v>
      </c>
      <c r="G123" s="7" t="str">
        <f>IF('User Input'!G123="","No sample",IF(OR('User Input'!G123&gt;$Q$3, 'User Input'!G123&lt;$Q$4),"Excluded",'User Input'!G123))</f>
        <v>No sample</v>
      </c>
      <c r="H123" s="7" t="str">
        <f>IF('User Input'!H123="","No sample",IF(OR('User Input'!H123&gt;$Q$3, 'User Input'!H123&lt;$Q$4),"Excluded",'User Input'!H123))</f>
        <v>No sample</v>
      </c>
      <c r="I123" s="7" t="str">
        <f>IF('User Input'!I123="","No sample",IF(OR('User Input'!I123&gt;$Q$3, 'User Input'!I123&lt;$Q$4),"Excluded",'User Input'!I123))</f>
        <v>No sample</v>
      </c>
      <c r="J123" s="7">
        <f>IF('User Input'!J123="","No sample",IF(OR('User Input'!J123&gt;$Q$3, 'User Input'!J123&lt;$Q$4),"Excluded",'User Input'!J123))</f>
        <v>27.867000000000001</v>
      </c>
      <c r="K123" s="7" t="str">
        <f>IF('User Input'!K123="","No sample",IF(OR('User Input'!K123&gt;$Q$3, 'User Input'!K123&lt;$Q$4),"Excluded",'User Input'!K123))</f>
        <v>No sample</v>
      </c>
      <c r="L123" s="7" t="str">
        <f>IF('User Input'!L123="","No sample",IF(OR('User Input'!L123&gt;$Q$3, 'User Input'!L123&lt;$Q$4),"Excluded",'User Input'!L123))</f>
        <v>No sample</v>
      </c>
      <c r="M123" s="7" t="str">
        <f>IF('User Input'!M123="","No sample",IF(OR('User Input'!M123&gt;$Q$3, 'User Input'!M123&lt;$Q$4),"Excluded",'User Input'!M123))</f>
        <v>No sample</v>
      </c>
      <c r="N123" s="7" t="str">
        <f>IF('User Input'!N123="","No sample",IF(OR('User Input'!N123&gt;$Q$3, 'User Input'!N123&lt;$Q$4),"Excluded",'User Input'!N123))</f>
        <v>No sample</v>
      </c>
      <c r="O123" s="7" t="str">
        <f>IF('User Input'!O123="","No sample",IF(OR('User Input'!O123&gt;$Q$3, 'User Input'!O123&lt;$Q$4),"Excluded",'User Input'!O123))</f>
        <v>No sample</v>
      </c>
      <c r="P123" s="43"/>
      <c r="Q123" s="43"/>
      <c r="R123" s="43"/>
    </row>
    <row r="124" spans="1:18" x14ac:dyDescent="0.25">
      <c r="A124" s="133"/>
      <c r="B124" s="6" t="s">
        <v>2404</v>
      </c>
      <c r="C124" s="6" t="str">
        <f>VLOOKUP(B124,'miRNA Table'!$B$3:$D$194,3,FALSE)</f>
        <v>hsa-miR-103a-3p</v>
      </c>
      <c r="D124" s="7">
        <f>IF('User Input'!D124="","No sample",IF(OR('User Input'!D124&gt;$Q$3, 'User Input'!D124&lt;$Q$4),"Excluded",'User Input'!D124))</f>
        <v>19.222000000000001</v>
      </c>
      <c r="E124" s="7" t="str">
        <f>IF('User Input'!E124="","No sample",IF(OR('User Input'!E124&gt;$Q$3, 'User Input'!E124&lt;$Q$4),"Excluded",'User Input'!E124))</f>
        <v>No sample</v>
      </c>
      <c r="F124" s="7" t="str">
        <f>IF('User Input'!F124="","No sample",IF(OR('User Input'!F124&gt;$Q$3, 'User Input'!F124&lt;$Q$4),"Excluded",'User Input'!F124))</f>
        <v>No sample</v>
      </c>
      <c r="G124" s="7" t="str">
        <f>IF('User Input'!G124="","No sample",IF(OR('User Input'!G124&gt;$Q$3, 'User Input'!G124&lt;$Q$4),"Excluded",'User Input'!G124))</f>
        <v>No sample</v>
      </c>
      <c r="H124" s="7" t="str">
        <f>IF('User Input'!H124="","No sample",IF(OR('User Input'!H124&gt;$Q$3, 'User Input'!H124&lt;$Q$4),"Excluded",'User Input'!H124))</f>
        <v>No sample</v>
      </c>
      <c r="I124" s="7" t="str">
        <f>IF('User Input'!I124="","No sample",IF(OR('User Input'!I124&gt;$Q$3, 'User Input'!I124&lt;$Q$4),"Excluded",'User Input'!I124))</f>
        <v>No sample</v>
      </c>
      <c r="J124" s="7">
        <f>IF('User Input'!J124="","No sample",IF(OR('User Input'!J124&gt;$Q$3, 'User Input'!J124&lt;$Q$4),"Excluded",'User Input'!J124))</f>
        <v>22.437999999999999</v>
      </c>
      <c r="K124" s="7" t="str">
        <f>IF('User Input'!K124="","No sample",IF(OR('User Input'!K124&gt;$Q$3, 'User Input'!K124&lt;$Q$4),"Excluded",'User Input'!K124))</f>
        <v>No sample</v>
      </c>
      <c r="L124" s="7" t="str">
        <f>IF('User Input'!L124="","No sample",IF(OR('User Input'!L124&gt;$Q$3, 'User Input'!L124&lt;$Q$4),"Excluded",'User Input'!L124))</f>
        <v>No sample</v>
      </c>
      <c r="M124" s="7" t="str">
        <f>IF('User Input'!M124="","No sample",IF(OR('User Input'!M124&gt;$Q$3, 'User Input'!M124&lt;$Q$4),"Excluded",'User Input'!M124))</f>
        <v>No sample</v>
      </c>
      <c r="N124" s="7" t="str">
        <f>IF('User Input'!N124="","No sample",IF(OR('User Input'!N124&gt;$Q$3, 'User Input'!N124&lt;$Q$4),"Excluded",'User Input'!N124))</f>
        <v>No sample</v>
      </c>
      <c r="O124" s="7" t="str">
        <f>IF('User Input'!O124="","No sample",IF(OR('User Input'!O124&gt;$Q$3, 'User Input'!O124&lt;$Q$4),"Excluded",'User Input'!O124))</f>
        <v>No sample</v>
      </c>
      <c r="P124" s="43"/>
      <c r="Q124" s="43"/>
      <c r="R124" s="43"/>
    </row>
    <row r="125" spans="1:18" x14ac:dyDescent="0.25">
      <c r="A125" s="133"/>
      <c r="B125" s="6" t="s">
        <v>2405</v>
      </c>
      <c r="C125" s="6" t="str">
        <f>VLOOKUP(B125,'miRNA Table'!$B$3:$D$194,3,FALSE)</f>
        <v>hsa-miR-10b-5p</v>
      </c>
      <c r="D125" s="7" t="str">
        <f>IF('User Input'!D125="","No sample",IF(OR('User Input'!D125&gt;$Q$3, 'User Input'!D125&lt;$Q$4),"Excluded",'User Input'!D125))</f>
        <v>Excluded</v>
      </c>
      <c r="E125" s="7" t="str">
        <f>IF('User Input'!E125="","No sample",IF(OR('User Input'!E125&gt;$Q$3, 'User Input'!E125&lt;$Q$4),"Excluded",'User Input'!E125))</f>
        <v>No sample</v>
      </c>
      <c r="F125" s="7" t="str">
        <f>IF('User Input'!F125="","No sample",IF(OR('User Input'!F125&gt;$Q$3, 'User Input'!F125&lt;$Q$4),"Excluded",'User Input'!F125))</f>
        <v>No sample</v>
      </c>
      <c r="G125" s="7" t="str">
        <f>IF('User Input'!G125="","No sample",IF(OR('User Input'!G125&gt;$Q$3, 'User Input'!G125&lt;$Q$4),"Excluded",'User Input'!G125))</f>
        <v>No sample</v>
      </c>
      <c r="H125" s="7" t="str">
        <f>IF('User Input'!H125="","No sample",IF(OR('User Input'!H125&gt;$Q$3, 'User Input'!H125&lt;$Q$4),"Excluded",'User Input'!H125))</f>
        <v>No sample</v>
      </c>
      <c r="I125" s="7" t="str">
        <f>IF('User Input'!I125="","No sample",IF(OR('User Input'!I125&gt;$Q$3, 'User Input'!I125&lt;$Q$4),"Excluded",'User Input'!I125))</f>
        <v>No sample</v>
      </c>
      <c r="J125" s="7">
        <f>IF('User Input'!J125="","No sample",IF(OR('User Input'!J125&gt;$Q$3, 'User Input'!J125&lt;$Q$4),"Excluded",'User Input'!J125))</f>
        <v>29.667999999999999</v>
      </c>
      <c r="K125" s="7" t="str">
        <f>IF('User Input'!K125="","No sample",IF(OR('User Input'!K125&gt;$Q$3, 'User Input'!K125&lt;$Q$4),"Excluded",'User Input'!K125))</f>
        <v>No sample</v>
      </c>
      <c r="L125" s="7" t="str">
        <f>IF('User Input'!L125="","No sample",IF(OR('User Input'!L125&gt;$Q$3, 'User Input'!L125&lt;$Q$4),"Excluded",'User Input'!L125))</f>
        <v>No sample</v>
      </c>
      <c r="M125" s="7" t="str">
        <f>IF('User Input'!M125="","No sample",IF(OR('User Input'!M125&gt;$Q$3, 'User Input'!M125&lt;$Q$4),"Excluded",'User Input'!M125))</f>
        <v>No sample</v>
      </c>
      <c r="N125" s="7" t="str">
        <f>IF('User Input'!N125="","No sample",IF(OR('User Input'!N125&gt;$Q$3, 'User Input'!N125&lt;$Q$4),"Excluded",'User Input'!N125))</f>
        <v>No sample</v>
      </c>
      <c r="O125" s="7" t="str">
        <f>IF('User Input'!O125="","No sample",IF(OR('User Input'!O125&gt;$Q$3, 'User Input'!O125&lt;$Q$4),"Excluded",'User Input'!O125))</f>
        <v>No sample</v>
      </c>
      <c r="P125" s="43"/>
      <c r="Q125" s="43"/>
      <c r="R125" s="43"/>
    </row>
    <row r="126" spans="1:18" x14ac:dyDescent="0.25">
      <c r="A126" s="133"/>
      <c r="B126" s="6" t="s">
        <v>2406</v>
      </c>
      <c r="C126" s="6" t="str">
        <f>VLOOKUP(B126,'miRNA Table'!$B$3:$D$194,3,FALSE)</f>
        <v>hsa-miR-217</v>
      </c>
      <c r="D126" s="7">
        <f>IF('User Input'!D126="","No sample",IF(OR('User Input'!D126&gt;$Q$3, 'User Input'!D126&lt;$Q$4),"Excluded",'User Input'!D126))</f>
        <v>28.879000000000001</v>
      </c>
      <c r="E126" s="7" t="str">
        <f>IF('User Input'!E126="","No sample",IF(OR('User Input'!E126&gt;$Q$3, 'User Input'!E126&lt;$Q$4),"Excluded",'User Input'!E126))</f>
        <v>No sample</v>
      </c>
      <c r="F126" s="7" t="str">
        <f>IF('User Input'!F126="","No sample",IF(OR('User Input'!F126&gt;$Q$3, 'User Input'!F126&lt;$Q$4),"Excluded",'User Input'!F126))</f>
        <v>No sample</v>
      </c>
      <c r="G126" s="7" t="str">
        <f>IF('User Input'!G126="","No sample",IF(OR('User Input'!G126&gt;$Q$3, 'User Input'!G126&lt;$Q$4),"Excluded",'User Input'!G126))</f>
        <v>No sample</v>
      </c>
      <c r="H126" s="7" t="str">
        <f>IF('User Input'!H126="","No sample",IF(OR('User Input'!H126&gt;$Q$3, 'User Input'!H126&lt;$Q$4),"Excluded",'User Input'!H126))</f>
        <v>No sample</v>
      </c>
      <c r="I126" s="7" t="str">
        <f>IF('User Input'!I126="","No sample",IF(OR('User Input'!I126&gt;$Q$3, 'User Input'!I126&lt;$Q$4),"Excluded",'User Input'!I126))</f>
        <v>No sample</v>
      </c>
      <c r="J126" s="7">
        <f>IF('User Input'!J126="","No sample",IF(OR('User Input'!J126&gt;$Q$3, 'User Input'!J126&lt;$Q$4),"Excluded",'User Input'!J126))</f>
        <v>29.681999999999999</v>
      </c>
      <c r="K126" s="7" t="str">
        <f>IF('User Input'!K126="","No sample",IF(OR('User Input'!K126&gt;$Q$3, 'User Input'!K126&lt;$Q$4),"Excluded",'User Input'!K126))</f>
        <v>No sample</v>
      </c>
      <c r="L126" s="7" t="str">
        <f>IF('User Input'!L126="","No sample",IF(OR('User Input'!L126&gt;$Q$3, 'User Input'!L126&lt;$Q$4),"Excluded",'User Input'!L126))</f>
        <v>No sample</v>
      </c>
      <c r="M126" s="7" t="str">
        <f>IF('User Input'!M126="","No sample",IF(OR('User Input'!M126&gt;$Q$3, 'User Input'!M126&lt;$Q$4),"Excluded",'User Input'!M126))</f>
        <v>No sample</v>
      </c>
      <c r="N126" s="7" t="str">
        <f>IF('User Input'!N126="","No sample",IF(OR('User Input'!N126&gt;$Q$3, 'User Input'!N126&lt;$Q$4),"Excluded",'User Input'!N126))</f>
        <v>No sample</v>
      </c>
      <c r="O126" s="7" t="str">
        <f>IF('User Input'!O126="","No sample",IF(OR('User Input'!O126&gt;$Q$3, 'User Input'!O126&lt;$Q$4),"Excluded",'User Input'!O126))</f>
        <v>No sample</v>
      </c>
      <c r="P126" s="43"/>
      <c r="Q126" s="43"/>
      <c r="R126" s="43"/>
    </row>
    <row r="127" spans="1:18" x14ac:dyDescent="0.25">
      <c r="A127" s="133"/>
      <c r="B127" s="6" t="s">
        <v>2407</v>
      </c>
      <c r="C127" s="6" t="str">
        <f>VLOOKUP(B127,'miRNA Table'!$B$3:$D$194,3,FALSE)</f>
        <v>hsa-miR-27b-3p</v>
      </c>
      <c r="D127" s="7">
        <f>IF('User Input'!D127="","No sample",IF(OR('User Input'!D127&gt;$Q$3, 'User Input'!D127&lt;$Q$4),"Excluded",'User Input'!D127))</f>
        <v>28.274000000000001</v>
      </c>
      <c r="E127" s="7" t="str">
        <f>IF('User Input'!E127="","No sample",IF(OR('User Input'!E127&gt;$Q$3, 'User Input'!E127&lt;$Q$4),"Excluded",'User Input'!E127))</f>
        <v>No sample</v>
      </c>
      <c r="F127" s="7" t="str">
        <f>IF('User Input'!F127="","No sample",IF(OR('User Input'!F127&gt;$Q$3, 'User Input'!F127&lt;$Q$4),"Excluded",'User Input'!F127))</f>
        <v>No sample</v>
      </c>
      <c r="G127" s="7" t="str">
        <f>IF('User Input'!G127="","No sample",IF(OR('User Input'!G127&gt;$Q$3, 'User Input'!G127&lt;$Q$4),"Excluded",'User Input'!G127))</f>
        <v>No sample</v>
      </c>
      <c r="H127" s="7" t="str">
        <f>IF('User Input'!H127="","No sample",IF(OR('User Input'!H127&gt;$Q$3, 'User Input'!H127&lt;$Q$4),"Excluded",'User Input'!H127))</f>
        <v>No sample</v>
      </c>
      <c r="I127" s="7" t="str">
        <f>IF('User Input'!I127="","No sample",IF(OR('User Input'!I127&gt;$Q$3, 'User Input'!I127&lt;$Q$4),"Excluded",'User Input'!I127))</f>
        <v>No sample</v>
      </c>
      <c r="J127" s="7">
        <f>IF('User Input'!J127="","No sample",IF(OR('User Input'!J127&gt;$Q$3, 'User Input'!J127&lt;$Q$4),"Excluded",'User Input'!J127))</f>
        <v>27.058</v>
      </c>
      <c r="K127" s="7" t="str">
        <f>IF('User Input'!K127="","No sample",IF(OR('User Input'!K127&gt;$Q$3, 'User Input'!K127&lt;$Q$4),"Excluded",'User Input'!K127))</f>
        <v>No sample</v>
      </c>
      <c r="L127" s="7" t="str">
        <f>IF('User Input'!L127="","No sample",IF(OR('User Input'!L127&gt;$Q$3, 'User Input'!L127&lt;$Q$4),"Excluded",'User Input'!L127))</f>
        <v>No sample</v>
      </c>
      <c r="M127" s="7" t="str">
        <f>IF('User Input'!M127="","No sample",IF(OR('User Input'!M127&gt;$Q$3, 'User Input'!M127&lt;$Q$4),"Excluded",'User Input'!M127))</f>
        <v>No sample</v>
      </c>
      <c r="N127" s="7" t="str">
        <f>IF('User Input'!N127="","No sample",IF(OR('User Input'!N127&gt;$Q$3, 'User Input'!N127&lt;$Q$4),"Excluded",'User Input'!N127))</f>
        <v>No sample</v>
      </c>
      <c r="O127" s="7" t="str">
        <f>IF('User Input'!O127="","No sample",IF(OR('User Input'!O127&gt;$Q$3, 'User Input'!O127&lt;$Q$4),"Excluded",'User Input'!O127))</f>
        <v>No sample</v>
      </c>
      <c r="P127" s="43"/>
      <c r="Q127" s="43"/>
      <c r="R127" s="43"/>
    </row>
    <row r="128" spans="1:18" x14ac:dyDescent="0.25">
      <c r="A128" s="133"/>
      <c r="B128" s="6" t="s">
        <v>2408</v>
      </c>
      <c r="C128" s="6" t="str">
        <f>VLOOKUP(B128,'miRNA Table'!$B$3:$D$194,3,FALSE)</f>
        <v>hsa-miR-144-3p</v>
      </c>
      <c r="D128" s="7">
        <f>IF('User Input'!D128="","No sample",IF(OR('User Input'!D128&gt;$Q$3, 'User Input'!D128&lt;$Q$4),"Excluded",'User Input'!D128))</f>
        <v>30.532</v>
      </c>
      <c r="E128" s="7" t="str">
        <f>IF('User Input'!E128="","No sample",IF(OR('User Input'!E128&gt;$Q$3, 'User Input'!E128&lt;$Q$4),"Excluded",'User Input'!E128))</f>
        <v>No sample</v>
      </c>
      <c r="F128" s="7" t="str">
        <f>IF('User Input'!F128="","No sample",IF(OR('User Input'!F128&gt;$Q$3, 'User Input'!F128&lt;$Q$4),"Excluded",'User Input'!F128))</f>
        <v>No sample</v>
      </c>
      <c r="G128" s="7" t="str">
        <f>IF('User Input'!G128="","No sample",IF(OR('User Input'!G128&gt;$Q$3, 'User Input'!G128&lt;$Q$4),"Excluded",'User Input'!G128))</f>
        <v>No sample</v>
      </c>
      <c r="H128" s="7" t="str">
        <f>IF('User Input'!H128="","No sample",IF(OR('User Input'!H128&gt;$Q$3, 'User Input'!H128&lt;$Q$4),"Excluded",'User Input'!H128))</f>
        <v>No sample</v>
      </c>
      <c r="I128" s="7" t="str">
        <f>IF('User Input'!I128="","No sample",IF(OR('User Input'!I128&gt;$Q$3, 'User Input'!I128&lt;$Q$4),"Excluded",'User Input'!I128))</f>
        <v>No sample</v>
      </c>
      <c r="J128" s="7">
        <f>IF('User Input'!J128="","No sample",IF(OR('User Input'!J128&gt;$Q$3, 'User Input'!J128&lt;$Q$4),"Excluded",'User Input'!J128))</f>
        <v>31.024999999999999</v>
      </c>
      <c r="K128" s="7" t="str">
        <f>IF('User Input'!K128="","No sample",IF(OR('User Input'!K128&gt;$Q$3, 'User Input'!K128&lt;$Q$4),"Excluded",'User Input'!K128))</f>
        <v>No sample</v>
      </c>
      <c r="L128" s="7" t="str">
        <f>IF('User Input'!L128="","No sample",IF(OR('User Input'!L128&gt;$Q$3, 'User Input'!L128&lt;$Q$4),"Excluded",'User Input'!L128))</f>
        <v>No sample</v>
      </c>
      <c r="M128" s="7" t="str">
        <f>IF('User Input'!M128="","No sample",IF(OR('User Input'!M128&gt;$Q$3, 'User Input'!M128&lt;$Q$4),"Excluded",'User Input'!M128))</f>
        <v>No sample</v>
      </c>
      <c r="N128" s="7" t="str">
        <f>IF('User Input'!N128="","No sample",IF(OR('User Input'!N128&gt;$Q$3, 'User Input'!N128&lt;$Q$4),"Excluded",'User Input'!N128))</f>
        <v>No sample</v>
      </c>
      <c r="O128" s="7" t="str">
        <f>IF('User Input'!O128="","No sample",IF(OR('User Input'!O128&gt;$Q$3, 'User Input'!O128&lt;$Q$4),"Excluded",'User Input'!O128))</f>
        <v>No sample</v>
      </c>
      <c r="P128" s="43"/>
      <c r="Q128" s="43"/>
      <c r="R128" s="43"/>
    </row>
    <row r="129" spans="1:18" x14ac:dyDescent="0.25">
      <c r="A129" s="133"/>
      <c r="B129" s="6" t="s">
        <v>2409</v>
      </c>
      <c r="C129" s="6" t="str">
        <f>VLOOKUP(B129,'miRNA Table'!$B$3:$D$194,3,FALSE)</f>
        <v>hsa-miR-146a-5p</v>
      </c>
      <c r="D129" s="7">
        <f>IF('User Input'!D129="","No sample",IF(OR('User Input'!D129&gt;$Q$3, 'User Input'!D129&lt;$Q$4),"Excluded",'User Input'!D129))</f>
        <v>28.225000000000001</v>
      </c>
      <c r="E129" s="7" t="str">
        <f>IF('User Input'!E129="","No sample",IF(OR('User Input'!E129&gt;$Q$3, 'User Input'!E129&lt;$Q$4),"Excluded",'User Input'!E129))</f>
        <v>No sample</v>
      </c>
      <c r="F129" s="7" t="str">
        <f>IF('User Input'!F129="","No sample",IF(OR('User Input'!F129&gt;$Q$3, 'User Input'!F129&lt;$Q$4),"Excluded",'User Input'!F129))</f>
        <v>No sample</v>
      </c>
      <c r="G129" s="7" t="str">
        <f>IF('User Input'!G129="","No sample",IF(OR('User Input'!G129&gt;$Q$3, 'User Input'!G129&lt;$Q$4),"Excluded",'User Input'!G129))</f>
        <v>No sample</v>
      </c>
      <c r="H129" s="7" t="str">
        <f>IF('User Input'!H129="","No sample",IF(OR('User Input'!H129&gt;$Q$3, 'User Input'!H129&lt;$Q$4),"Excluded",'User Input'!H129))</f>
        <v>No sample</v>
      </c>
      <c r="I129" s="7" t="str">
        <f>IF('User Input'!I129="","No sample",IF(OR('User Input'!I129&gt;$Q$3, 'User Input'!I129&lt;$Q$4),"Excluded",'User Input'!I129))</f>
        <v>No sample</v>
      </c>
      <c r="J129" s="7">
        <f>IF('User Input'!J129="","No sample",IF(OR('User Input'!J129&gt;$Q$3, 'User Input'!J129&lt;$Q$4),"Excluded",'User Input'!J129))</f>
        <v>29.038</v>
      </c>
      <c r="K129" s="7" t="str">
        <f>IF('User Input'!K129="","No sample",IF(OR('User Input'!K129&gt;$Q$3, 'User Input'!K129&lt;$Q$4),"Excluded",'User Input'!K129))</f>
        <v>No sample</v>
      </c>
      <c r="L129" s="7" t="str">
        <f>IF('User Input'!L129="","No sample",IF(OR('User Input'!L129&gt;$Q$3, 'User Input'!L129&lt;$Q$4),"Excluded",'User Input'!L129))</f>
        <v>No sample</v>
      </c>
      <c r="M129" s="7" t="str">
        <f>IF('User Input'!M129="","No sample",IF(OR('User Input'!M129&gt;$Q$3, 'User Input'!M129&lt;$Q$4),"Excluded",'User Input'!M129))</f>
        <v>No sample</v>
      </c>
      <c r="N129" s="7" t="str">
        <f>IF('User Input'!N129="","No sample",IF(OR('User Input'!N129&gt;$Q$3, 'User Input'!N129&lt;$Q$4),"Excluded",'User Input'!N129))</f>
        <v>No sample</v>
      </c>
      <c r="O129" s="7" t="str">
        <f>IF('User Input'!O129="","No sample",IF(OR('User Input'!O129&gt;$Q$3, 'User Input'!O129&lt;$Q$4),"Excluded",'User Input'!O129))</f>
        <v>No sample</v>
      </c>
      <c r="P129" s="43"/>
      <c r="Q129" s="43"/>
      <c r="R129" s="43"/>
    </row>
    <row r="130" spans="1:18" x14ac:dyDescent="0.25">
      <c r="A130" s="133"/>
      <c r="B130" s="6" t="s">
        <v>2410</v>
      </c>
      <c r="C130" s="6" t="str">
        <f>VLOOKUP(B130,'miRNA Table'!$B$3:$D$194,3,FALSE)</f>
        <v>hsa-miR-29c-3p</v>
      </c>
      <c r="D130" s="7">
        <f>IF('User Input'!D130="","No sample",IF(OR('User Input'!D130&gt;$Q$3, 'User Input'!D130&lt;$Q$4),"Excluded",'User Input'!D130))</f>
        <v>18.440999999999999</v>
      </c>
      <c r="E130" s="7" t="str">
        <f>IF('User Input'!E130="","No sample",IF(OR('User Input'!E130&gt;$Q$3, 'User Input'!E130&lt;$Q$4),"Excluded",'User Input'!E130))</f>
        <v>No sample</v>
      </c>
      <c r="F130" s="7" t="str">
        <f>IF('User Input'!F130="","No sample",IF(OR('User Input'!F130&gt;$Q$3, 'User Input'!F130&lt;$Q$4),"Excluded",'User Input'!F130))</f>
        <v>No sample</v>
      </c>
      <c r="G130" s="7" t="str">
        <f>IF('User Input'!G130="","No sample",IF(OR('User Input'!G130&gt;$Q$3, 'User Input'!G130&lt;$Q$4),"Excluded",'User Input'!G130))</f>
        <v>No sample</v>
      </c>
      <c r="H130" s="7" t="str">
        <f>IF('User Input'!H130="","No sample",IF(OR('User Input'!H130&gt;$Q$3, 'User Input'!H130&lt;$Q$4),"Excluded",'User Input'!H130))</f>
        <v>No sample</v>
      </c>
      <c r="I130" s="7" t="str">
        <f>IF('User Input'!I130="","No sample",IF(OR('User Input'!I130&gt;$Q$3, 'User Input'!I130&lt;$Q$4),"Excluded",'User Input'!I130))</f>
        <v>No sample</v>
      </c>
      <c r="J130" s="7">
        <f>IF('User Input'!J130="","No sample",IF(OR('User Input'!J130&gt;$Q$3, 'User Input'!J130&lt;$Q$4),"Excluded",'User Input'!J130))</f>
        <v>18.036999999999999</v>
      </c>
      <c r="K130" s="7" t="str">
        <f>IF('User Input'!K130="","No sample",IF(OR('User Input'!K130&gt;$Q$3, 'User Input'!K130&lt;$Q$4),"Excluded",'User Input'!K130))</f>
        <v>No sample</v>
      </c>
      <c r="L130" s="7" t="str">
        <f>IF('User Input'!L130="","No sample",IF(OR('User Input'!L130&gt;$Q$3, 'User Input'!L130&lt;$Q$4),"Excluded",'User Input'!L130))</f>
        <v>No sample</v>
      </c>
      <c r="M130" s="7" t="str">
        <f>IF('User Input'!M130="","No sample",IF(OR('User Input'!M130&gt;$Q$3, 'User Input'!M130&lt;$Q$4),"Excluded",'User Input'!M130))</f>
        <v>No sample</v>
      </c>
      <c r="N130" s="7" t="str">
        <f>IF('User Input'!N130="","No sample",IF(OR('User Input'!N130&gt;$Q$3, 'User Input'!N130&lt;$Q$4),"Excluded",'User Input'!N130))</f>
        <v>No sample</v>
      </c>
      <c r="O130" s="7" t="str">
        <f>IF('User Input'!O130="","No sample",IF(OR('User Input'!O130&gt;$Q$3, 'User Input'!O130&lt;$Q$4),"Excluded",'User Input'!O130))</f>
        <v>No sample</v>
      </c>
      <c r="P130" s="43"/>
      <c r="Q130" s="43"/>
      <c r="R130" s="43"/>
    </row>
    <row r="131" spans="1:18" x14ac:dyDescent="0.25">
      <c r="A131" s="133"/>
      <c r="B131" s="6" t="s">
        <v>2411</v>
      </c>
      <c r="C131" s="6" t="str">
        <f>VLOOKUP(B131,'miRNA Table'!$B$3:$D$194,3,FALSE)</f>
        <v>hsa-miR-383-5p</v>
      </c>
      <c r="D131" s="7" t="str">
        <f>IF('User Input'!D131="","No sample",IF(OR('User Input'!D131&gt;$Q$3, 'User Input'!D131&lt;$Q$4),"Excluded",'User Input'!D131))</f>
        <v>Excluded</v>
      </c>
      <c r="E131" s="7" t="str">
        <f>IF('User Input'!E131="","No sample",IF(OR('User Input'!E131&gt;$Q$3, 'User Input'!E131&lt;$Q$4),"Excluded",'User Input'!E131))</f>
        <v>No sample</v>
      </c>
      <c r="F131" s="7" t="str">
        <f>IF('User Input'!F131="","No sample",IF(OR('User Input'!F131&gt;$Q$3, 'User Input'!F131&lt;$Q$4),"Excluded",'User Input'!F131))</f>
        <v>No sample</v>
      </c>
      <c r="G131" s="7" t="str">
        <f>IF('User Input'!G131="","No sample",IF(OR('User Input'!G131&gt;$Q$3, 'User Input'!G131&lt;$Q$4),"Excluded",'User Input'!G131))</f>
        <v>No sample</v>
      </c>
      <c r="H131" s="7" t="str">
        <f>IF('User Input'!H131="","No sample",IF(OR('User Input'!H131&gt;$Q$3, 'User Input'!H131&lt;$Q$4),"Excluded",'User Input'!H131))</f>
        <v>No sample</v>
      </c>
      <c r="I131" s="7" t="str">
        <f>IF('User Input'!I131="","No sample",IF(OR('User Input'!I131&gt;$Q$3, 'User Input'!I131&lt;$Q$4),"Excluded",'User Input'!I131))</f>
        <v>No sample</v>
      </c>
      <c r="J131" s="7" t="str">
        <f>IF('User Input'!J131="","No sample",IF(OR('User Input'!J131&gt;$Q$3, 'User Input'!J131&lt;$Q$4),"Excluded",'User Input'!J131))</f>
        <v>Excluded</v>
      </c>
      <c r="K131" s="7" t="str">
        <f>IF('User Input'!K131="","No sample",IF(OR('User Input'!K131&gt;$Q$3, 'User Input'!K131&lt;$Q$4),"Excluded",'User Input'!K131))</f>
        <v>No sample</v>
      </c>
      <c r="L131" s="7" t="str">
        <f>IF('User Input'!L131="","No sample",IF(OR('User Input'!L131&gt;$Q$3, 'User Input'!L131&lt;$Q$4),"Excluded",'User Input'!L131))</f>
        <v>No sample</v>
      </c>
      <c r="M131" s="7" t="str">
        <f>IF('User Input'!M131="","No sample",IF(OR('User Input'!M131&gt;$Q$3, 'User Input'!M131&lt;$Q$4),"Excluded",'User Input'!M131))</f>
        <v>No sample</v>
      </c>
      <c r="N131" s="7" t="str">
        <f>IF('User Input'!N131="","No sample",IF(OR('User Input'!N131&gt;$Q$3, 'User Input'!N131&lt;$Q$4),"Excluded",'User Input'!N131))</f>
        <v>No sample</v>
      </c>
      <c r="O131" s="7" t="str">
        <f>IF('User Input'!O131="","No sample",IF(OR('User Input'!O131&gt;$Q$3, 'User Input'!O131&lt;$Q$4),"Excluded",'User Input'!O131))</f>
        <v>No sample</v>
      </c>
      <c r="P131" s="43"/>
      <c r="Q131" s="43"/>
      <c r="R131" s="43"/>
    </row>
    <row r="132" spans="1:18" x14ac:dyDescent="0.25">
      <c r="A132" s="133"/>
      <c r="B132" s="6" t="s">
        <v>2412</v>
      </c>
      <c r="C132" s="6" t="str">
        <f>VLOOKUP(B132,'miRNA Table'!$B$3:$D$194,3,FALSE)</f>
        <v>hsa-miR-424-5p</v>
      </c>
      <c r="D132" s="7" t="str">
        <f>IF('User Input'!D132="","No sample",IF(OR('User Input'!D132&gt;$Q$3, 'User Input'!D132&lt;$Q$4),"Excluded",'User Input'!D132))</f>
        <v>Excluded</v>
      </c>
      <c r="E132" s="7" t="str">
        <f>IF('User Input'!E132="","No sample",IF(OR('User Input'!E132&gt;$Q$3, 'User Input'!E132&lt;$Q$4),"Excluded",'User Input'!E132))</f>
        <v>No sample</v>
      </c>
      <c r="F132" s="7" t="str">
        <f>IF('User Input'!F132="","No sample",IF(OR('User Input'!F132&gt;$Q$3, 'User Input'!F132&lt;$Q$4),"Excluded",'User Input'!F132))</f>
        <v>No sample</v>
      </c>
      <c r="G132" s="7" t="str">
        <f>IF('User Input'!G132="","No sample",IF(OR('User Input'!G132&gt;$Q$3, 'User Input'!G132&lt;$Q$4),"Excluded",'User Input'!G132))</f>
        <v>No sample</v>
      </c>
      <c r="H132" s="7" t="str">
        <f>IF('User Input'!H132="","No sample",IF(OR('User Input'!H132&gt;$Q$3, 'User Input'!H132&lt;$Q$4),"Excluded",'User Input'!H132))</f>
        <v>No sample</v>
      </c>
      <c r="I132" s="7" t="str">
        <f>IF('User Input'!I132="","No sample",IF(OR('User Input'!I132&gt;$Q$3, 'User Input'!I132&lt;$Q$4),"Excluded",'User Input'!I132))</f>
        <v>No sample</v>
      </c>
      <c r="J132" s="7" t="str">
        <f>IF('User Input'!J132="","No sample",IF(OR('User Input'!J132&gt;$Q$3, 'User Input'!J132&lt;$Q$4),"Excluded",'User Input'!J132))</f>
        <v>Excluded</v>
      </c>
      <c r="K132" s="7" t="str">
        <f>IF('User Input'!K132="","No sample",IF(OR('User Input'!K132&gt;$Q$3, 'User Input'!K132&lt;$Q$4),"Excluded",'User Input'!K132))</f>
        <v>No sample</v>
      </c>
      <c r="L132" s="7" t="str">
        <f>IF('User Input'!L132="","No sample",IF(OR('User Input'!L132&gt;$Q$3, 'User Input'!L132&lt;$Q$4),"Excluded",'User Input'!L132))</f>
        <v>No sample</v>
      </c>
      <c r="M132" s="7" t="str">
        <f>IF('User Input'!M132="","No sample",IF(OR('User Input'!M132&gt;$Q$3, 'User Input'!M132&lt;$Q$4),"Excluded",'User Input'!M132))</f>
        <v>No sample</v>
      </c>
      <c r="N132" s="7" t="str">
        <f>IF('User Input'!N132="","No sample",IF(OR('User Input'!N132&gt;$Q$3, 'User Input'!N132&lt;$Q$4),"Excluded",'User Input'!N132))</f>
        <v>No sample</v>
      </c>
      <c r="O132" s="7" t="str">
        <f>IF('User Input'!O132="","No sample",IF(OR('User Input'!O132&gt;$Q$3, 'User Input'!O132&lt;$Q$4),"Excluded",'User Input'!O132))</f>
        <v>No sample</v>
      </c>
      <c r="P132" s="43"/>
      <c r="Q132" s="43"/>
      <c r="R132" s="43"/>
    </row>
    <row r="133" spans="1:18" x14ac:dyDescent="0.25">
      <c r="A133" s="133"/>
      <c r="B133" s="6" t="s">
        <v>2413</v>
      </c>
      <c r="C133" s="6" t="str">
        <f>VLOOKUP(B133,'miRNA Table'!$B$3:$D$194,3,FALSE)</f>
        <v>hsa-miR-506-3p</v>
      </c>
      <c r="D133" s="7" t="str">
        <f>IF('User Input'!D133="","No sample",IF(OR('User Input'!D133&gt;$Q$3, 'User Input'!D133&lt;$Q$4),"Excluded",'User Input'!D133))</f>
        <v>Excluded</v>
      </c>
      <c r="E133" s="7" t="str">
        <f>IF('User Input'!E133="","No sample",IF(OR('User Input'!E133&gt;$Q$3, 'User Input'!E133&lt;$Q$4),"Excluded",'User Input'!E133))</f>
        <v>No sample</v>
      </c>
      <c r="F133" s="7" t="str">
        <f>IF('User Input'!F133="","No sample",IF(OR('User Input'!F133&gt;$Q$3, 'User Input'!F133&lt;$Q$4),"Excluded",'User Input'!F133))</f>
        <v>No sample</v>
      </c>
      <c r="G133" s="7" t="str">
        <f>IF('User Input'!G133="","No sample",IF(OR('User Input'!G133&gt;$Q$3, 'User Input'!G133&lt;$Q$4),"Excluded",'User Input'!G133))</f>
        <v>No sample</v>
      </c>
      <c r="H133" s="7" t="str">
        <f>IF('User Input'!H133="","No sample",IF(OR('User Input'!H133&gt;$Q$3, 'User Input'!H133&lt;$Q$4),"Excluded",'User Input'!H133))</f>
        <v>No sample</v>
      </c>
      <c r="I133" s="7" t="str">
        <f>IF('User Input'!I133="","No sample",IF(OR('User Input'!I133&gt;$Q$3, 'User Input'!I133&lt;$Q$4),"Excluded",'User Input'!I133))</f>
        <v>No sample</v>
      </c>
      <c r="J133" s="7" t="str">
        <f>IF('User Input'!J133="","No sample",IF(OR('User Input'!J133&gt;$Q$3, 'User Input'!J133&lt;$Q$4),"Excluded",'User Input'!J133))</f>
        <v>Excluded</v>
      </c>
      <c r="K133" s="7" t="str">
        <f>IF('User Input'!K133="","No sample",IF(OR('User Input'!K133&gt;$Q$3, 'User Input'!K133&lt;$Q$4),"Excluded",'User Input'!K133))</f>
        <v>No sample</v>
      </c>
      <c r="L133" s="7" t="str">
        <f>IF('User Input'!L133="","No sample",IF(OR('User Input'!L133&gt;$Q$3, 'User Input'!L133&lt;$Q$4),"Excluded",'User Input'!L133))</f>
        <v>No sample</v>
      </c>
      <c r="M133" s="7" t="str">
        <f>IF('User Input'!M133="","No sample",IF(OR('User Input'!M133&gt;$Q$3, 'User Input'!M133&lt;$Q$4),"Excluded",'User Input'!M133))</f>
        <v>No sample</v>
      </c>
      <c r="N133" s="7" t="str">
        <f>IF('User Input'!N133="","No sample",IF(OR('User Input'!N133&gt;$Q$3, 'User Input'!N133&lt;$Q$4),"Excluded",'User Input'!N133))</f>
        <v>No sample</v>
      </c>
      <c r="O133" s="7" t="str">
        <f>IF('User Input'!O133="","No sample",IF(OR('User Input'!O133&gt;$Q$3, 'User Input'!O133&lt;$Q$4),"Excluded",'User Input'!O133))</f>
        <v>No sample</v>
      </c>
      <c r="P133" s="43"/>
      <c r="Q133" s="43"/>
      <c r="R133" s="43"/>
    </row>
    <row r="134" spans="1:18" x14ac:dyDescent="0.25">
      <c r="A134" s="133"/>
      <c r="B134" s="6" t="s">
        <v>2414</v>
      </c>
      <c r="C134" s="6" t="str">
        <f>VLOOKUP(B134,'miRNA Table'!$B$3:$D$194,3,FALSE)</f>
        <v>Spike-in RNA Ctr 2</v>
      </c>
      <c r="D134" s="7" t="str">
        <f>IF('User Input'!D134="","No sample",IF(OR('User Input'!D134&gt;$Q$3, 'User Input'!D134&lt;$Q$4),"Excluded",'User Input'!D134))</f>
        <v>Excluded</v>
      </c>
      <c r="E134" s="7" t="str">
        <f>IF('User Input'!E134="","No sample",IF(OR('User Input'!E134&gt;$Q$3, 'User Input'!E134&lt;$Q$4),"Excluded",'User Input'!E134))</f>
        <v>No sample</v>
      </c>
      <c r="F134" s="7" t="str">
        <f>IF('User Input'!F134="","No sample",IF(OR('User Input'!F134&gt;$Q$3, 'User Input'!F134&lt;$Q$4),"Excluded",'User Input'!F134))</f>
        <v>No sample</v>
      </c>
      <c r="G134" s="7" t="str">
        <f>IF('User Input'!G134="","No sample",IF(OR('User Input'!G134&gt;$Q$3, 'User Input'!G134&lt;$Q$4),"Excluded",'User Input'!G134))</f>
        <v>No sample</v>
      </c>
      <c r="H134" s="7" t="str">
        <f>IF('User Input'!H134="","No sample",IF(OR('User Input'!H134&gt;$Q$3, 'User Input'!H134&lt;$Q$4),"Excluded",'User Input'!H134))</f>
        <v>No sample</v>
      </c>
      <c r="I134" s="7" t="str">
        <f>IF('User Input'!I134="","No sample",IF(OR('User Input'!I134&gt;$Q$3, 'User Input'!I134&lt;$Q$4),"Excluded",'User Input'!I134))</f>
        <v>No sample</v>
      </c>
      <c r="J134" s="7" t="str">
        <f>IF('User Input'!J134="","No sample",IF(OR('User Input'!J134&gt;$Q$3, 'User Input'!J134&lt;$Q$4),"Excluded",'User Input'!J134))</f>
        <v>Excluded</v>
      </c>
      <c r="K134" s="7" t="str">
        <f>IF('User Input'!K134="","No sample",IF(OR('User Input'!K134&gt;$Q$3, 'User Input'!K134&lt;$Q$4),"Excluded",'User Input'!K134))</f>
        <v>No sample</v>
      </c>
      <c r="L134" s="7" t="str">
        <f>IF('User Input'!L134="","No sample",IF(OR('User Input'!L134&gt;$Q$3, 'User Input'!L134&lt;$Q$4),"Excluded",'User Input'!L134))</f>
        <v>No sample</v>
      </c>
      <c r="M134" s="7" t="str">
        <f>IF('User Input'!M134="","No sample",IF(OR('User Input'!M134&gt;$Q$3, 'User Input'!M134&lt;$Q$4),"Excluded",'User Input'!M134))</f>
        <v>No sample</v>
      </c>
      <c r="N134" s="7" t="str">
        <f>IF('User Input'!N134="","No sample",IF(OR('User Input'!N134&gt;$Q$3, 'User Input'!N134&lt;$Q$4),"Excluded",'User Input'!N134))</f>
        <v>No sample</v>
      </c>
      <c r="O134" s="7" t="str">
        <f>IF('User Input'!O134="","No sample",IF(OR('User Input'!O134&gt;$Q$3, 'User Input'!O134&lt;$Q$4),"Excluded",'User Input'!O134))</f>
        <v>No sample</v>
      </c>
      <c r="P134" s="43"/>
      <c r="Q134" s="43"/>
      <c r="R134" s="43"/>
    </row>
    <row r="135" spans="1:18" x14ac:dyDescent="0.25">
      <c r="A135" s="133"/>
      <c r="B135" s="6" t="s">
        <v>2415</v>
      </c>
      <c r="C135" s="6" t="str">
        <f>VLOOKUP(B135,'miRNA Table'!$B$3:$D$194,3,FALSE)</f>
        <v>hsa-miR-19b-3p</v>
      </c>
      <c r="D135" s="7">
        <f>IF('User Input'!D135="","No sample",IF(OR('User Input'!D135&gt;$Q$3, 'User Input'!D135&lt;$Q$4),"Excluded",'User Input'!D135))</f>
        <v>21.917999999999999</v>
      </c>
      <c r="E135" s="7" t="str">
        <f>IF('User Input'!E135="","No sample",IF(OR('User Input'!E135&gt;$Q$3, 'User Input'!E135&lt;$Q$4),"Excluded",'User Input'!E135))</f>
        <v>No sample</v>
      </c>
      <c r="F135" s="7" t="str">
        <f>IF('User Input'!F135="","No sample",IF(OR('User Input'!F135&gt;$Q$3, 'User Input'!F135&lt;$Q$4),"Excluded",'User Input'!F135))</f>
        <v>No sample</v>
      </c>
      <c r="G135" s="7" t="str">
        <f>IF('User Input'!G135="","No sample",IF(OR('User Input'!G135&gt;$Q$3, 'User Input'!G135&lt;$Q$4),"Excluded",'User Input'!G135))</f>
        <v>No sample</v>
      </c>
      <c r="H135" s="7" t="str">
        <f>IF('User Input'!H135="","No sample",IF(OR('User Input'!H135&gt;$Q$3, 'User Input'!H135&lt;$Q$4),"Excluded",'User Input'!H135))</f>
        <v>No sample</v>
      </c>
      <c r="I135" s="7" t="str">
        <f>IF('User Input'!I135="","No sample",IF(OR('User Input'!I135&gt;$Q$3, 'User Input'!I135&lt;$Q$4),"Excluded",'User Input'!I135))</f>
        <v>No sample</v>
      </c>
      <c r="J135" s="7">
        <f>IF('User Input'!J135="","No sample",IF(OR('User Input'!J135&gt;$Q$3, 'User Input'!J135&lt;$Q$4),"Excluded",'User Input'!J135))</f>
        <v>23.105</v>
      </c>
      <c r="K135" s="7" t="str">
        <f>IF('User Input'!K135="","No sample",IF(OR('User Input'!K135&gt;$Q$3, 'User Input'!K135&lt;$Q$4),"Excluded",'User Input'!K135))</f>
        <v>No sample</v>
      </c>
      <c r="L135" s="7" t="str">
        <f>IF('User Input'!L135="","No sample",IF(OR('User Input'!L135&gt;$Q$3, 'User Input'!L135&lt;$Q$4),"Excluded",'User Input'!L135))</f>
        <v>No sample</v>
      </c>
      <c r="M135" s="7" t="str">
        <f>IF('User Input'!M135="","No sample",IF(OR('User Input'!M135&gt;$Q$3, 'User Input'!M135&lt;$Q$4),"Excluded",'User Input'!M135))</f>
        <v>No sample</v>
      </c>
      <c r="N135" s="7" t="str">
        <f>IF('User Input'!N135="","No sample",IF(OR('User Input'!N135&gt;$Q$3, 'User Input'!N135&lt;$Q$4),"Excluded",'User Input'!N135))</f>
        <v>No sample</v>
      </c>
      <c r="O135" s="7" t="str">
        <f>IF('User Input'!O135="","No sample",IF(OR('User Input'!O135&gt;$Q$3, 'User Input'!O135&lt;$Q$4),"Excluded",'User Input'!O135))</f>
        <v>No sample</v>
      </c>
      <c r="P135" s="43"/>
      <c r="Q135" s="43"/>
      <c r="R135" s="43"/>
    </row>
    <row r="136" spans="1:18" x14ac:dyDescent="0.25">
      <c r="A136" s="133"/>
      <c r="B136" s="6" t="s">
        <v>2416</v>
      </c>
      <c r="C136" s="6" t="str">
        <f>VLOOKUP(B136,'miRNA Table'!$B$3:$D$194,3,FALSE)</f>
        <v>hsa-miR-208a-3p</v>
      </c>
      <c r="D136" s="7">
        <f>IF('User Input'!D136="","No sample",IF(OR('User Input'!D136&gt;$Q$3, 'User Input'!D136&lt;$Q$4),"Excluded",'User Input'!D136))</f>
        <v>25.135000000000002</v>
      </c>
      <c r="E136" s="7" t="str">
        <f>IF('User Input'!E136="","No sample",IF(OR('User Input'!E136&gt;$Q$3, 'User Input'!E136&lt;$Q$4),"Excluded",'User Input'!E136))</f>
        <v>No sample</v>
      </c>
      <c r="F136" s="7" t="str">
        <f>IF('User Input'!F136="","No sample",IF(OR('User Input'!F136&gt;$Q$3, 'User Input'!F136&lt;$Q$4),"Excluded",'User Input'!F136))</f>
        <v>No sample</v>
      </c>
      <c r="G136" s="7" t="str">
        <f>IF('User Input'!G136="","No sample",IF(OR('User Input'!G136&gt;$Q$3, 'User Input'!G136&lt;$Q$4),"Excluded",'User Input'!G136))</f>
        <v>No sample</v>
      </c>
      <c r="H136" s="7" t="str">
        <f>IF('User Input'!H136="","No sample",IF(OR('User Input'!H136&gt;$Q$3, 'User Input'!H136&lt;$Q$4),"Excluded",'User Input'!H136))</f>
        <v>No sample</v>
      </c>
      <c r="I136" s="7" t="str">
        <f>IF('User Input'!I136="","No sample",IF(OR('User Input'!I136&gt;$Q$3, 'User Input'!I136&lt;$Q$4),"Excluded",'User Input'!I136))</f>
        <v>No sample</v>
      </c>
      <c r="J136" s="7">
        <f>IF('User Input'!J136="","No sample",IF(OR('User Input'!J136&gt;$Q$3, 'User Input'!J136&lt;$Q$4),"Excluded",'User Input'!J136))</f>
        <v>26.155999999999999</v>
      </c>
      <c r="K136" s="7" t="str">
        <f>IF('User Input'!K136="","No sample",IF(OR('User Input'!K136&gt;$Q$3, 'User Input'!K136&lt;$Q$4),"Excluded",'User Input'!K136))</f>
        <v>No sample</v>
      </c>
      <c r="L136" s="7" t="str">
        <f>IF('User Input'!L136="","No sample",IF(OR('User Input'!L136&gt;$Q$3, 'User Input'!L136&lt;$Q$4),"Excluded",'User Input'!L136))</f>
        <v>No sample</v>
      </c>
      <c r="M136" s="7" t="str">
        <f>IF('User Input'!M136="","No sample",IF(OR('User Input'!M136&gt;$Q$3, 'User Input'!M136&lt;$Q$4),"Excluded",'User Input'!M136))</f>
        <v>No sample</v>
      </c>
      <c r="N136" s="7" t="str">
        <f>IF('User Input'!N136="","No sample",IF(OR('User Input'!N136&gt;$Q$3, 'User Input'!N136&lt;$Q$4),"Excluded",'User Input'!N136))</f>
        <v>No sample</v>
      </c>
      <c r="O136" s="7" t="str">
        <f>IF('User Input'!O136="","No sample",IF(OR('User Input'!O136&gt;$Q$3, 'User Input'!O136&lt;$Q$4),"Excluded",'User Input'!O136))</f>
        <v>No sample</v>
      </c>
      <c r="P136" s="43"/>
      <c r="Q136" s="43"/>
      <c r="R136" s="43"/>
    </row>
    <row r="137" spans="1:18" x14ac:dyDescent="0.25">
      <c r="A137" s="133"/>
      <c r="B137" s="6" t="s">
        <v>2417</v>
      </c>
      <c r="C137" s="6" t="str">
        <f>VLOOKUP(B137,'miRNA Table'!$B$3:$D$194,3,FALSE)</f>
        <v>hsa-miR-17-5p</v>
      </c>
      <c r="D137" s="7">
        <f>IF('User Input'!D137="","No sample",IF(OR('User Input'!D137&gt;$Q$3, 'User Input'!D137&lt;$Q$4),"Excluded",'User Input'!D137))</f>
        <v>27.036000000000001</v>
      </c>
      <c r="E137" s="7" t="str">
        <f>IF('User Input'!E137="","No sample",IF(OR('User Input'!E137&gt;$Q$3, 'User Input'!E137&lt;$Q$4),"Excluded",'User Input'!E137))</f>
        <v>No sample</v>
      </c>
      <c r="F137" s="7" t="str">
        <f>IF('User Input'!F137="","No sample",IF(OR('User Input'!F137&gt;$Q$3, 'User Input'!F137&lt;$Q$4),"Excluded",'User Input'!F137))</f>
        <v>No sample</v>
      </c>
      <c r="G137" s="7" t="str">
        <f>IF('User Input'!G137="","No sample",IF(OR('User Input'!G137&gt;$Q$3, 'User Input'!G137&lt;$Q$4),"Excluded",'User Input'!G137))</f>
        <v>No sample</v>
      </c>
      <c r="H137" s="7" t="str">
        <f>IF('User Input'!H137="","No sample",IF(OR('User Input'!H137&gt;$Q$3, 'User Input'!H137&lt;$Q$4),"Excluded",'User Input'!H137))</f>
        <v>No sample</v>
      </c>
      <c r="I137" s="7" t="str">
        <f>IF('User Input'!I137="","No sample",IF(OR('User Input'!I137&gt;$Q$3, 'User Input'!I137&lt;$Q$4),"Excluded",'User Input'!I137))</f>
        <v>No sample</v>
      </c>
      <c r="J137" s="7">
        <f>IF('User Input'!J137="","No sample",IF(OR('User Input'!J137&gt;$Q$3, 'User Input'!J137&lt;$Q$4),"Excluded",'User Input'!J137))</f>
        <v>29.018999999999998</v>
      </c>
      <c r="K137" s="7" t="str">
        <f>IF('User Input'!K137="","No sample",IF(OR('User Input'!K137&gt;$Q$3, 'User Input'!K137&lt;$Q$4),"Excluded",'User Input'!K137))</f>
        <v>No sample</v>
      </c>
      <c r="L137" s="7" t="str">
        <f>IF('User Input'!L137="","No sample",IF(OR('User Input'!L137&gt;$Q$3, 'User Input'!L137&lt;$Q$4),"Excluded",'User Input'!L137))</f>
        <v>No sample</v>
      </c>
      <c r="M137" s="7" t="str">
        <f>IF('User Input'!M137="","No sample",IF(OR('User Input'!M137&gt;$Q$3, 'User Input'!M137&lt;$Q$4),"Excluded",'User Input'!M137))</f>
        <v>No sample</v>
      </c>
      <c r="N137" s="7" t="str">
        <f>IF('User Input'!N137="","No sample",IF(OR('User Input'!N137&gt;$Q$3, 'User Input'!N137&lt;$Q$4),"Excluded",'User Input'!N137))</f>
        <v>No sample</v>
      </c>
      <c r="O137" s="7" t="str">
        <f>IF('User Input'!O137="","No sample",IF(OR('User Input'!O137&gt;$Q$3, 'User Input'!O137&lt;$Q$4),"Excluded",'User Input'!O137))</f>
        <v>No sample</v>
      </c>
      <c r="P137" s="43"/>
      <c r="Q137" s="43"/>
      <c r="R137" s="43"/>
    </row>
    <row r="138" spans="1:18" x14ac:dyDescent="0.25">
      <c r="A138" s="133"/>
      <c r="B138" s="6" t="s">
        <v>2418</v>
      </c>
      <c r="C138" s="6" t="str">
        <f>VLOOKUP(B138,'miRNA Table'!$B$3:$D$194,3,FALSE)</f>
        <v>hsa-miR-218-5p</v>
      </c>
      <c r="D138" s="7">
        <f>IF('User Input'!D138="","No sample",IF(OR('User Input'!D138&gt;$Q$3, 'User Input'!D138&lt;$Q$4),"Excluded",'User Input'!D138))</f>
        <v>30.734000000000002</v>
      </c>
      <c r="E138" s="7" t="str">
        <f>IF('User Input'!E138="","No sample",IF(OR('User Input'!E138&gt;$Q$3, 'User Input'!E138&lt;$Q$4),"Excluded",'User Input'!E138))</f>
        <v>No sample</v>
      </c>
      <c r="F138" s="7" t="str">
        <f>IF('User Input'!F138="","No sample",IF(OR('User Input'!F138&gt;$Q$3, 'User Input'!F138&lt;$Q$4),"Excluded",'User Input'!F138))</f>
        <v>No sample</v>
      </c>
      <c r="G138" s="7" t="str">
        <f>IF('User Input'!G138="","No sample",IF(OR('User Input'!G138&gt;$Q$3, 'User Input'!G138&lt;$Q$4),"Excluded",'User Input'!G138))</f>
        <v>No sample</v>
      </c>
      <c r="H138" s="7" t="str">
        <f>IF('User Input'!H138="","No sample",IF(OR('User Input'!H138&gt;$Q$3, 'User Input'!H138&lt;$Q$4),"Excluded",'User Input'!H138))</f>
        <v>No sample</v>
      </c>
      <c r="I138" s="7" t="str">
        <f>IF('User Input'!I138="","No sample",IF(OR('User Input'!I138&gt;$Q$3, 'User Input'!I138&lt;$Q$4),"Excluded",'User Input'!I138))</f>
        <v>No sample</v>
      </c>
      <c r="J138" s="7">
        <f>IF('User Input'!J138="","No sample",IF(OR('User Input'!J138&gt;$Q$3, 'User Input'!J138&lt;$Q$4),"Excluded",'User Input'!J138))</f>
        <v>23.148</v>
      </c>
      <c r="K138" s="7" t="str">
        <f>IF('User Input'!K138="","No sample",IF(OR('User Input'!K138&gt;$Q$3, 'User Input'!K138&lt;$Q$4),"Excluded",'User Input'!K138))</f>
        <v>No sample</v>
      </c>
      <c r="L138" s="7" t="str">
        <f>IF('User Input'!L138="","No sample",IF(OR('User Input'!L138&gt;$Q$3, 'User Input'!L138&lt;$Q$4),"Excluded",'User Input'!L138))</f>
        <v>No sample</v>
      </c>
      <c r="M138" s="7" t="str">
        <f>IF('User Input'!M138="","No sample",IF(OR('User Input'!M138&gt;$Q$3, 'User Input'!M138&lt;$Q$4),"Excluded",'User Input'!M138))</f>
        <v>No sample</v>
      </c>
      <c r="N138" s="7" t="str">
        <f>IF('User Input'!N138="","No sample",IF(OR('User Input'!N138&gt;$Q$3, 'User Input'!N138&lt;$Q$4),"Excluded",'User Input'!N138))</f>
        <v>No sample</v>
      </c>
      <c r="O138" s="7" t="str">
        <f>IF('User Input'!O138="","No sample",IF(OR('User Input'!O138&gt;$Q$3, 'User Input'!O138&lt;$Q$4),"Excluded",'User Input'!O138))</f>
        <v>No sample</v>
      </c>
      <c r="P138" s="43"/>
      <c r="Q138" s="43"/>
      <c r="R138" s="43"/>
    </row>
    <row r="139" spans="1:18" x14ac:dyDescent="0.25">
      <c r="A139" s="133"/>
      <c r="B139" s="6" t="s">
        <v>2419</v>
      </c>
      <c r="C139" s="6" t="str">
        <f>VLOOKUP(B139,'miRNA Table'!$B$3:$D$194,3,FALSE)</f>
        <v>hsa-miR-30b-5p</v>
      </c>
      <c r="D139" s="7">
        <f>IF('User Input'!D139="","No sample",IF(OR('User Input'!D139&gt;$Q$3, 'User Input'!D139&lt;$Q$4),"Excluded",'User Input'!D139))</f>
        <v>25.257999999999999</v>
      </c>
      <c r="E139" s="7" t="str">
        <f>IF('User Input'!E139="","No sample",IF(OR('User Input'!E139&gt;$Q$3, 'User Input'!E139&lt;$Q$4),"Excluded",'User Input'!E139))</f>
        <v>No sample</v>
      </c>
      <c r="F139" s="7" t="str">
        <f>IF('User Input'!F139="","No sample",IF(OR('User Input'!F139&gt;$Q$3, 'User Input'!F139&lt;$Q$4),"Excluded",'User Input'!F139))</f>
        <v>No sample</v>
      </c>
      <c r="G139" s="7" t="str">
        <f>IF('User Input'!G139="","No sample",IF(OR('User Input'!G139&gt;$Q$3, 'User Input'!G139&lt;$Q$4),"Excluded",'User Input'!G139))</f>
        <v>No sample</v>
      </c>
      <c r="H139" s="7" t="str">
        <f>IF('User Input'!H139="","No sample",IF(OR('User Input'!H139&gt;$Q$3, 'User Input'!H139&lt;$Q$4),"Excluded",'User Input'!H139))</f>
        <v>No sample</v>
      </c>
      <c r="I139" s="7" t="str">
        <f>IF('User Input'!I139="","No sample",IF(OR('User Input'!I139&gt;$Q$3, 'User Input'!I139&lt;$Q$4),"Excluded",'User Input'!I139))</f>
        <v>No sample</v>
      </c>
      <c r="J139" s="7">
        <f>IF('User Input'!J139="","No sample",IF(OR('User Input'!J139&gt;$Q$3, 'User Input'!J139&lt;$Q$4),"Excluded",'User Input'!J139))</f>
        <v>24.692</v>
      </c>
      <c r="K139" s="7" t="str">
        <f>IF('User Input'!K139="","No sample",IF(OR('User Input'!K139&gt;$Q$3, 'User Input'!K139&lt;$Q$4),"Excluded",'User Input'!K139))</f>
        <v>No sample</v>
      </c>
      <c r="L139" s="7" t="str">
        <f>IF('User Input'!L139="","No sample",IF(OR('User Input'!L139&gt;$Q$3, 'User Input'!L139&lt;$Q$4),"Excluded",'User Input'!L139))</f>
        <v>No sample</v>
      </c>
      <c r="M139" s="7" t="str">
        <f>IF('User Input'!M139="","No sample",IF(OR('User Input'!M139&gt;$Q$3, 'User Input'!M139&lt;$Q$4),"Excluded",'User Input'!M139))</f>
        <v>No sample</v>
      </c>
      <c r="N139" s="7" t="str">
        <f>IF('User Input'!N139="","No sample",IF(OR('User Input'!N139&gt;$Q$3, 'User Input'!N139&lt;$Q$4),"Excluded",'User Input'!N139))</f>
        <v>No sample</v>
      </c>
      <c r="O139" s="7" t="str">
        <f>IF('User Input'!O139="","No sample",IF(OR('User Input'!O139&gt;$Q$3, 'User Input'!O139&lt;$Q$4),"Excluded",'User Input'!O139))</f>
        <v>No sample</v>
      </c>
      <c r="P139" s="43"/>
      <c r="Q139" s="43"/>
      <c r="R139" s="43"/>
    </row>
    <row r="140" spans="1:18" x14ac:dyDescent="0.25">
      <c r="A140" s="133"/>
      <c r="B140" s="6" t="s">
        <v>2420</v>
      </c>
      <c r="C140" s="6" t="str">
        <f>VLOOKUP(B140,'miRNA Table'!$B$3:$D$194,3,FALSE)</f>
        <v>hsa-miR-153-3p</v>
      </c>
      <c r="D140" s="7">
        <f>IF('User Input'!D140="","No sample",IF(OR('User Input'!D140&gt;$Q$3, 'User Input'!D140&lt;$Q$4),"Excluded",'User Input'!D140))</f>
        <v>25.396000000000001</v>
      </c>
      <c r="E140" s="7" t="str">
        <f>IF('User Input'!E140="","No sample",IF(OR('User Input'!E140&gt;$Q$3, 'User Input'!E140&lt;$Q$4),"Excluded",'User Input'!E140))</f>
        <v>No sample</v>
      </c>
      <c r="F140" s="7" t="str">
        <f>IF('User Input'!F140="","No sample",IF(OR('User Input'!F140&gt;$Q$3, 'User Input'!F140&lt;$Q$4),"Excluded",'User Input'!F140))</f>
        <v>No sample</v>
      </c>
      <c r="G140" s="7" t="str">
        <f>IF('User Input'!G140="","No sample",IF(OR('User Input'!G140&gt;$Q$3, 'User Input'!G140&lt;$Q$4),"Excluded",'User Input'!G140))</f>
        <v>No sample</v>
      </c>
      <c r="H140" s="7" t="str">
        <f>IF('User Input'!H140="","No sample",IF(OR('User Input'!H140&gt;$Q$3, 'User Input'!H140&lt;$Q$4),"Excluded",'User Input'!H140))</f>
        <v>No sample</v>
      </c>
      <c r="I140" s="7" t="str">
        <f>IF('User Input'!I140="","No sample",IF(OR('User Input'!I140&gt;$Q$3, 'User Input'!I140&lt;$Q$4),"Excluded",'User Input'!I140))</f>
        <v>No sample</v>
      </c>
      <c r="J140" s="7">
        <f>IF('User Input'!J140="","No sample",IF(OR('User Input'!J140&gt;$Q$3, 'User Input'!J140&lt;$Q$4),"Excluded",'User Input'!J140))</f>
        <v>27.902999999999999</v>
      </c>
      <c r="K140" s="7" t="str">
        <f>IF('User Input'!K140="","No sample",IF(OR('User Input'!K140&gt;$Q$3, 'User Input'!K140&lt;$Q$4),"Excluded",'User Input'!K140))</f>
        <v>No sample</v>
      </c>
      <c r="L140" s="7" t="str">
        <f>IF('User Input'!L140="","No sample",IF(OR('User Input'!L140&gt;$Q$3, 'User Input'!L140&lt;$Q$4),"Excluded",'User Input'!L140))</f>
        <v>No sample</v>
      </c>
      <c r="M140" s="7" t="str">
        <f>IF('User Input'!M140="","No sample",IF(OR('User Input'!M140&gt;$Q$3, 'User Input'!M140&lt;$Q$4),"Excluded",'User Input'!M140))</f>
        <v>No sample</v>
      </c>
      <c r="N140" s="7" t="str">
        <f>IF('User Input'!N140="","No sample",IF(OR('User Input'!N140&gt;$Q$3, 'User Input'!N140&lt;$Q$4),"Excluded",'User Input'!N140))</f>
        <v>No sample</v>
      </c>
      <c r="O140" s="7" t="str">
        <f>IF('User Input'!O140="","No sample",IF(OR('User Input'!O140&gt;$Q$3, 'User Input'!O140&lt;$Q$4),"Excluded",'User Input'!O140))</f>
        <v>No sample</v>
      </c>
      <c r="P140" s="43"/>
      <c r="Q140" s="43"/>
      <c r="R140" s="43"/>
    </row>
    <row r="141" spans="1:18" x14ac:dyDescent="0.25">
      <c r="A141" s="133"/>
      <c r="B141" s="6" t="s">
        <v>2421</v>
      </c>
      <c r="C141" s="6" t="str">
        <f>VLOOKUP(B141,'miRNA Table'!$B$3:$D$194,3,FALSE)</f>
        <v>hsa-miR-149-5p</v>
      </c>
      <c r="D141" s="7">
        <f>IF('User Input'!D141="","No sample",IF(OR('User Input'!D141&gt;$Q$3, 'User Input'!D141&lt;$Q$4),"Excluded",'User Input'!D141))</f>
        <v>29.895</v>
      </c>
      <c r="E141" s="7" t="str">
        <f>IF('User Input'!E141="","No sample",IF(OR('User Input'!E141&gt;$Q$3, 'User Input'!E141&lt;$Q$4),"Excluded",'User Input'!E141))</f>
        <v>No sample</v>
      </c>
      <c r="F141" s="7" t="str">
        <f>IF('User Input'!F141="","No sample",IF(OR('User Input'!F141&gt;$Q$3, 'User Input'!F141&lt;$Q$4),"Excluded",'User Input'!F141))</f>
        <v>No sample</v>
      </c>
      <c r="G141" s="7" t="str">
        <f>IF('User Input'!G141="","No sample",IF(OR('User Input'!G141&gt;$Q$3, 'User Input'!G141&lt;$Q$4),"Excluded",'User Input'!G141))</f>
        <v>No sample</v>
      </c>
      <c r="H141" s="7" t="str">
        <f>IF('User Input'!H141="","No sample",IF(OR('User Input'!H141&gt;$Q$3, 'User Input'!H141&lt;$Q$4),"Excluded",'User Input'!H141))</f>
        <v>No sample</v>
      </c>
      <c r="I141" s="7" t="str">
        <f>IF('User Input'!I141="","No sample",IF(OR('User Input'!I141&gt;$Q$3, 'User Input'!I141&lt;$Q$4),"Excluded",'User Input'!I141))</f>
        <v>No sample</v>
      </c>
      <c r="J141" s="7">
        <f>IF('User Input'!J141="","No sample",IF(OR('User Input'!J141&gt;$Q$3, 'User Input'!J141&lt;$Q$4),"Excluded",'User Input'!J141))</f>
        <v>30.25</v>
      </c>
      <c r="K141" s="7" t="str">
        <f>IF('User Input'!K141="","No sample",IF(OR('User Input'!K141&gt;$Q$3, 'User Input'!K141&lt;$Q$4),"Excluded",'User Input'!K141))</f>
        <v>No sample</v>
      </c>
      <c r="L141" s="7" t="str">
        <f>IF('User Input'!L141="","No sample",IF(OR('User Input'!L141&gt;$Q$3, 'User Input'!L141&lt;$Q$4),"Excluded",'User Input'!L141))</f>
        <v>No sample</v>
      </c>
      <c r="M141" s="7" t="str">
        <f>IF('User Input'!M141="","No sample",IF(OR('User Input'!M141&gt;$Q$3, 'User Input'!M141&lt;$Q$4),"Excluded",'User Input'!M141))</f>
        <v>No sample</v>
      </c>
      <c r="N141" s="7" t="str">
        <f>IF('User Input'!N141="","No sample",IF(OR('User Input'!N141&gt;$Q$3, 'User Input'!N141&lt;$Q$4),"Excluded",'User Input'!N141))</f>
        <v>No sample</v>
      </c>
      <c r="O141" s="7" t="str">
        <f>IF('User Input'!O141="","No sample",IF(OR('User Input'!O141&gt;$Q$3, 'User Input'!O141&lt;$Q$4),"Excluded",'User Input'!O141))</f>
        <v>No sample</v>
      </c>
      <c r="P141" s="43"/>
      <c r="Q141" s="43"/>
      <c r="R141" s="43"/>
    </row>
    <row r="142" spans="1:18" x14ac:dyDescent="0.25">
      <c r="A142" s="133"/>
      <c r="B142" s="6" t="s">
        <v>2422</v>
      </c>
      <c r="C142" s="6" t="str">
        <f>VLOOKUP(B142,'miRNA Table'!$B$3:$D$194,3,FALSE)</f>
        <v>hsa-miR-301a-3p</v>
      </c>
      <c r="D142" s="7" t="str">
        <f>IF('User Input'!D142="","No sample",IF(OR('User Input'!D142&gt;$Q$3, 'User Input'!D142&lt;$Q$4),"Excluded",'User Input'!D142))</f>
        <v>Excluded</v>
      </c>
      <c r="E142" s="7" t="str">
        <f>IF('User Input'!E142="","No sample",IF(OR('User Input'!E142&gt;$Q$3, 'User Input'!E142&lt;$Q$4),"Excluded",'User Input'!E142))</f>
        <v>No sample</v>
      </c>
      <c r="F142" s="7" t="str">
        <f>IF('User Input'!F142="","No sample",IF(OR('User Input'!F142&gt;$Q$3, 'User Input'!F142&lt;$Q$4),"Excluded",'User Input'!F142))</f>
        <v>No sample</v>
      </c>
      <c r="G142" s="7" t="str">
        <f>IF('User Input'!G142="","No sample",IF(OR('User Input'!G142&gt;$Q$3, 'User Input'!G142&lt;$Q$4),"Excluded",'User Input'!G142))</f>
        <v>No sample</v>
      </c>
      <c r="H142" s="7" t="str">
        <f>IF('User Input'!H142="","No sample",IF(OR('User Input'!H142&gt;$Q$3, 'User Input'!H142&lt;$Q$4),"Excluded",'User Input'!H142))</f>
        <v>No sample</v>
      </c>
      <c r="I142" s="7" t="str">
        <f>IF('User Input'!I142="","No sample",IF(OR('User Input'!I142&gt;$Q$3, 'User Input'!I142&lt;$Q$4),"Excluded",'User Input'!I142))</f>
        <v>No sample</v>
      </c>
      <c r="J142" s="7" t="str">
        <f>IF('User Input'!J142="","No sample",IF(OR('User Input'!J142&gt;$Q$3, 'User Input'!J142&lt;$Q$4),"Excluded",'User Input'!J142))</f>
        <v>Excluded</v>
      </c>
      <c r="K142" s="7" t="str">
        <f>IF('User Input'!K142="","No sample",IF(OR('User Input'!K142&gt;$Q$3, 'User Input'!K142&lt;$Q$4),"Excluded",'User Input'!K142))</f>
        <v>No sample</v>
      </c>
      <c r="L142" s="7" t="str">
        <f>IF('User Input'!L142="","No sample",IF(OR('User Input'!L142&gt;$Q$3, 'User Input'!L142&lt;$Q$4),"Excluded",'User Input'!L142))</f>
        <v>No sample</v>
      </c>
      <c r="M142" s="7" t="str">
        <f>IF('User Input'!M142="","No sample",IF(OR('User Input'!M142&gt;$Q$3, 'User Input'!M142&lt;$Q$4),"Excluded",'User Input'!M142))</f>
        <v>No sample</v>
      </c>
      <c r="N142" s="7" t="str">
        <f>IF('User Input'!N142="","No sample",IF(OR('User Input'!N142&gt;$Q$3, 'User Input'!N142&lt;$Q$4),"Excluded",'User Input'!N142))</f>
        <v>No sample</v>
      </c>
      <c r="O142" s="7" t="str">
        <f>IF('User Input'!O142="","No sample",IF(OR('User Input'!O142&gt;$Q$3, 'User Input'!O142&lt;$Q$4),"Excluded",'User Input'!O142))</f>
        <v>No sample</v>
      </c>
      <c r="P142" s="43"/>
      <c r="Q142" s="43"/>
      <c r="R142" s="43"/>
    </row>
    <row r="143" spans="1:18" x14ac:dyDescent="0.25">
      <c r="A143" s="133"/>
      <c r="B143" s="6" t="s">
        <v>2423</v>
      </c>
      <c r="C143" s="6" t="str">
        <f>VLOOKUP(B143,'miRNA Table'!$B$3:$D$194,3,FALSE)</f>
        <v>hsa-miR-340-3p</v>
      </c>
      <c r="D143" s="7">
        <f>IF('User Input'!D143="","No sample",IF(OR('User Input'!D143&gt;$Q$3, 'User Input'!D143&lt;$Q$4),"Excluded",'User Input'!D143))</f>
        <v>31.856999999999999</v>
      </c>
      <c r="E143" s="7" t="str">
        <f>IF('User Input'!E143="","No sample",IF(OR('User Input'!E143&gt;$Q$3, 'User Input'!E143&lt;$Q$4),"Excluded",'User Input'!E143))</f>
        <v>No sample</v>
      </c>
      <c r="F143" s="7" t="str">
        <f>IF('User Input'!F143="","No sample",IF(OR('User Input'!F143&gt;$Q$3, 'User Input'!F143&lt;$Q$4),"Excluded",'User Input'!F143))</f>
        <v>No sample</v>
      </c>
      <c r="G143" s="7" t="str">
        <f>IF('User Input'!G143="","No sample",IF(OR('User Input'!G143&gt;$Q$3, 'User Input'!G143&lt;$Q$4),"Excluded",'User Input'!G143))</f>
        <v>No sample</v>
      </c>
      <c r="H143" s="7" t="str">
        <f>IF('User Input'!H143="","No sample",IF(OR('User Input'!H143&gt;$Q$3, 'User Input'!H143&lt;$Q$4),"Excluded",'User Input'!H143))</f>
        <v>No sample</v>
      </c>
      <c r="I143" s="7" t="str">
        <f>IF('User Input'!I143="","No sample",IF(OR('User Input'!I143&gt;$Q$3, 'User Input'!I143&lt;$Q$4),"Excluded",'User Input'!I143))</f>
        <v>No sample</v>
      </c>
      <c r="J143" s="7">
        <f>IF('User Input'!J143="","No sample",IF(OR('User Input'!J143&gt;$Q$3, 'User Input'!J143&lt;$Q$4),"Excluded",'User Input'!J143))</f>
        <v>30.169</v>
      </c>
      <c r="K143" s="7" t="str">
        <f>IF('User Input'!K143="","No sample",IF(OR('User Input'!K143&gt;$Q$3, 'User Input'!K143&lt;$Q$4),"Excluded",'User Input'!K143))</f>
        <v>No sample</v>
      </c>
      <c r="L143" s="7" t="str">
        <f>IF('User Input'!L143="","No sample",IF(OR('User Input'!L143&gt;$Q$3, 'User Input'!L143&lt;$Q$4),"Excluded",'User Input'!L143))</f>
        <v>No sample</v>
      </c>
      <c r="M143" s="7" t="str">
        <f>IF('User Input'!M143="","No sample",IF(OR('User Input'!M143&gt;$Q$3, 'User Input'!M143&lt;$Q$4),"Excluded",'User Input'!M143))</f>
        <v>No sample</v>
      </c>
      <c r="N143" s="7" t="str">
        <f>IF('User Input'!N143="","No sample",IF(OR('User Input'!N143&gt;$Q$3, 'User Input'!N143&lt;$Q$4),"Excluded",'User Input'!N143))</f>
        <v>No sample</v>
      </c>
      <c r="O143" s="7" t="str">
        <f>IF('User Input'!O143="","No sample",IF(OR('User Input'!O143&gt;$Q$3, 'User Input'!O143&lt;$Q$4),"Excluded",'User Input'!O143))</f>
        <v>No sample</v>
      </c>
      <c r="P143" s="43"/>
      <c r="Q143" s="43"/>
      <c r="R143" s="43"/>
    </row>
    <row r="144" spans="1:18" x14ac:dyDescent="0.25">
      <c r="A144" s="133"/>
      <c r="B144" s="6" t="s">
        <v>2424</v>
      </c>
      <c r="C144" s="6" t="str">
        <f>VLOOKUP(B144,'miRNA Table'!$B$3:$D$194,3,FALSE)</f>
        <v>hsa-miR-429</v>
      </c>
      <c r="D144" s="7" t="str">
        <f>IF('User Input'!D144="","No sample",IF(OR('User Input'!D144&gt;$Q$3, 'User Input'!D144&lt;$Q$4),"Excluded",'User Input'!D144))</f>
        <v>Excluded</v>
      </c>
      <c r="E144" s="7" t="str">
        <f>IF('User Input'!E144="","No sample",IF(OR('User Input'!E144&gt;$Q$3, 'User Input'!E144&lt;$Q$4),"Excluded",'User Input'!E144))</f>
        <v>No sample</v>
      </c>
      <c r="F144" s="7" t="str">
        <f>IF('User Input'!F144="","No sample",IF(OR('User Input'!F144&gt;$Q$3, 'User Input'!F144&lt;$Q$4),"Excluded",'User Input'!F144))</f>
        <v>No sample</v>
      </c>
      <c r="G144" s="7" t="str">
        <f>IF('User Input'!G144="","No sample",IF(OR('User Input'!G144&gt;$Q$3, 'User Input'!G144&lt;$Q$4),"Excluded",'User Input'!G144))</f>
        <v>No sample</v>
      </c>
      <c r="H144" s="7" t="str">
        <f>IF('User Input'!H144="","No sample",IF(OR('User Input'!H144&gt;$Q$3, 'User Input'!H144&lt;$Q$4),"Excluded",'User Input'!H144))</f>
        <v>No sample</v>
      </c>
      <c r="I144" s="7" t="str">
        <f>IF('User Input'!I144="","No sample",IF(OR('User Input'!I144&gt;$Q$3, 'User Input'!I144&lt;$Q$4),"Excluded",'User Input'!I144))</f>
        <v>No sample</v>
      </c>
      <c r="J144" s="7" t="str">
        <f>IF('User Input'!J144="","No sample",IF(OR('User Input'!J144&gt;$Q$3, 'User Input'!J144&lt;$Q$4),"Excluded",'User Input'!J144))</f>
        <v>Excluded</v>
      </c>
      <c r="K144" s="7" t="str">
        <f>IF('User Input'!K144="","No sample",IF(OR('User Input'!K144&gt;$Q$3, 'User Input'!K144&lt;$Q$4),"Excluded",'User Input'!K144))</f>
        <v>No sample</v>
      </c>
      <c r="L144" s="7" t="str">
        <f>IF('User Input'!L144="","No sample",IF(OR('User Input'!L144&gt;$Q$3, 'User Input'!L144&lt;$Q$4),"Excluded",'User Input'!L144))</f>
        <v>No sample</v>
      </c>
      <c r="M144" s="7" t="str">
        <f>IF('User Input'!M144="","No sample",IF(OR('User Input'!M144&gt;$Q$3, 'User Input'!M144&lt;$Q$4),"Excluded",'User Input'!M144))</f>
        <v>No sample</v>
      </c>
      <c r="N144" s="7" t="str">
        <f>IF('User Input'!N144="","No sample",IF(OR('User Input'!N144&gt;$Q$3, 'User Input'!N144&lt;$Q$4),"Excluded",'User Input'!N144))</f>
        <v>No sample</v>
      </c>
      <c r="O144" s="7" t="str">
        <f>IF('User Input'!O144="","No sample",IF(OR('User Input'!O144&gt;$Q$3, 'User Input'!O144&lt;$Q$4),"Excluded",'User Input'!O144))</f>
        <v>No sample</v>
      </c>
      <c r="P144" s="43"/>
      <c r="Q144" s="43"/>
      <c r="R144" s="43"/>
    </row>
    <row r="145" spans="1:18" x14ac:dyDescent="0.25">
      <c r="A145" s="133"/>
      <c r="B145" s="6" t="s">
        <v>2425</v>
      </c>
      <c r="C145" s="6" t="str">
        <f>VLOOKUP(B145,'miRNA Table'!$B$3:$D$194,3,FALSE)</f>
        <v>hsa-miR-582-5p</v>
      </c>
      <c r="D145" s="7">
        <f>IF('User Input'!D145="","No sample",IF(OR('User Input'!D145&gt;$Q$3, 'User Input'!D145&lt;$Q$4),"Excluded",'User Input'!D145))</f>
        <v>24.782</v>
      </c>
      <c r="E145" s="7" t="str">
        <f>IF('User Input'!E145="","No sample",IF(OR('User Input'!E145&gt;$Q$3, 'User Input'!E145&lt;$Q$4),"Excluded",'User Input'!E145))</f>
        <v>No sample</v>
      </c>
      <c r="F145" s="7" t="str">
        <f>IF('User Input'!F145="","No sample",IF(OR('User Input'!F145&gt;$Q$3, 'User Input'!F145&lt;$Q$4),"Excluded",'User Input'!F145))</f>
        <v>No sample</v>
      </c>
      <c r="G145" s="7" t="str">
        <f>IF('User Input'!G145="","No sample",IF(OR('User Input'!G145&gt;$Q$3, 'User Input'!G145&lt;$Q$4),"Excluded",'User Input'!G145))</f>
        <v>No sample</v>
      </c>
      <c r="H145" s="7" t="str">
        <f>IF('User Input'!H145="","No sample",IF(OR('User Input'!H145&gt;$Q$3, 'User Input'!H145&lt;$Q$4),"Excluded",'User Input'!H145))</f>
        <v>No sample</v>
      </c>
      <c r="I145" s="7" t="str">
        <f>IF('User Input'!I145="","No sample",IF(OR('User Input'!I145&gt;$Q$3, 'User Input'!I145&lt;$Q$4),"Excluded",'User Input'!I145))</f>
        <v>No sample</v>
      </c>
      <c r="J145" s="7">
        <f>IF('User Input'!J145="","No sample",IF(OR('User Input'!J145&gt;$Q$3, 'User Input'!J145&lt;$Q$4),"Excluded",'User Input'!J145))</f>
        <v>25.280999999999999</v>
      </c>
      <c r="K145" s="7" t="str">
        <f>IF('User Input'!K145="","No sample",IF(OR('User Input'!K145&gt;$Q$3, 'User Input'!K145&lt;$Q$4),"Excluded",'User Input'!K145))</f>
        <v>No sample</v>
      </c>
      <c r="L145" s="7" t="str">
        <f>IF('User Input'!L145="","No sample",IF(OR('User Input'!L145&gt;$Q$3, 'User Input'!L145&lt;$Q$4),"Excluded",'User Input'!L145))</f>
        <v>No sample</v>
      </c>
      <c r="M145" s="7" t="str">
        <f>IF('User Input'!M145="","No sample",IF(OR('User Input'!M145&gt;$Q$3, 'User Input'!M145&lt;$Q$4),"Excluded",'User Input'!M145))</f>
        <v>No sample</v>
      </c>
      <c r="N145" s="7" t="str">
        <f>IF('User Input'!N145="","No sample",IF(OR('User Input'!N145&gt;$Q$3, 'User Input'!N145&lt;$Q$4),"Excluded",'User Input'!N145))</f>
        <v>No sample</v>
      </c>
      <c r="O145" s="7" t="str">
        <f>IF('User Input'!O145="","No sample",IF(OR('User Input'!O145&gt;$Q$3, 'User Input'!O145&lt;$Q$4),"Excluded",'User Input'!O145))</f>
        <v>No sample</v>
      </c>
      <c r="P145" s="43"/>
      <c r="Q145" s="43"/>
      <c r="R145" s="43"/>
    </row>
    <row r="146" spans="1:18" x14ac:dyDescent="0.25">
      <c r="A146" s="133"/>
      <c r="B146" s="6" t="s">
        <v>2426</v>
      </c>
      <c r="C146" s="6" t="str">
        <f>VLOOKUP(B146,'miRNA Table'!$B$3:$D$194,3,FALSE)</f>
        <v>Spike-in RNA Ctr 2</v>
      </c>
      <c r="D146" s="7" t="str">
        <f>IF('User Input'!D146="","No sample",IF(OR('User Input'!D146&gt;$Q$3, 'User Input'!D146&lt;$Q$4),"Excluded",'User Input'!D146))</f>
        <v>Excluded</v>
      </c>
      <c r="E146" s="7" t="str">
        <f>IF('User Input'!E146="","No sample",IF(OR('User Input'!E146&gt;$Q$3, 'User Input'!E146&lt;$Q$4),"Excluded",'User Input'!E146))</f>
        <v>No sample</v>
      </c>
      <c r="F146" s="7" t="str">
        <f>IF('User Input'!F146="","No sample",IF(OR('User Input'!F146&gt;$Q$3, 'User Input'!F146&lt;$Q$4),"Excluded",'User Input'!F146))</f>
        <v>No sample</v>
      </c>
      <c r="G146" s="7" t="str">
        <f>IF('User Input'!G146="","No sample",IF(OR('User Input'!G146&gt;$Q$3, 'User Input'!G146&lt;$Q$4),"Excluded",'User Input'!G146))</f>
        <v>No sample</v>
      </c>
      <c r="H146" s="7" t="str">
        <f>IF('User Input'!H146="","No sample",IF(OR('User Input'!H146&gt;$Q$3, 'User Input'!H146&lt;$Q$4),"Excluded",'User Input'!H146))</f>
        <v>No sample</v>
      </c>
      <c r="I146" s="7" t="str">
        <f>IF('User Input'!I146="","No sample",IF(OR('User Input'!I146&gt;$Q$3, 'User Input'!I146&lt;$Q$4),"Excluded",'User Input'!I146))</f>
        <v>No sample</v>
      </c>
      <c r="J146" s="7" t="str">
        <f>IF('User Input'!J146="","No sample",IF(OR('User Input'!J146&gt;$Q$3, 'User Input'!J146&lt;$Q$4),"Excluded",'User Input'!J146))</f>
        <v>Excluded</v>
      </c>
      <c r="K146" s="7" t="str">
        <f>IF('User Input'!K146="","No sample",IF(OR('User Input'!K146&gt;$Q$3, 'User Input'!K146&lt;$Q$4),"Excluded",'User Input'!K146))</f>
        <v>No sample</v>
      </c>
      <c r="L146" s="7" t="str">
        <f>IF('User Input'!L146="","No sample",IF(OR('User Input'!L146&gt;$Q$3, 'User Input'!L146&lt;$Q$4),"Excluded",'User Input'!L146))</f>
        <v>No sample</v>
      </c>
      <c r="M146" s="7" t="str">
        <f>IF('User Input'!M146="","No sample",IF(OR('User Input'!M146&gt;$Q$3, 'User Input'!M146&lt;$Q$4),"Excluded",'User Input'!M146))</f>
        <v>No sample</v>
      </c>
      <c r="N146" s="7" t="str">
        <f>IF('User Input'!N146="","No sample",IF(OR('User Input'!N146&gt;$Q$3, 'User Input'!N146&lt;$Q$4),"Excluded",'User Input'!N146))</f>
        <v>No sample</v>
      </c>
      <c r="O146" s="7" t="str">
        <f>IF('User Input'!O146="","No sample",IF(OR('User Input'!O146&gt;$Q$3, 'User Input'!O146&lt;$Q$4),"Excluded",'User Input'!O146))</f>
        <v>No sample</v>
      </c>
      <c r="P146" s="43"/>
      <c r="Q146" s="43"/>
      <c r="R146" s="43"/>
    </row>
    <row r="147" spans="1:18" x14ac:dyDescent="0.25">
      <c r="A147" s="133"/>
      <c r="B147" s="6" t="s">
        <v>2427</v>
      </c>
      <c r="C147" s="6" t="str">
        <f>VLOOKUP(B147,'miRNA Table'!$B$3:$D$194,3,FALSE)</f>
        <v>hsa-miR-22-3p</v>
      </c>
      <c r="D147" s="7">
        <f>IF('User Input'!D147="","No sample",IF(OR('User Input'!D147&gt;$Q$3, 'User Input'!D147&lt;$Q$4),"Excluded",'User Input'!D147))</f>
        <v>25.067</v>
      </c>
      <c r="E147" s="7" t="str">
        <f>IF('User Input'!E147="","No sample",IF(OR('User Input'!E147&gt;$Q$3, 'User Input'!E147&lt;$Q$4),"Excluded",'User Input'!E147))</f>
        <v>No sample</v>
      </c>
      <c r="F147" s="7" t="str">
        <f>IF('User Input'!F147="","No sample",IF(OR('User Input'!F147&gt;$Q$3, 'User Input'!F147&lt;$Q$4),"Excluded",'User Input'!F147))</f>
        <v>No sample</v>
      </c>
      <c r="G147" s="7" t="str">
        <f>IF('User Input'!G147="","No sample",IF(OR('User Input'!G147&gt;$Q$3, 'User Input'!G147&lt;$Q$4),"Excluded",'User Input'!G147))</f>
        <v>No sample</v>
      </c>
      <c r="H147" s="7" t="str">
        <f>IF('User Input'!H147="","No sample",IF(OR('User Input'!H147&gt;$Q$3, 'User Input'!H147&lt;$Q$4),"Excluded",'User Input'!H147))</f>
        <v>No sample</v>
      </c>
      <c r="I147" s="7" t="str">
        <f>IF('User Input'!I147="","No sample",IF(OR('User Input'!I147&gt;$Q$3, 'User Input'!I147&lt;$Q$4),"Excluded",'User Input'!I147))</f>
        <v>No sample</v>
      </c>
      <c r="J147" s="7">
        <f>IF('User Input'!J147="","No sample",IF(OR('User Input'!J147&gt;$Q$3, 'User Input'!J147&lt;$Q$4),"Excluded",'User Input'!J147))</f>
        <v>27.196999999999999</v>
      </c>
      <c r="K147" s="7" t="str">
        <f>IF('User Input'!K147="","No sample",IF(OR('User Input'!K147&gt;$Q$3, 'User Input'!K147&lt;$Q$4),"Excluded",'User Input'!K147))</f>
        <v>No sample</v>
      </c>
      <c r="L147" s="7" t="str">
        <f>IF('User Input'!L147="","No sample",IF(OR('User Input'!L147&gt;$Q$3, 'User Input'!L147&lt;$Q$4),"Excluded",'User Input'!L147))</f>
        <v>No sample</v>
      </c>
      <c r="M147" s="7" t="str">
        <f>IF('User Input'!M147="","No sample",IF(OR('User Input'!M147&gt;$Q$3, 'User Input'!M147&lt;$Q$4),"Excluded",'User Input'!M147))</f>
        <v>No sample</v>
      </c>
      <c r="N147" s="7" t="str">
        <f>IF('User Input'!N147="","No sample",IF(OR('User Input'!N147&gt;$Q$3, 'User Input'!N147&lt;$Q$4),"Excluded",'User Input'!N147))</f>
        <v>No sample</v>
      </c>
      <c r="O147" s="7" t="str">
        <f>IF('User Input'!O147="","No sample",IF(OR('User Input'!O147&gt;$Q$3, 'User Input'!O147&lt;$Q$4),"Excluded",'User Input'!O147))</f>
        <v>No sample</v>
      </c>
      <c r="P147" s="43"/>
      <c r="Q147" s="43"/>
      <c r="R147" s="43"/>
    </row>
    <row r="148" spans="1:18" x14ac:dyDescent="0.25">
      <c r="A148" s="133"/>
      <c r="B148" s="6" t="s">
        <v>2428</v>
      </c>
      <c r="C148" s="6" t="str">
        <f>VLOOKUP(B148,'miRNA Table'!$B$3:$D$194,3,FALSE)</f>
        <v>hsa-miR-148a-3p</v>
      </c>
      <c r="D148" s="7">
        <f>IF('User Input'!D148="","No sample",IF(OR('User Input'!D148&gt;$Q$3, 'User Input'!D148&lt;$Q$4),"Excluded",'User Input'!D148))</f>
        <v>31.683</v>
      </c>
      <c r="E148" s="7" t="str">
        <f>IF('User Input'!E148="","No sample",IF(OR('User Input'!E148&gt;$Q$3, 'User Input'!E148&lt;$Q$4),"Excluded",'User Input'!E148))</f>
        <v>No sample</v>
      </c>
      <c r="F148" s="7" t="str">
        <f>IF('User Input'!F148="","No sample",IF(OR('User Input'!F148&gt;$Q$3, 'User Input'!F148&lt;$Q$4),"Excluded",'User Input'!F148))</f>
        <v>No sample</v>
      </c>
      <c r="G148" s="7" t="str">
        <f>IF('User Input'!G148="","No sample",IF(OR('User Input'!G148&gt;$Q$3, 'User Input'!G148&lt;$Q$4),"Excluded",'User Input'!G148))</f>
        <v>No sample</v>
      </c>
      <c r="H148" s="7" t="str">
        <f>IF('User Input'!H148="","No sample",IF(OR('User Input'!H148&gt;$Q$3, 'User Input'!H148&lt;$Q$4),"Excluded",'User Input'!H148))</f>
        <v>No sample</v>
      </c>
      <c r="I148" s="7" t="str">
        <f>IF('User Input'!I148="","No sample",IF(OR('User Input'!I148&gt;$Q$3, 'User Input'!I148&lt;$Q$4),"Excluded",'User Input'!I148))</f>
        <v>No sample</v>
      </c>
      <c r="J148" s="7" t="str">
        <f>IF('User Input'!J148="","No sample",IF(OR('User Input'!J148&gt;$Q$3, 'User Input'!J148&lt;$Q$4),"Excluded",'User Input'!J148))</f>
        <v>Excluded</v>
      </c>
      <c r="K148" s="7" t="str">
        <f>IF('User Input'!K148="","No sample",IF(OR('User Input'!K148&gt;$Q$3, 'User Input'!K148&lt;$Q$4),"Excluded",'User Input'!K148))</f>
        <v>No sample</v>
      </c>
      <c r="L148" s="7" t="str">
        <f>IF('User Input'!L148="","No sample",IF(OR('User Input'!L148&gt;$Q$3, 'User Input'!L148&lt;$Q$4),"Excluded",'User Input'!L148))</f>
        <v>No sample</v>
      </c>
      <c r="M148" s="7" t="str">
        <f>IF('User Input'!M148="","No sample",IF(OR('User Input'!M148&gt;$Q$3, 'User Input'!M148&lt;$Q$4),"Excluded",'User Input'!M148))</f>
        <v>No sample</v>
      </c>
      <c r="N148" s="7" t="str">
        <f>IF('User Input'!N148="","No sample",IF(OR('User Input'!N148&gt;$Q$3, 'User Input'!N148&lt;$Q$4),"Excluded",'User Input'!N148))</f>
        <v>No sample</v>
      </c>
      <c r="O148" s="7" t="str">
        <f>IF('User Input'!O148="","No sample",IF(OR('User Input'!O148&gt;$Q$3, 'User Input'!O148&lt;$Q$4),"Excluded",'User Input'!O148))</f>
        <v>No sample</v>
      </c>
      <c r="P148" s="43"/>
      <c r="Q148" s="43"/>
      <c r="R148" s="43"/>
    </row>
    <row r="149" spans="1:18" x14ac:dyDescent="0.25">
      <c r="A149" s="133"/>
      <c r="B149" s="6" t="s">
        <v>2429</v>
      </c>
      <c r="C149" s="6" t="str">
        <f>VLOOKUP(B149,'miRNA Table'!$B$3:$D$194,3,FALSE)</f>
        <v>hsa-miR-183-5p</v>
      </c>
      <c r="D149" s="7">
        <f>IF('User Input'!D149="","No sample",IF(OR('User Input'!D149&gt;$Q$3, 'User Input'!D149&lt;$Q$4),"Excluded",'User Input'!D149))</f>
        <v>22.355</v>
      </c>
      <c r="E149" s="7" t="str">
        <f>IF('User Input'!E149="","No sample",IF(OR('User Input'!E149&gt;$Q$3, 'User Input'!E149&lt;$Q$4),"Excluded",'User Input'!E149))</f>
        <v>No sample</v>
      </c>
      <c r="F149" s="7" t="str">
        <f>IF('User Input'!F149="","No sample",IF(OR('User Input'!F149&gt;$Q$3, 'User Input'!F149&lt;$Q$4),"Excluded",'User Input'!F149))</f>
        <v>No sample</v>
      </c>
      <c r="G149" s="7" t="str">
        <f>IF('User Input'!G149="","No sample",IF(OR('User Input'!G149&gt;$Q$3, 'User Input'!G149&lt;$Q$4),"Excluded",'User Input'!G149))</f>
        <v>No sample</v>
      </c>
      <c r="H149" s="7" t="str">
        <f>IF('User Input'!H149="","No sample",IF(OR('User Input'!H149&gt;$Q$3, 'User Input'!H149&lt;$Q$4),"Excluded",'User Input'!H149))</f>
        <v>No sample</v>
      </c>
      <c r="I149" s="7" t="str">
        <f>IF('User Input'!I149="","No sample",IF(OR('User Input'!I149&gt;$Q$3, 'User Input'!I149&lt;$Q$4),"Excluded",'User Input'!I149))</f>
        <v>No sample</v>
      </c>
      <c r="J149" s="7">
        <f>IF('User Input'!J149="","No sample",IF(OR('User Input'!J149&gt;$Q$3, 'User Input'!J149&lt;$Q$4),"Excluded",'User Input'!J149))</f>
        <v>23.047999999999998</v>
      </c>
      <c r="K149" s="7" t="str">
        <f>IF('User Input'!K149="","No sample",IF(OR('User Input'!K149&gt;$Q$3, 'User Input'!K149&lt;$Q$4),"Excluded",'User Input'!K149))</f>
        <v>No sample</v>
      </c>
      <c r="L149" s="7" t="str">
        <f>IF('User Input'!L149="","No sample",IF(OR('User Input'!L149&gt;$Q$3, 'User Input'!L149&lt;$Q$4),"Excluded",'User Input'!L149))</f>
        <v>No sample</v>
      </c>
      <c r="M149" s="7" t="str">
        <f>IF('User Input'!M149="","No sample",IF(OR('User Input'!M149&gt;$Q$3, 'User Input'!M149&lt;$Q$4),"Excluded",'User Input'!M149))</f>
        <v>No sample</v>
      </c>
      <c r="N149" s="7" t="str">
        <f>IF('User Input'!N149="","No sample",IF(OR('User Input'!N149&gt;$Q$3, 'User Input'!N149&lt;$Q$4),"Excluded",'User Input'!N149))</f>
        <v>No sample</v>
      </c>
      <c r="O149" s="7" t="str">
        <f>IF('User Input'!O149="","No sample",IF(OR('User Input'!O149&gt;$Q$3, 'User Input'!O149&lt;$Q$4),"Excluded",'User Input'!O149))</f>
        <v>No sample</v>
      </c>
      <c r="P149" s="43"/>
      <c r="Q149" s="43"/>
      <c r="R149" s="43"/>
    </row>
    <row r="150" spans="1:18" x14ac:dyDescent="0.25">
      <c r="A150" s="133"/>
      <c r="B150" s="6" t="s">
        <v>2430</v>
      </c>
      <c r="C150" s="6" t="str">
        <f>VLOOKUP(B150,'miRNA Table'!$B$3:$D$194,3,FALSE)</f>
        <v>hsa-miR-219a-5p</v>
      </c>
      <c r="D150" s="7">
        <f>IF('User Input'!D150="","No sample",IF(OR('User Input'!D150&gt;$Q$3, 'User Input'!D150&lt;$Q$4),"Excluded",'User Input'!D150))</f>
        <v>22.995999999999999</v>
      </c>
      <c r="E150" s="7" t="str">
        <f>IF('User Input'!E150="","No sample",IF(OR('User Input'!E150&gt;$Q$3, 'User Input'!E150&lt;$Q$4),"Excluded",'User Input'!E150))</f>
        <v>No sample</v>
      </c>
      <c r="F150" s="7" t="str">
        <f>IF('User Input'!F150="","No sample",IF(OR('User Input'!F150&gt;$Q$3, 'User Input'!F150&lt;$Q$4),"Excluded",'User Input'!F150))</f>
        <v>No sample</v>
      </c>
      <c r="G150" s="7" t="str">
        <f>IF('User Input'!G150="","No sample",IF(OR('User Input'!G150&gt;$Q$3, 'User Input'!G150&lt;$Q$4),"Excluded",'User Input'!G150))</f>
        <v>No sample</v>
      </c>
      <c r="H150" s="7" t="str">
        <f>IF('User Input'!H150="","No sample",IF(OR('User Input'!H150&gt;$Q$3, 'User Input'!H150&lt;$Q$4),"Excluded",'User Input'!H150))</f>
        <v>No sample</v>
      </c>
      <c r="I150" s="7" t="str">
        <f>IF('User Input'!I150="","No sample",IF(OR('User Input'!I150&gt;$Q$3, 'User Input'!I150&lt;$Q$4),"Excluded",'User Input'!I150))</f>
        <v>No sample</v>
      </c>
      <c r="J150" s="7">
        <f>IF('User Input'!J150="","No sample",IF(OR('User Input'!J150&gt;$Q$3, 'User Input'!J150&lt;$Q$4),"Excluded",'User Input'!J150))</f>
        <v>22.92</v>
      </c>
      <c r="K150" s="7" t="str">
        <f>IF('User Input'!K150="","No sample",IF(OR('User Input'!K150&gt;$Q$3, 'User Input'!K150&lt;$Q$4),"Excluded",'User Input'!K150))</f>
        <v>No sample</v>
      </c>
      <c r="L150" s="7" t="str">
        <f>IF('User Input'!L150="","No sample",IF(OR('User Input'!L150&gt;$Q$3, 'User Input'!L150&lt;$Q$4),"Excluded",'User Input'!L150))</f>
        <v>No sample</v>
      </c>
      <c r="M150" s="7" t="str">
        <f>IF('User Input'!M150="","No sample",IF(OR('User Input'!M150&gt;$Q$3, 'User Input'!M150&lt;$Q$4),"Excluded",'User Input'!M150))</f>
        <v>No sample</v>
      </c>
      <c r="N150" s="7" t="str">
        <f>IF('User Input'!N150="","No sample",IF(OR('User Input'!N150&gt;$Q$3, 'User Input'!N150&lt;$Q$4),"Excluded",'User Input'!N150))</f>
        <v>No sample</v>
      </c>
      <c r="O150" s="7" t="str">
        <f>IF('User Input'!O150="","No sample",IF(OR('User Input'!O150&gt;$Q$3, 'User Input'!O150&lt;$Q$4),"Excluded",'User Input'!O150))</f>
        <v>No sample</v>
      </c>
      <c r="P150" s="43"/>
      <c r="Q150" s="43"/>
      <c r="R150" s="43"/>
    </row>
    <row r="151" spans="1:18" x14ac:dyDescent="0.25">
      <c r="A151" s="133"/>
      <c r="B151" s="6" t="s">
        <v>2431</v>
      </c>
      <c r="C151" s="6" t="str">
        <f>VLOOKUP(B151,'miRNA Table'!$B$3:$D$194,3,FALSE)</f>
        <v>hsa-miR-124-3p</v>
      </c>
      <c r="D151" s="7">
        <f>IF('User Input'!D151="","No sample",IF(OR('User Input'!D151&gt;$Q$3, 'User Input'!D151&lt;$Q$4),"Excluded",'User Input'!D151))</f>
        <v>24.812000000000001</v>
      </c>
      <c r="E151" s="7" t="str">
        <f>IF('User Input'!E151="","No sample",IF(OR('User Input'!E151&gt;$Q$3, 'User Input'!E151&lt;$Q$4),"Excluded",'User Input'!E151))</f>
        <v>No sample</v>
      </c>
      <c r="F151" s="7" t="str">
        <f>IF('User Input'!F151="","No sample",IF(OR('User Input'!F151&gt;$Q$3, 'User Input'!F151&lt;$Q$4),"Excluded",'User Input'!F151))</f>
        <v>No sample</v>
      </c>
      <c r="G151" s="7" t="str">
        <f>IF('User Input'!G151="","No sample",IF(OR('User Input'!G151&gt;$Q$3, 'User Input'!G151&lt;$Q$4),"Excluded",'User Input'!G151))</f>
        <v>No sample</v>
      </c>
      <c r="H151" s="7" t="str">
        <f>IF('User Input'!H151="","No sample",IF(OR('User Input'!H151&gt;$Q$3, 'User Input'!H151&lt;$Q$4),"Excluded",'User Input'!H151))</f>
        <v>No sample</v>
      </c>
      <c r="I151" s="7" t="str">
        <f>IF('User Input'!I151="","No sample",IF(OR('User Input'!I151&gt;$Q$3, 'User Input'!I151&lt;$Q$4),"Excluded",'User Input'!I151))</f>
        <v>No sample</v>
      </c>
      <c r="J151" s="7">
        <f>IF('User Input'!J151="","No sample",IF(OR('User Input'!J151&gt;$Q$3, 'User Input'!J151&lt;$Q$4),"Excluded",'User Input'!J151))</f>
        <v>23.693000000000001</v>
      </c>
      <c r="K151" s="7" t="str">
        <f>IF('User Input'!K151="","No sample",IF(OR('User Input'!K151&gt;$Q$3, 'User Input'!K151&lt;$Q$4),"Excluded",'User Input'!K151))</f>
        <v>No sample</v>
      </c>
      <c r="L151" s="7" t="str">
        <f>IF('User Input'!L151="","No sample",IF(OR('User Input'!L151&gt;$Q$3, 'User Input'!L151&lt;$Q$4),"Excluded",'User Input'!L151))</f>
        <v>No sample</v>
      </c>
      <c r="M151" s="7" t="str">
        <f>IF('User Input'!M151="","No sample",IF(OR('User Input'!M151&gt;$Q$3, 'User Input'!M151&lt;$Q$4),"Excluded",'User Input'!M151))</f>
        <v>No sample</v>
      </c>
      <c r="N151" s="7" t="str">
        <f>IF('User Input'!N151="","No sample",IF(OR('User Input'!N151&gt;$Q$3, 'User Input'!N151&lt;$Q$4),"Excluded",'User Input'!N151))</f>
        <v>No sample</v>
      </c>
      <c r="O151" s="7" t="str">
        <f>IF('User Input'!O151="","No sample",IF(OR('User Input'!O151&gt;$Q$3, 'User Input'!O151&lt;$Q$4),"Excluded",'User Input'!O151))</f>
        <v>No sample</v>
      </c>
      <c r="P151" s="43"/>
      <c r="Q151" s="43"/>
      <c r="R151" s="43"/>
    </row>
    <row r="152" spans="1:18" x14ac:dyDescent="0.25">
      <c r="A152" s="133"/>
      <c r="B152" s="6" t="s">
        <v>2432</v>
      </c>
      <c r="C152" s="6" t="str">
        <f>VLOOKUP(B152,'miRNA Table'!$B$3:$D$194,3,FALSE)</f>
        <v>hsa-miR-191-5p</v>
      </c>
      <c r="D152" s="7">
        <f>IF('User Input'!D152="","No sample",IF(OR('User Input'!D152&gt;$Q$3, 'User Input'!D152&lt;$Q$4),"Excluded",'User Input'!D152))</f>
        <v>26.207999999999998</v>
      </c>
      <c r="E152" s="7" t="str">
        <f>IF('User Input'!E152="","No sample",IF(OR('User Input'!E152&gt;$Q$3, 'User Input'!E152&lt;$Q$4),"Excluded",'User Input'!E152))</f>
        <v>No sample</v>
      </c>
      <c r="F152" s="7" t="str">
        <f>IF('User Input'!F152="","No sample",IF(OR('User Input'!F152&gt;$Q$3, 'User Input'!F152&lt;$Q$4),"Excluded",'User Input'!F152))</f>
        <v>No sample</v>
      </c>
      <c r="G152" s="7" t="str">
        <f>IF('User Input'!G152="","No sample",IF(OR('User Input'!G152&gt;$Q$3, 'User Input'!G152&lt;$Q$4),"Excluded",'User Input'!G152))</f>
        <v>No sample</v>
      </c>
      <c r="H152" s="7" t="str">
        <f>IF('User Input'!H152="","No sample",IF(OR('User Input'!H152&gt;$Q$3, 'User Input'!H152&lt;$Q$4),"Excluded",'User Input'!H152))</f>
        <v>No sample</v>
      </c>
      <c r="I152" s="7" t="str">
        <f>IF('User Input'!I152="","No sample",IF(OR('User Input'!I152&gt;$Q$3, 'User Input'!I152&lt;$Q$4),"Excluded",'User Input'!I152))</f>
        <v>No sample</v>
      </c>
      <c r="J152" s="7">
        <f>IF('User Input'!J152="","No sample",IF(OR('User Input'!J152&gt;$Q$3, 'User Input'!J152&lt;$Q$4),"Excluded",'User Input'!J152))</f>
        <v>25.96</v>
      </c>
      <c r="K152" s="7" t="str">
        <f>IF('User Input'!K152="","No sample",IF(OR('User Input'!K152&gt;$Q$3, 'User Input'!K152&lt;$Q$4),"Excluded",'User Input'!K152))</f>
        <v>No sample</v>
      </c>
      <c r="L152" s="7" t="str">
        <f>IF('User Input'!L152="","No sample",IF(OR('User Input'!L152&gt;$Q$3, 'User Input'!L152&lt;$Q$4),"Excluded",'User Input'!L152))</f>
        <v>No sample</v>
      </c>
      <c r="M152" s="7" t="str">
        <f>IF('User Input'!M152="","No sample",IF(OR('User Input'!M152&gt;$Q$3, 'User Input'!M152&lt;$Q$4),"Excluded",'User Input'!M152))</f>
        <v>No sample</v>
      </c>
      <c r="N152" s="7" t="str">
        <f>IF('User Input'!N152="","No sample",IF(OR('User Input'!N152&gt;$Q$3, 'User Input'!N152&lt;$Q$4),"Excluded",'User Input'!N152))</f>
        <v>No sample</v>
      </c>
      <c r="O152" s="7" t="str">
        <f>IF('User Input'!O152="","No sample",IF(OR('User Input'!O152&gt;$Q$3, 'User Input'!O152&lt;$Q$4),"Excluded",'User Input'!O152))</f>
        <v>No sample</v>
      </c>
      <c r="P152" s="43"/>
      <c r="Q152" s="43"/>
      <c r="R152" s="43"/>
    </row>
    <row r="153" spans="1:18" x14ac:dyDescent="0.25">
      <c r="A153" s="133"/>
      <c r="B153" s="6" t="s">
        <v>2433</v>
      </c>
      <c r="C153" s="6" t="str">
        <f>VLOOKUP(B153,'miRNA Table'!$B$3:$D$194,3,FALSE)</f>
        <v>hsa-miR-185-5p</v>
      </c>
      <c r="D153" s="7">
        <f>IF('User Input'!D153="","No sample",IF(OR('User Input'!D153&gt;$Q$3, 'User Input'!D153&lt;$Q$4),"Excluded",'User Input'!D153))</f>
        <v>29.367999999999999</v>
      </c>
      <c r="E153" s="7" t="str">
        <f>IF('User Input'!E153="","No sample",IF(OR('User Input'!E153&gt;$Q$3, 'User Input'!E153&lt;$Q$4),"Excluded",'User Input'!E153))</f>
        <v>No sample</v>
      </c>
      <c r="F153" s="7" t="str">
        <f>IF('User Input'!F153="","No sample",IF(OR('User Input'!F153&gt;$Q$3, 'User Input'!F153&lt;$Q$4),"Excluded",'User Input'!F153))</f>
        <v>No sample</v>
      </c>
      <c r="G153" s="7" t="str">
        <f>IF('User Input'!G153="","No sample",IF(OR('User Input'!G153&gt;$Q$3, 'User Input'!G153&lt;$Q$4),"Excluded",'User Input'!G153))</f>
        <v>No sample</v>
      </c>
      <c r="H153" s="7" t="str">
        <f>IF('User Input'!H153="","No sample",IF(OR('User Input'!H153&gt;$Q$3, 'User Input'!H153&lt;$Q$4),"Excluded",'User Input'!H153))</f>
        <v>No sample</v>
      </c>
      <c r="I153" s="7" t="str">
        <f>IF('User Input'!I153="","No sample",IF(OR('User Input'!I153&gt;$Q$3, 'User Input'!I153&lt;$Q$4),"Excluded",'User Input'!I153))</f>
        <v>No sample</v>
      </c>
      <c r="J153" s="7">
        <f>IF('User Input'!J153="","No sample",IF(OR('User Input'!J153&gt;$Q$3, 'User Input'!J153&lt;$Q$4),"Excluded",'User Input'!J153))</f>
        <v>29.027999999999999</v>
      </c>
      <c r="K153" s="7" t="str">
        <f>IF('User Input'!K153="","No sample",IF(OR('User Input'!K153&gt;$Q$3, 'User Input'!K153&lt;$Q$4),"Excluded",'User Input'!K153))</f>
        <v>No sample</v>
      </c>
      <c r="L153" s="7" t="str">
        <f>IF('User Input'!L153="","No sample",IF(OR('User Input'!L153&gt;$Q$3, 'User Input'!L153&lt;$Q$4),"Excluded",'User Input'!L153))</f>
        <v>No sample</v>
      </c>
      <c r="M153" s="7" t="str">
        <f>IF('User Input'!M153="","No sample",IF(OR('User Input'!M153&gt;$Q$3, 'User Input'!M153&lt;$Q$4),"Excluded",'User Input'!M153))</f>
        <v>No sample</v>
      </c>
      <c r="N153" s="7" t="str">
        <f>IF('User Input'!N153="","No sample",IF(OR('User Input'!N153&gt;$Q$3, 'User Input'!N153&lt;$Q$4),"Excluded",'User Input'!N153))</f>
        <v>No sample</v>
      </c>
      <c r="O153" s="7" t="str">
        <f>IF('User Input'!O153="","No sample",IF(OR('User Input'!O153&gt;$Q$3, 'User Input'!O153&lt;$Q$4),"Excluded",'User Input'!O153))</f>
        <v>No sample</v>
      </c>
      <c r="P153" s="43"/>
      <c r="Q153" s="43"/>
      <c r="R153" s="43"/>
    </row>
    <row r="154" spans="1:18" x14ac:dyDescent="0.25">
      <c r="A154" s="133"/>
      <c r="B154" s="6" t="s">
        <v>2434</v>
      </c>
      <c r="C154" s="6" t="str">
        <f>VLOOKUP(B154,'miRNA Table'!$B$3:$D$194,3,FALSE)</f>
        <v>hsa-miR-99b-5p</v>
      </c>
      <c r="D154" s="7" t="str">
        <f>IF('User Input'!D154="","No sample",IF(OR('User Input'!D154&gt;$Q$3, 'User Input'!D154&lt;$Q$4),"Excluded",'User Input'!D154))</f>
        <v>Excluded</v>
      </c>
      <c r="E154" s="7" t="str">
        <f>IF('User Input'!E154="","No sample",IF(OR('User Input'!E154&gt;$Q$3, 'User Input'!E154&lt;$Q$4),"Excluded",'User Input'!E154))</f>
        <v>No sample</v>
      </c>
      <c r="F154" s="7" t="str">
        <f>IF('User Input'!F154="","No sample",IF(OR('User Input'!F154&gt;$Q$3, 'User Input'!F154&lt;$Q$4),"Excluded",'User Input'!F154))</f>
        <v>No sample</v>
      </c>
      <c r="G154" s="7" t="str">
        <f>IF('User Input'!G154="","No sample",IF(OR('User Input'!G154&gt;$Q$3, 'User Input'!G154&lt;$Q$4),"Excluded",'User Input'!G154))</f>
        <v>No sample</v>
      </c>
      <c r="H154" s="7" t="str">
        <f>IF('User Input'!H154="","No sample",IF(OR('User Input'!H154&gt;$Q$3, 'User Input'!H154&lt;$Q$4),"Excluded",'User Input'!H154))</f>
        <v>No sample</v>
      </c>
      <c r="I154" s="7" t="str">
        <f>IF('User Input'!I154="","No sample",IF(OR('User Input'!I154&gt;$Q$3, 'User Input'!I154&lt;$Q$4),"Excluded",'User Input'!I154))</f>
        <v>No sample</v>
      </c>
      <c r="J154" s="7" t="str">
        <f>IF('User Input'!J154="","No sample",IF(OR('User Input'!J154&gt;$Q$3, 'User Input'!J154&lt;$Q$4),"Excluded",'User Input'!J154))</f>
        <v>Excluded</v>
      </c>
      <c r="K154" s="7" t="str">
        <f>IF('User Input'!K154="","No sample",IF(OR('User Input'!K154&gt;$Q$3, 'User Input'!K154&lt;$Q$4),"Excluded",'User Input'!K154))</f>
        <v>No sample</v>
      </c>
      <c r="L154" s="7" t="str">
        <f>IF('User Input'!L154="","No sample",IF(OR('User Input'!L154&gt;$Q$3, 'User Input'!L154&lt;$Q$4),"Excluded",'User Input'!L154))</f>
        <v>No sample</v>
      </c>
      <c r="M154" s="7" t="str">
        <f>IF('User Input'!M154="","No sample",IF(OR('User Input'!M154&gt;$Q$3, 'User Input'!M154&lt;$Q$4),"Excluded",'User Input'!M154))</f>
        <v>No sample</v>
      </c>
      <c r="N154" s="7" t="str">
        <f>IF('User Input'!N154="","No sample",IF(OR('User Input'!N154&gt;$Q$3, 'User Input'!N154&lt;$Q$4),"Excluded",'User Input'!N154))</f>
        <v>No sample</v>
      </c>
      <c r="O154" s="7" t="str">
        <f>IF('User Input'!O154="","No sample",IF(OR('User Input'!O154&gt;$Q$3, 'User Input'!O154&lt;$Q$4),"Excluded",'User Input'!O154))</f>
        <v>No sample</v>
      </c>
      <c r="P154" s="43"/>
      <c r="Q154" s="43"/>
      <c r="R154" s="43"/>
    </row>
    <row r="155" spans="1:18" x14ac:dyDescent="0.25">
      <c r="A155" s="133"/>
      <c r="B155" s="6" t="s">
        <v>2435</v>
      </c>
      <c r="C155" s="6" t="str">
        <f>VLOOKUP(B155,'miRNA Table'!$B$3:$D$194,3,FALSE)</f>
        <v>hsa-miR-151a-3p</v>
      </c>
      <c r="D155" s="7" t="str">
        <f>IF('User Input'!D155="","No sample",IF(OR('User Input'!D155&gt;$Q$3, 'User Input'!D155&lt;$Q$4),"Excluded",'User Input'!D155))</f>
        <v>Excluded</v>
      </c>
      <c r="E155" s="7" t="str">
        <f>IF('User Input'!E155="","No sample",IF(OR('User Input'!E155&gt;$Q$3, 'User Input'!E155&lt;$Q$4),"Excluded",'User Input'!E155))</f>
        <v>No sample</v>
      </c>
      <c r="F155" s="7" t="str">
        <f>IF('User Input'!F155="","No sample",IF(OR('User Input'!F155&gt;$Q$3, 'User Input'!F155&lt;$Q$4),"Excluded",'User Input'!F155))</f>
        <v>No sample</v>
      </c>
      <c r="G155" s="7" t="str">
        <f>IF('User Input'!G155="","No sample",IF(OR('User Input'!G155&gt;$Q$3, 'User Input'!G155&lt;$Q$4),"Excluded",'User Input'!G155))</f>
        <v>No sample</v>
      </c>
      <c r="H155" s="7" t="str">
        <f>IF('User Input'!H155="","No sample",IF(OR('User Input'!H155&gt;$Q$3, 'User Input'!H155&lt;$Q$4),"Excluded",'User Input'!H155))</f>
        <v>No sample</v>
      </c>
      <c r="I155" s="7" t="str">
        <f>IF('User Input'!I155="","No sample",IF(OR('User Input'!I155&gt;$Q$3, 'User Input'!I155&lt;$Q$4),"Excluded",'User Input'!I155))</f>
        <v>No sample</v>
      </c>
      <c r="J155" s="7" t="str">
        <f>IF('User Input'!J155="","No sample",IF(OR('User Input'!J155&gt;$Q$3, 'User Input'!J155&lt;$Q$4),"Excluded",'User Input'!J155))</f>
        <v>Excluded</v>
      </c>
      <c r="K155" s="7" t="str">
        <f>IF('User Input'!K155="","No sample",IF(OR('User Input'!K155&gt;$Q$3, 'User Input'!K155&lt;$Q$4),"Excluded",'User Input'!K155))</f>
        <v>No sample</v>
      </c>
      <c r="L155" s="7" t="str">
        <f>IF('User Input'!L155="","No sample",IF(OR('User Input'!L155&gt;$Q$3, 'User Input'!L155&lt;$Q$4),"Excluded",'User Input'!L155))</f>
        <v>No sample</v>
      </c>
      <c r="M155" s="7" t="str">
        <f>IF('User Input'!M155="","No sample",IF(OR('User Input'!M155&gt;$Q$3, 'User Input'!M155&lt;$Q$4),"Excluded",'User Input'!M155))</f>
        <v>No sample</v>
      </c>
      <c r="N155" s="7" t="str">
        <f>IF('User Input'!N155="","No sample",IF(OR('User Input'!N155&gt;$Q$3, 'User Input'!N155&lt;$Q$4),"Excluded",'User Input'!N155))</f>
        <v>No sample</v>
      </c>
      <c r="O155" s="7" t="str">
        <f>IF('User Input'!O155="","No sample",IF(OR('User Input'!O155&gt;$Q$3, 'User Input'!O155&lt;$Q$4),"Excluded",'User Input'!O155))</f>
        <v>No sample</v>
      </c>
      <c r="P155" s="43"/>
      <c r="Q155" s="43"/>
      <c r="R155" s="43"/>
    </row>
    <row r="156" spans="1:18" x14ac:dyDescent="0.25">
      <c r="A156" s="133"/>
      <c r="B156" s="6" t="s">
        <v>2436</v>
      </c>
      <c r="C156" s="6" t="str">
        <f>VLOOKUP(B156,'miRNA Table'!$B$3:$D$194,3,FALSE)</f>
        <v>hsa-miR-449a</v>
      </c>
      <c r="D156" s="7">
        <f>IF('User Input'!D156="","No sample",IF(OR('User Input'!D156&gt;$Q$3, 'User Input'!D156&lt;$Q$4),"Excluded",'User Input'!D156))</f>
        <v>28.641999999999999</v>
      </c>
      <c r="E156" s="7" t="str">
        <f>IF('User Input'!E156="","No sample",IF(OR('User Input'!E156&gt;$Q$3, 'User Input'!E156&lt;$Q$4),"Excluded",'User Input'!E156))</f>
        <v>No sample</v>
      </c>
      <c r="F156" s="7" t="str">
        <f>IF('User Input'!F156="","No sample",IF(OR('User Input'!F156&gt;$Q$3, 'User Input'!F156&lt;$Q$4),"Excluded",'User Input'!F156))</f>
        <v>No sample</v>
      </c>
      <c r="G156" s="7" t="str">
        <f>IF('User Input'!G156="","No sample",IF(OR('User Input'!G156&gt;$Q$3, 'User Input'!G156&lt;$Q$4),"Excluded",'User Input'!G156))</f>
        <v>No sample</v>
      </c>
      <c r="H156" s="7" t="str">
        <f>IF('User Input'!H156="","No sample",IF(OR('User Input'!H156&gt;$Q$3, 'User Input'!H156&lt;$Q$4),"Excluded",'User Input'!H156))</f>
        <v>No sample</v>
      </c>
      <c r="I156" s="7" t="str">
        <f>IF('User Input'!I156="","No sample",IF(OR('User Input'!I156&gt;$Q$3, 'User Input'!I156&lt;$Q$4),"Excluded",'User Input'!I156))</f>
        <v>No sample</v>
      </c>
      <c r="J156" s="7">
        <f>IF('User Input'!J156="","No sample",IF(OR('User Input'!J156&gt;$Q$3, 'User Input'!J156&lt;$Q$4),"Excluded",'User Input'!J156))</f>
        <v>28.731999999999999</v>
      </c>
      <c r="K156" s="7" t="str">
        <f>IF('User Input'!K156="","No sample",IF(OR('User Input'!K156&gt;$Q$3, 'User Input'!K156&lt;$Q$4),"Excluded",'User Input'!K156))</f>
        <v>No sample</v>
      </c>
      <c r="L156" s="7" t="str">
        <f>IF('User Input'!L156="","No sample",IF(OR('User Input'!L156&gt;$Q$3, 'User Input'!L156&lt;$Q$4),"Excluded",'User Input'!L156))</f>
        <v>No sample</v>
      </c>
      <c r="M156" s="7" t="str">
        <f>IF('User Input'!M156="","No sample",IF(OR('User Input'!M156&gt;$Q$3, 'User Input'!M156&lt;$Q$4),"Excluded",'User Input'!M156))</f>
        <v>No sample</v>
      </c>
      <c r="N156" s="7" t="str">
        <f>IF('User Input'!N156="","No sample",IF(OR('User Input'!N156&gt;$Q$3, 'User Input'!N156&lt;$Q$4),"Excluded",'User Input'!N156))</f>
        <v>No sample</v>
      </c>
      <c r="O156" s="7" t="str">
        <f>IF('User Input'!O156="","No sample",IF(OR('User Input'!O156&gt;$Q$3, 'User Input'!O156&lt;$Q$4),"Excluded",'User Input'!O156))</f>
        <v>No sample</v>
      </c>
      <c r="P156" s="43"/>
      <c r="Q156" s="43"/>
      <c r="R156" s="43"/>
    </row>
    <row r="157" spans="1:18" x14ac:dyDescent="0.25">
      <c r="A157" s="133"/>
      <c r="B157" s="6" t="s">
        <v>2437</v>
      </c>
      <c r="C157" s="6" t="str">
        <f>VLOOKUP(B157,'miRNA Table'!$B$3:$D$194,3,FALSE)</f>
        <v>hsa-miR-150-5p</v>
      </c>
      <c r="D157" s="7">
        <f>IF('User Input'!D157="","No sample",IF(OR('User Input'!D157&gt;$Q$3, 'User Input'!D157&lt;$Q$4),"Excluded",'User Input'!D157))</f>
        <v>31.231999999999999</v>
      </c>
      <c r="E157" s="7" t="str">
        <f>IF('User Input'!E157="","No sample",IF(OR('User Input'!E157&gt;$Q$3, 'User Input'!E157&lt;$Q$4),"Excluded",'User Input'!E157))</f>
        <v>No sample</v>
      </c>
      <c r="F157" s="7" t="str">
        <f>IF('User Input'!F157="","No sample",IF(OR('User Input'!F157&gt;$Q$3, 'User Input'!F157&lt;$Q$4),"Excluded",'User Input'!F157))</f>
        <v>No sample</v>
      </c>
      <c r="G157" s="7" t="str">
        <f>IF('User Input'!G157="","No sample",IF(OR('User Input'!G157&gt;$Q$3, 'User Input'!G157&lt;$Q$4),"Excluded",'User Input'!G157))</f>
        <v>No sample</v>
      </c>
      <c r="H157" s="7" t="str">
        <f>IF('User Input'!H157="","No sample",IF(OR('User Input'!H157&gt;$Q$3, 'User Input'!H157&lt;$Q$4),"Excluded",'User Input'!H157))</f>
        <v>No sample</v>
      </c>
      <c r="I157" s="7" t="str">
        <f>IF('User Input'!I157="","No sample",IF(OR('User Input'!I157&gt;$Q$3, 'User Input'!I157&lt;$Q$4),"Excluded",'User Input'!I157))</f>
        <v>No sample</v>
      </c>
      <c r="J157" s="7" t="str">
        <f>IF('User Input'!J157="","No sample",IF(OR('User Input'!J157&gt;$Q$3, 'User Input'!J157&lt;$Q$4),"Excluded",'User Input'!J157))</f>
        <v>Excluded</v>
      </c>
      <c r="K157" s="7" t="str">
        <f>IF('User Input'!K157="","No sample",IF(OR('User Input'!K157&gt;$Q$3, 'User Input'!K157&lt;$Q$4),"Excluded",'User Input'!K157))</f>
        <v>No sample</v>
      </c>
      <c r="L157" s="7" t="str">
        <f>IF('User Input'!L157="","No sample",IF(OR('User Input'!L157&gt;$Q$3, 'User Input'!L157&lt;$Q$4),"Excluded",'User Input'!L157))</f>
        <v>No sample</v>
      </c>
      <c r="M157" s="7" t="str">
        <f>IF('User Input'!M157="","No sample",IF(OR('User Input'!M157&gt;$Q$3, 'User Input'!M157&lt;$Q$4),"Excluded",'User Input'!M157))</f>
        <v>No sample</v>
      </c>
      <c r="N157" s="7" t="str">
        <f>IF('User Input'!N157="","No sample",IF(OR('User Input'!N157&gt;$Q$3, 'User Input'!N157&lt;$Q$4),"Excluded",'User Input'!N157))</f>
        <v>No sample</v>
      </c>
      <c r="O157" s="7" t="str">
        <f>IF('User Input'!O157="","No sample",IF(OR('User Input'!O157&gt;$Q$3, 'User Input'!O157&lt;$Q$4),"Excluded",'User Input'!O157))</f>
        <v>No sample</v>
      </c>
      <c r="P157" s="43"/>
      <c r="Q157" s="43"/>
      <c r="R157" s="43"/>
    </row>
    <row r="158" spans="1:18" x14ac:dyDescent="0.25">
      <c r="A158" s="133"/>
      <c r="B158" s="90" t="s">
        <v>2438</v>
      </c>
      <c r="C158" s="6" t="str">
        <f>VLOOKUP(B158,'miRNA Table'!$B$3:$D$194,3,FALSE)</f>
        <v>Inter-plate Calibrator 1</v>
      </c>
      <c r="D158" s="7" t="str">
        <f>IF('User Input'!D158="","No sample",IF(OR('User Input'!D158&gt;$Q$3, 'User Input'!D158&lt;$Q$4),"Excluded",'User Input'!D158))</f>
        <v>Excluded</v>
      </c>
      <c r="E158" s="7" t="str">
        <f>IF('User Input'!E158="","No sample",IF(OR('User Input'!E158&gt;$Q$3, 'User Input'!E158&lt;$Q$4),"Excluded",'User Input'!E158))</f>
        <v>No sample</v>
      </c>
      <c r="F158" s="7" t="str">
        <f>IF('User Input'!F158="","No sample",IF(OR('User Input'!F158&gt;$Q$3, 'User Input'!F158&lt;$Q$4),"Excluded",'User Input'!F158))</f>
        <v>No sample</v>
      </c>
      <c r="G158" s="7" t="str">
        <f>IF('User Input'!G158="","No sample",IF(OR('User Input'!G158&gt;$Q$3, 'User Input'!G158&lt;$Q$4),"Excluded",'User Input'!G158))</f>
        <v>No sample</v>
      </c>
      <c r="H158" s="7" t="str">
        <f>IF('User Input'!H158="","No sample",IF(OR('User Input'!H158&gt;$Q$3, 'User Input'!H158&lt;$Q$4),"Excluded",'User Input'!H158))</f>
        <v>No sample</v>
      </c>
      <c r="I158" s="7" t="str">
        <f>IF('User Input'!I158="","No sample",IF(OR('User Input'!I158&gt;$Q$3, 'User Input'!I158&lt;$Q$4),"Excluded",'User Input'!I158))</f>
        <v>No sample</v>
      </c>
      <c r="J158" s="7" t="str">
        <f>IF('User Input'!J158="","No sample",IF(OR('User Input'!J158&gt;$Q$3, 'User Input'!J158&lt;$Q$4),"Excluded",'User Input'!J158))</f>
        <v>Excluded</v>
      </c>
      <c r="K158" s="7" t="str">
        <f>IF('User Input'!K158="","No sample",IF(OR('User Input'!K158&gt;$Q$3, 'User Input'!K158&lt;$Q$4),"Excluded",'User Input'!K158))</f>
        <v>No sample</v>
      </c>
      <c r="L158" s="7" t="str">
        <f>IF('User Input'!L158="","No sample",IF(OR('User Input'!L158&gt;$Q$3, 'User Input'!L158&lt;$Q$4),"Excluded",'User Input'!L158))</f>
        <v>No sample</v>
      </c>
      <c r="M158" s="7" t="str">
        <f>IF('User Input'!M158="","No sample",IF(OR('User Input'!M158&gt;$Q$3, 'User Input'!M158&lt;$Q$4),"Excluded",'User Input'!M158))</f>
        <v>No sample</v>
      </c>
      <c r="N158" s="7" t="str">
        <f>IF('User Input'!N158="","No sample",IF(OR('User Input'!N158&gt;$Q$3, 'User Input'!N158&lt;$Q$4),"Excluded",'User Input'!N158))</f>
        <v>No sample</v>
      </c>
      <c r="O158" s="7" t="str">
        <f>IF('User Input'!O158="","No sample",IF(OR('User Input'!O158&gt;$Q$3, 'User Input'!O158&lt;$Q$4),"Excluded",'User Input'!O158))</f>
        <v>No sample</v>
      </c>
      <c r="P158" s="43"/>
      <c r="Q158" s="43"/>
      <c r="R158" s="43"/>
    </row>
    <row r="159" spans="1:18" x14ac:dyDescent="0.25">
      <c r="A159" s="133"/>
      <c r="B159" s="6" t="s">
        <v>2439</v>
      </c>
      <c r="C159" s="6" t="str">
        <f>VLOOKUP(B159,'miRNA Table'!$B$3:$D$194,3,FALSE)</f>
        <v>hsa-miR-26a-5p</v>
      </c>
      <c r="D159" s="7">
        <f>IF('User Input'!D159="","No sample",IF(OR('User Input'!D159&gt;$Q$3, 'User Input'!D159&lt;$Q$4),"Excluded",'User Input'!D159))</f>
        <v>28.853000000000002</v>
      </c>
      <c r="E159" s="7" t="str">
        <f>IF('User Input'!E159="","No sample",IF(OR('User Input'!E159&gt;$Q$3, 'User Input'!E159&lt;$Q$4),"Excluded",'User Input'!E159))</f>
        <v>No sample</v>
      </c>
      <c r="F159" s="7" t="str">
        <f>IF('User Input'!F159="","No sample",IF(OR('User Input'!F159&gt;$Q$3, 'User Input'!F159&lt;$Q$4),"Excluded",'User Input'!F159))</f>
        <v>No sample</v>
      </c>
      <c r="G159" s="7" t="str">
        <f>IF('User Input'!G159="","No sample",IF(OR('User Input'!G159&gt;$Q$3, 'User Input'!G159&lt;$Q$4),"Excluded",'User Input'!G159))</f>
        <v>No sample</v>
      </c>
      <c r="H159" s="7" t="str">
        <f>IF('User Input'!H159="","No sample",IF(OR('User Input'!H159&gt;$Q$3, 'User Input'!H159&lt;$Q$4),"Excluded",'User Input'!H159))</f>
        <v>No sample</v>
      </c>
      <c r="I159" s="7" t="str">
        <f>IF('User Input'!I159="","No sample",IF(OR('User Input'!I159&gt;$Q$3, 'User Input'!I159&lt;$Q$4),"Excluded",'User Input'!I159))</f>
        <v>No sample</v>
      </c>
      <c r="J159" s="7">
        <f>IF('User Input'!J159="","No sample",IF(OR('User Input'!J159&gt;$Q$3, 'User Input'!J159&lt;$Q$4),"Excluded",'User Input'!J159))</f>
        <v>20.745000000000001</v>
      </c>
      <c r="K159" s="7" t="str">
        <f>IF('User Input'!K159="","No sample",IF(OR('User Input'!K159&gt;$Q$3, 'User Input'!K159&lt;$Q$4),"Excluded",'User Input'!K159))</f>
        <v>No sample</v>
      </c>
      <c r="L159" s="7" t="str">
        <f>IF('User Input'!L159="","No sample",IF(OR('User Input'!L159&gt;$Q$3, 'User Input'!L159&lt;$Q$4),"Excluded",'User Input'!L159))</f>
        <v>No sample</v>
      </c>
      <c r="M159" s="7" t="str">
        <f>IF('User Input'!M159="","No sample",IF(OR('User Input'!M159&gt;$Q$3, 'User Input'!M159&lt;$Q$4),"Excluded",'User Input'!M159))</f>
        <v>No sample</v>
      </c>
      <c r="N159" s="7" t="str">
        <f>IF('User Input'!N159="","No sample",IF(OR('User Input'!N159&gt;$Q$3, 'User Input'!N159&lt;$Q$4),"Excluded",'User Input'!N159))</f>
        <v>No sample</v>
      </c>
      <c r="O159" s="7" t="str">
        <f>IF('User Input'!O159="","No sample",IF(OR('User Input'!O159&gt;$Q$3, 'User Input'!O159&lt;$Q$4),"Excluded",'User Input'!O159))</f>
        <v>No sample</v>
      </c>
      <c r="P159" s="43"/>
      <c r="Q159" s="43"/>
      <c r="R159" s="43"/>
    </row>
    <row r="160" spans="1:18" x14ac:dyDescent="0.25">
      <c r="A160" s="133"/>
      <c r="B160" s="6" t="s">
        <v>2440</v>
      </c>
      <c r="C160" s="6" t="str">
        <f>VLOOKUP(B160,'miRNA Table'!$B$3:$D$194,3,FALSE)</f>
        <v>hsa-miR-30c-5p</v>
      </c>
      <c r="D160" s="7">
        <f>IF('User Input'!D160="","No sample",IF(OR('User Input'!D160&gt;$Q$3, 'User Input'!D160&lt;$Q$4),"Excluded",'User Input'!D160))</f>
        <v>27.774999999999999</v>
      </c>
      <c r="E160" s="7" t="str">
        <f>IF('User Input'!E160="","No sample",IF(OR('User Input'!E160&gt;$Q$3, 'User Input'!E160&lt;$Q$4),"Excluded",'User Input'!E160))</f>
        <v>No sample</v>
      </c>
      <c r="F160" s="7" t="str">
        <f>IF('User Input'!F160="","No sample",IF(OR('User Input'!F160&gt;$Q$3, 'User Input'!F160&lt;$Q$4),"Excluded",'User Input'!F160))</f>
        <v>No sample</v>
      </c>
      <c r="G160" s="7" t="str">
        <f>IF('User Input'!G160="","No sample",IF(OR('User Input'!G160&gt;$Q$3, 'User Input'!G160&lt;$Q$4),"Excluded",'User Input'!G160))</f>
        <v>No sample</v>
      </c>
      <c r="H160" s="7" t="str">
        <f>IF('User Input'!H160="","No sample",IF(OR('User Input'!H160&gt;$Q$3, 'User Input'!H160&lt;$Q$4),"Excluded",'User Input'!H160))</f>
        <v>No sample</v>
      </c>
      <c r="I160" s="7" t="str">
        <f>IF('User Input'!I160="","No sample",IF(OR('User Input'!I160&gt;$Q$3, 'User Input'!I160&lt;$Q$4),"Excluded",'User Input'!I160))</f>
        <v>No sample</v>
      </c>
      <c r="J160" s="7" t="str">
        <f>IF('User Input'!J160="","No sample",IF(OR('User Input'!J160&gt;$Q$3, 'User Input'!J160&lt;$Q$4),"Excluded",'User Input'!J160))</f>
        <v>Excluded</v>
      </c>
      <c r="K160" s="7" t="str">
        <f>IF('User Input'!K160="","No sample",IF(OR('User Input'!K160&gt;$Q$3, 'User Input'!K160&lt;$Q$4),"Excluded",'User Input'!K160))</f>
        <v>No sample</v>
      </c>
      <c r="L160" s="7" t="str">
        <f>IF('User Input'!L160="","No sample",IF(OR('User Input'!L160&gt;$Q$3, 'User Input'!L160&lt;$Q$4),"Excluded",'User Input'!L160))</f>
        <v>No sample</v>
      </c>
      <c r="M160" s="7" t="str">
        <f>IF('User Input'!M160="","No sample",IF(OR('User Input'!M160&gt;$Q$3, 'User Input'!M160&lt;$Q$4),"Excluded",'User Input'!M160))</f>
        <v>No sample</v>
      </c>
      <c r="N160" s="7" t="str">
        <f>IF('User Input'!N160="","No sample",IF(OR('User Input'!N160&gt;$Q$3, 'User Input'!N160&lt;$Q$4),"Excluded",'User Input'!N160))</f>
        <v>No sample</v>
      </c>
      <c r="O160" s="7" t="str">
        <f>IF('User Input'!O160="","No sample",IF(OR('User Input'!O160&gt;$Q$3, 'User Input'!O160&lt;$Q$4),"Excluded",'User Input'!O160))</f>
        <v>No sample</v>
      </c>
      <c r="P160" s="43"/>
      <c r="Q160" s="43"/>
      <c r="R160" s="43"/>
    </row>
    <row r="161" spans="1:18" x14ac:dyDescent="0.25">
      <c r="A161" s="133"/>
      <c r="B161" s="6" t="s">
        <v>2441</v>
      </c>
      <c r="C161" s="6" t="str">
        <f>VLOOKUP(B161,'miRNA Table'!$B$3:$D$194,3,FALSE)</f>
        <v>hsa-miR-199b-5p</v>
      </c>
      <c r="D161" s="7">
        <f>IF('User Input'!D161="","No sample",IF(OR('User Input'!D161&gt;$Q$3, 'User Input'!D161&lt;$Q$4),"Excluded",'User Input'!D161))</f>
        <v>28.373999999999999</v>
      </c>
      <c r="E161" s="7" t="str">
        <f>IF('User Input'!E161="","No sample",IF(OR('User Input'!E161&gt;$Q$3, 'User Input'!E161&lt;$Q$4),"Excluded",'User Input'!E161))</f>
        <v>No sample</v>
      </c>
      <c r="F161" s="7" t="str">
        <f>IF('User Input'!F161="","No sample",IF(OR('User Input'!F161&gt;$Q$3, 'User Input'!F161&lt;$Q$4),"Excluded",'User Input'!F161))</f>
        <v>No sample</v>
      </c>
      <c r="G161" s="7" t="str">
        <f>IF('User Input'!G161="","No sample",IF(OR('User Input'!G161&gt;$Q$3, 'User Input'!G161&lt;$Q$4),"Excluded",'User Input'!G161))</f>
        <v>No sample</v>
      </c>
      <c r="H161" s="7" t="str">
        <f>IF('User Input'!H161="","No sample",IF(OR('User Input'!H161&gt;$Q$3, 'User Input'!H161&lt;$Q$4),"Excluded",'User Input'!H161))</f>
        <v>No sample</v>
      </c>
      <c r="I161" s="7" t="str">
        <f>IF('User Input'!I161="","No sample",IF(OR('User Input'!I161&gt;$Q$3, 'User Input'!I161&lt;$Q$4),"Excluded",'User Input'!I161))</f>
        <v>No sample</v>
      </c>
      <c r="J161" s="7">
        <f>IF('User Input'!J161="","No sample",IF(OR('User Input'!J161&gt;$Q$3, 'User Input'!J161&lt;$Q$4),"Excluded",'User Input'!J161))</f>
        <v>31.018000000000001</v>
      </c>
      <c r="K161" s="7" t="str">
        <f>IF('User Input'!K161="","No sample",IF(OR('User Input'!K161&gt;$Q$3, 'User Input'!K161&lt;$Q$4),"Excluded",'User Input'!K161))</f>
        <v>No sample</v>
      </c>
      <c r="L161" s="7" t="str">
        <f>IF('User Input'!L161="","No sample",IF(OR('User Input'!L161&gt;$Q$3, 'User Input'!L161&lt;$Q$4),"Excluded",'User Input'!L161))</f>
        <v>No sample</v>
      </c>
      <c r="M161" s="7" t="str">
        <f>IF('User Input'!M161="","No sample",IF(OR('User Input'!M161&gt;$Q$3, 'User Input'!M161&lt;$Q$4),"Excluded",'User Input'!M161))</f>
        <v>No sample</v>
      </c>
      <c r="N161" s="7" t="str">
        <f>IF('User Input'!N161="","No sample",IF(OR('User Input'!N161&gt;$Q$3, 'User Input'!N161&lt;$Q$4),"Excluded",'User Input'!N161))</f>
        <v>No sample</v>
      </c>
      <c r="O161" s="7" t="str">
        <f>IF('User Input'!O161="","No sample",IF(OR('User Input'!O161&gt;$Q$3, 'User Input'!O161&lt;$Q$4),"Excluded",'User Input'!O161))</f>
        <v>No sample</v>
      </c>
      <c r="P161" s="43"/>
      <c r="Q161" s="43"/>
      <c r="R161" s="43"/>
    </row>
    <row r="162" spans="1:18" x14ac:dyDescent="0.25">
      <c r="A162" s="133"/>
      <c r="B162" s="6" t="s">
        <v>2442</v>
      </c>
      <c r="C162" s="6" t="str">
        <f>VLOOKUP(B162,'miRNA Table'!$B$3:$D$194,3,FALSE)</f>
        <v>hsa-miR-21-5p</v>
      </c>
      <c r="D162" s="7">
        <f>IF('User Input'!D162="","No sample",IF(OR('User Input'!D162&gt;$Q$3, 'User Input'!D162&lt;$Q$4),"Excluded",'User Input'!D162))</f>
        <v>22.824000000000002</v>
      </c>
      <c r="E162" s="7" t="str">
        <f>IF('User Input'!E162="","No sample",IF(OR('User Input'!E162&gt;$Q$3, 'User Input'!E162&lt;$Q$4),"Excluded",'User Input'!E162))</f>
        <v>No sample</v>
      </c>
      <c r="F162" s="7" t="str">
        <f>IF('User Input'!F162="","No sample",IF(OR('User Input'!F162&gt;$Q$3, 'User Input'!F162&lt;$Q$4),"Excluded",'User Input'!F162))</f>
        <v>No sample</v>
      </c>
      <c r="G162" s="7" t="str">
        <f>IF('User Input'!G162="","No sample",IF(OR('User Input'!G162&gt;$Q$3, 'User Input'!G162&lt;$Q$4),"Excluded",'User Input'!G162))</f>
        <v>No sample</v>
      </c>
      <c r="H162" s="7" t="str">
        <f>IF('User Input'!H162="","No sample",IF(OR('User Input'!H162&gt;$Q$3, 'User Input'!H162&lt;$Q$4),"Excluded",'User Input'!H162))</f>
        <v>No sample</v>
      </c>
      <c r="I162" s="7" t="str">
        <f>IF('User Input'!I162="","No sample",IF(OR('User Input'!I162&gt;$Q$3, 'User Input'!I162&lt;$Q$4),"Excluded",'User Input'!I162))</f>
        <v>No sample</v>
      </c>
      <c r="J162" s="7">
        <f>IF('User Input'!J162="","No sample",IF(OR('User Input'!J162&gt;$Q$3, 'User Input'!J162&lt;$Q$4),"Excluded",'User Input'!J162))</f>
        <v>24.582999999999998</v>
      </c>
      <c r="K162" s="7" t="str">
        <f>IF('User Input'!K162="","No sample",IF(OR('User Input'!K162&gt;$Q$3, 'User Input'!K162&lt;$Q$4),"Excluded",'User Input'!K162))</f>
        <v>No sample</v>
      </c>
      <c r="L162" s="7" t="str">
        <f>IF('User Input'!L162="","No sample",IF(OR('User Input'!L162&gt;$Q$3, 'User Input'!L162&lt;$Q$4),"Excluded",'User Input'!L162))</f>
        <v>No sample</v>
      </c>
      <c r="M162" s="7" t="str">
        <f>IF('User Input'!M162="","No sample",IF(OR('User Input'!M162&gt;$Q$3, 'User Input'!M162&lt;$Q$4),"Excluded",'User Input'!M162))</f>
        <v>No sample</v>
      </c>
      <c r="N162" s="7" t="str">
        <f>IF('User Input'!N162="","No sample",IF(OR('User Input'!N162&gt;$Q$3, 'User Input'!N162&lt;$Q$4),"Excluded",'User Input'!N162))</f>
        <v>No sample</v>
      </c>
      <c r="O162" s="7" t="str">
        <f>IF('User Input'!O162="","No sample",IF(OR('User Input'!O162&gt;$Q$3, 'User Input'!O162&lt;$Q$4),"Excluded",'User Input'!O162))</f>
        <v>No sample</v>
      </c>
      <c r="P162" s="43"/>
      <c r="Q162" s="43"/>
      <c r="R162" s="43"/>
    </row>
    <row r="163" spans="1:18" x14ac:dyDescent="0.25">
      <c r="A163" s="133"/>
      <c r="B163" s="6" t="s">
        <v>2443</v>
      </c>
      <c r="C163" s="6" t="str">
        <f>VLOOKUP(B163,'miRNA Table'!$B$3:$D$194,3,FALSE)</f>
        <v>hsa-miR-128-3p</v>
      </c>
      <c r="D163" s="7" t="str">
        <f>IF('User Input'!D163="","No sample",IF(OR('User Input'!D163&gt;$Q$3, 'User Input'!D163&lt;$Q$4),"Excluded",'User Input'!D163))</f>
        <v>Excluded</v>
      </c>
      <c r="E163" s="7" t="str">
        <f>IF('User Input'!E163="","No sample",IF(OR('User Input'!E163&gt;$Q$3, 'User Input'!E163&lt;$Q$4),"Excluded",'User Input'!E163))</f>
        <v>No sample</v>
      </c>
      <c r="F163" s="7" t="str">
        <f>IF('User Input'!F163="","No sample",IF(OR('User Input'!F163&gt;$Q$3, 'User Input'!F163&lt;$Q$4),"Excluded",'User Input'!F163))</f>
        <v>No sample</v>
      </c>
      <c r="G163" s="7" t="str">
        <f>IF('User Input'!G163="","No sample",IF(OR('User Input'!G163&gt;$Q$3, 'User Input'!G163&lt;$Q$4),"Excluded",'User Input'!G163))</f>
        <v>No sample</v>
      </c>
      <c r="H163" s="7" t="str">
        <f>IF('User Input'!H163="","No sample",IF(OR('User Input'!H163&gt;$Q$3, 'User Input'!H163&lt;$Q$4),"Excluded",'User Input'!H163))</f>
        <v>No sample</v>
      </c>
      <c r="I163" s="7" t="str">
        <f>IF('User Input'!I163="","No sample",IF(OR('User Input'!I163&gt;$Q$3, 'User Input'!I163&lt;$Q$4),"Excluded",'User Input'!I163))</f>
        <v>No sample</v>
      </c>
      <c r="J163" s="7" t="str">
        <f>IF('User Input'!J163="","No sample",IF(OR('User Input'!J163&gt;$Q$3, 'User Input'!J163&lt;$Q$4),"Excluded",'User Input'!J163))</f>
        <v>Excluded</v>
      </c>
      <c r="K163" s="7" t="str">
        <f>IF('User Input'!K163="","No sample",IF(OR('User Input'!K163&gt;$Q$3, 'User Input'!K163&lt;$Q$4),"Excluded",'User Input'!K163))</f>
        <v>No sample</v>
      </c>
      <c r="L163" s="7" t="str">
        <f>IF('User Input'!L163="","No sample",IF(OR('User Input'!L163&gt;$Q$3, 'User Input'!L163&lt;$Q$4),"Excluded",'User Input'!L163))</f>
        <v>No sample</v>
      </c>
      <c r="M163" s="7" t="str">
        <f>IF('User Input'!M163="","No sample",IF(OR('User Input'!M163&gt;$Q$3, 'User Input'!M163&lt;$Q$4),"Excluded",'User Input'!M163))</f>
        <v>No sample</v>
      </c>
      <c r="N163" s="7" t="str">
        <f>IF('User Input'!N163="","No sample",IF(OR('User Input'!N163&gt;$Q$3, 'User Input'!N163&lt;$Q$4),"Excluded",'User Input'!N163))</f>
        <v>No sample</v>
      </c>
      <c r="O163" s="7" t="str">
        <f>IF('User Input'!O163="","No sample",IF(OR('User Input'!O163&gt;$Q$3, 'User Input'!O163&lt;$Q$4),"Excluded",'User Input'!O163))</f>
        <v>No sample</v>
      </c>
      <c r="P163" s="43"/>
      <c r="Q163" s="43"/>
      <c r="R163" s="43"/>
    </row>
    <row r="164" spans="1:18" x14ac:dyDescent="0.25">
      <c r="A164" s="133"/>
      <c r="B164" s="6" t="s">
        <v>2444</v>
      </c>
      <c r="C164" s="6" t="str">
        <f>VLOOKUP(B164,'miRNA Table'!$B$3:$D$194,3,FALSE)</f>
        <v>hsa-miR-23a-3p</v>
      </c>
      <c r="D164" s="7" t="str">
        <f>IF('User Input'!D164="","No sample",IF(OR('User Input'!D164&gt;$Q$3, 'User Input'!D164&lt;$Q$4),"Excluded",'User Input'!D164))</f>
        <v>Excluded</v>
      </c>
      <c r="E164" s="7" t="str">
        <f>IF('User Input'!E164="","No sample",IF(OR('User Input'!E164&gt;$Q$3, 'User Input'!E164&lt;$Q$4),"Excluded",'User Input'!E164))</f>
        <v>No sample</v>
      </c>
      <c r="F164" s="7" t="str">
        <f>IF('User Input'!F164="","No sample",IF(OR('User Input'!F164&gt;$Q$3, 'User Input'!F164&lt;$Q$4),"Excluded",'User Input'!F164))</f>
        <v>No sample</v>
      </c>
      <c r="G164" s="7" t="str">
        <f>IF('User Input'!G164="","No sample",IF(OR('User Input'!G164&gt;$Q$3, 'User Input'!G164&lt;$Q$4),"Excluded",'User Input'!G164))</f>
        <v>No sample</v>
      </c>
      <c r="H164" s="7" t="str">
        <f>IF('User Input'!H164="","No sample",IF(OR('User Input'!H164&gt;$Q$3, 'User Input'!H164&lt;$Q$4),"Excluded",'User Input'!H164))</f>
        <v>No sample</v>
      </c>
      <c r="I164" s="7" t="str">
        <f>IF('User Input'!I164="","No sample",IF(OR('User Input'!I164&gt;$Q$3, 'User Input'!I164&lt;$Q$4),"Excluded",'User Input'!I164))</f>
        <v>No sample</v>
      </c>
      <c r="J164" s="7" t="str">
        <f>IF('User Input'!J164="","No sample",IF(OR('User Input'!J164&gt;$Q$3, 'User Input'!J164&lt;$Q$4),"Excluded",'User Input'!J164))</f>
        <v>Excluded</v>
      </c>
      <c r="K164" s="7" t="str">
        <f>IF('User Input'!K164="","No sample",IF(OR('User Input'!K164&gt;$Q$3, 'User Input'!K164&lt;$Q$4),"Excluded",'User Input'!K164))</f>
        <v>No sample</v>
      </c>
      <c r="L164" s="7" t="str">
        <f>IF('User Input'!L164="","No sample",IF(OR('User Input'!L164&gt;$Q$3, 'User Input'!L164&lt;$Q$4),"Excluded",'User Input'!L164))</f>
        <v>No sample</v>
      </c>
      <c r="M164" s="7" t="str">
        <f>IF('User Input'!M164="","No sample",IF(OR('User Input'!M164&gt;$Q$3, 'User Input'!M164&lt;$Q$4),"Excluded",'User Input'!M164))</f>
        <v>No sample</v>
      </c>
      <c r="N164" s="7" t="str">
        <f>IF('User Input'!N164="","No sample",IF(OR('User Input'!N164&gt;$Q$3, 'User Input'!N164&lt;$Q$4),"Excluded",'User Input'!N164))</f>
        <v>No sample</v>
      </c>
      <c r="O164" s="7" t="str">
        <f>IF('User Input'!O164="","No sample",IF(OR('User Input'!O164&gt;$Q$3, 'User Input'!O164&lt;$Q$4),"Excluded",'User Input'!O164))</f>
        <v>No sample</v>
      </c>
      <c r="P164" s="43"/>
      <c r="Q164" s="43"/>
      <c r="R164" s="43"/>
    </row>
    <row r="165" spans="1:18" x14ac:dyDescent="0.25">
      <c r="A165" s="133"/>
      <c r="B165" s="6" t="s">
        <v>2445</v>
      </c>
      <c r="C165" s="6" t="str">
        <f>VLOOKUP(B165,'miRNA Table'!$B$3:$D$194,3,FALSE)</f>
        <v>hsa-miR-186-5p</v>
      </c>
      <c r="D165" s="7" t="str">
        <f>IF('User Input'!D165="","No sample",IF(OR('User Input'!D165&gt;$Q$3, 'User Input'!D165&lt;$Q$4),"Excluded",'User Input'!D165))</f>
        <v>Excluded</v>
      </c>
      <c r="E165" s="7" t="str">
        <f>IF('User Input'!E165="","No sample",IF(OR('User Input'!E165&gt;$Q$3, 'User Input'!E165&lt;$Q$4),"Excluded",'User Input'!E165))</f>
        <v>No sample</v>
      </c>
      <c r="F165" s="7" t="str">
        <f>IF('User Input'!F165="","No sample",IF(OR('User Input'!F165&gt;$Q$3, 'User Input'!F165&lt;$Q$4),"Excluded",'User Input'!F165))</f>
        <v>No sample</v>
      </c>
      <c r="G165" s="7" t="str">
        <f>IF('User Input'!G165="","No sample",IF(OR('User Input'!G165&gt;$Q$3, 'User Input'!G165&lt;$Q$4),"Excluded",'User Input'!G165))</f>
        <v>No sample</v>
      </c>
      <c r="H165" s="7" t="str">
        <f>IF('User Input'!H165="","No sample",IF(OR('User Input'!H165&gt;$Q$3, 'User Input'!H165&lt;$Q$4),"Excluded",'User Input'!H165))</f>
        <v>No sample</v>
      </c>
      <c r="I165" s="7" t="str">
        <f>IF('User Input'!I165="","No sample",IF(OR('User Input'!I165&gt;$Q$3, 'User Input'!I165&lt;$Q$4),"Excluded",'User Input'!I165))</f>
        <v>No sample</v>
      </c>
      <c r="J165" s="7" t="str">
        <f>IF('User Input'!J165="","No sample",IF(OR('User Input'!J165&gt;$Q$3, 'User Input'!J165&lt;$Q$4),"Excluded",'User Input'!J165))</f>
        <v>Excluded</v>
      </c>
      <c r="K165" s="7" t="str">
        <f>IF('User Input'!K165="","No sample",IF(OR('User Input'!K165&gt;$Q$3, 'User Input'!K165&lt;$Q$4),"Excluded",'User Input'!K165))</f>
        <v>No sample</v>
      </c>
      <c r="L165" s="7" t="str">
        <f>IF('User Input'!L165="","No sample",IF(OR('User Input'!L165&gt;$Q$3, 'User Input'!L165&lt;$Q$4),"Excluded",'User Input'!L165))</f>
        <v>No sample</v>
      </c>
      <c r="M165" s="7" t="str">
        <f>IF('User Input'!M165="","No sample",IF(OR('User Input'!M165&gt;$Q$3, 'User Input'!M165&lt;$Q$4),"Excluded",'User Input'!M165))</f>
        <v>No sample</v>
      </c>
      <c r="N165" s="7" t="str">
        <f>IF('User Input'!N165="","No sample",IF(OR('User Input'!N165&gt;$Q$3, 'User Input'!N165&lt;$Q$4),"Excluded",'User Input'!N165))</f>
        <v>No sample</v>
      </c>
      <c r="O165" s="7" t="str">
        <f>IF('User Input'!O165="","No sample",IF(OR('User Input'!O165&gt;$Q$3, 'User Input'!O165&lt;$Q$4),"Excluded",'User Input'!O165))</f>
        <v>No sample</v>
      </c>
      <c r="P165" s="43"/>
      <c r="Q165" s="43"/>
      <c r="R165" s="43"/>
    </row>
    <row r="166" spans="1:18" x14ac:dyDescent="0.25">
      <c r="A166" s="133"/>
      <c r="B166" s="6" t="s">
        <v>2446</v>
      </c>
      <c r="C166" s="6" t="str">
        <f>VLOOKUP(B166,'miRNA Table'!$B$3:$D$194,3,FALSE)</f>
        <v>hsa-miR-296-5p</v>
      </c>
      <c r="D166" s="7">
        <f>IF('User Input'!D166="","No sample",IF(OR('User Input'!D166&gt;$Q$3, 'User Input'!D166&lt;$Q$4),"Excluded",'User Input'!D166))</f>
        <v>26.123999999999999</v>
      </c>
      <c r="E166" s="7" t="str">
        <f>IF('User Input'!E166="","No sample",IF(OR('User Input'!E166&gt;$Q$3, 'User Input'!E166&lt;$Q$4),"Excluded",'User Input'!E166))</f>
        <v>No sample</v>
      </c>
      <c r="F166" s="7" t="str">
        <f>IF('User Input'!F166="","No sample",IF(OR('User Input'!F166&gt;$Q$3, 'User Input'!F166&lt;$Q$4),"Excluded",'User Input'!F166))</f>
        <v>No sample</v>
      </c>
      <c r="G166" s="7" t="str">
        <f>IF('User Input'!G166="","No sample",IF(OR('User Input'!G166&gt;$Q$3, 'User Input'!G166&lt;$Q$4),"Excluded",'User Input'!G166))</f>
        <v>No sample</v>
      </c>
      <c r="H166" s="7" t="str">
        <f>IF('User Input'!H166="","No sample",IF(OR('User Input'!H166&gt;$Q$3, 'User Input'!H166&lt;$Q$4),"Excluded",'User Input'!H166))</f>
        <v>No sample</v>
      </c>
      <c r="I166" s="7" t="str">
        <f>IF('User Input'!I166="","No sample",IF(OR('User Input'!I166&gt;$Q$3, 'User Input'!I166&lt;$Q$4),"Excluded",'User Input'!I166))</f>
        <v>No sample</v>
      </c>
      <c r="J166" s="7">
        <f>IF('User Input'!J166="","No sample",IF(OR('User Input'!J166&gt;$Q$3, 'User Input'!J166&lt;$Q$4),"Excluded",'User Input'!J166))</f>
        <v>26.035</v>
      </c>
      <c r="K166" s="7" t="str">
        <f>IF('User Input'!K166="","No sample",IF(OR('User Input'!K166&gt;$Q$3, 'User Input'!K166&lt;$Q$4),"Excluded",'User Input'!K166))</f>
        <v>No sample</v>
      </c>
      <c r="L166" s="7" t="str">
        <f>IF('User Input'!L166="","No sample",IF(OR('User Input'!L166&gt;$Q$3, 'User Input'!L166&lt;$Q$4),"Excluded",'User Input'!L166))</f>
        <v>No sample</v>
      </c>
      <c r="M166" s="7" t="str">
        <f>IF('User Input'!M166="","No sample",IF(OR('User Input'!M166&gt;$Q$3, 'User Input'!M166&lt;$Q$4),"Excluded",'User Input'!M166))</f>
        <v>No sample</v>
      </c>
      <c r="N166" s="7" t="str">
        <f>IF('User Input'!N166="","No sample",IF(OR('User Input'!N166&gt;$Q$3, 'User Input'!N166&lt;$Q$4),"Excluded",'User Input'!N166))</f>
        <v>No sample</v>
      </c>
      <c r="O166" s="7" t="str">
        <f>IF('User Input'!O166="","No sample",IF(OR('User Input'!O166&gt;$Q$3, 'User Input'!O166&lt;$Q$4),"Excluded",'User Input'!O166))</f>
        <v>No sample</v>
      </c>
      <c r="P166" s="43"/>
      <c r="Q166" s="43"/>
      <c r="R166" s="43"/>
    </row>
    <row r="167" spans="1:18" x14ac:dyDescent="0.25">
      <c r="A167" s="133"/>
      <c r="B167" s="6" t="s">
        <v>2447</v>
      </c>
      <c r="C167" s="6" t="str">
        <f>VLOOKUP(B167,'miRNA Table'!$B$3:$D$194,3,FALSE)</f>
        <v>hsa-miR-339-5p</v>
      </c>
      <c r="D167" s="7">
        <f>IF('User Input'!D167="","No sample",IF(OR('User Input'!D167&gt;$Q$3, 'User Input'!D167&lt;$Q$4),"Excluded",'User Input'!D167))</f>
        <v>26.786999999999999</v>
      </c>
      <c r="E167" s="7" t="str">
        <f>IF('User Input'!E167="","No sample",IF(OR('User Input'!E167&gt;$Q$3, 'User Input'!E167&lt;$Q$4),"Excluded",'User Input'!E167))</f>
        <v>No sample</v>
      </c>
      <c r="F167" s="7" t="str">
        <f>IF('User Input'!F167="","No sample",IF(OR('User Input'!F167&gt;$Q$3, 'User Input'!F167&lt;$Q$4),"Excluded",'User Input'!F167))</f>
        <v>No sample</v>
      </c>
      <c r="G167" s="7" t="str">
        <f>IF('User Input'!G167="","No sample",IF(OR('User Input'!G167&gt;$Q$3, 'User Input'!G167&lt;$Q$4),"Excluded",'User Input'!G167))</f>
        <v>No sample</v>
      </c>
      <c r="H167" s="7" t="str">
        <f>IF('User Input'!H167="","No sample",IF(OR('User Input'!H167&gt;$Q$3, 'User Input'!H167&lt;$Q$4),"Excluded",'User Input'!H167))</f>
        <v>No sample</v>
      </c>
      <c r="I167" s="7" t="str">
        <f>IF('User Input'!I167="","No sample",IF(OR('User Input'!I167&gt;$Q$3, 'User Input'!I167&lt;$Q$4),"Excluded",'User Input'!I167))</f>
        <v>No sample</v>
      </c>
      <c r="J167" s="7" t="str">
        <f>IF('User Input'!J167="","No sample",IF(OR('User Input'!J167&gt;$Q$3, 'User Input'!J167&lt;$Q$4),"Excluded",'User Input'!J167))</f>
        <v>Excluded</v>
      </c>
      <c r="K167" s="7" t="str">
        <f>IF('User Input'!K167="","No sample",IF(OR('User Input'!K167&gt;$Q$3, 'User Input'!K167&lt;$Q$4),"Excluded",'User Input'!K167))</f>
        <v>No sample</v>
      </c>
      <c r="L167" s="7" t="str">
        <f>IF('User Input'!L167="","No sample",IF(OR('User Input'!L167&gt;$Q$3, 'User Input'!L167&lt;$Q$4),"Excluded",'User Input'!L167))</f>
        <v>No sample</v>
      </c>
      <c r="M167" s="7" t="str">
        <f>IF('User Input'!M167="","No sample",IF(OR('User Input'!M167&gt;$Q$3, 'User Input'!M167&lt;$Q$4),"Excluded",'User Input'!M167))</f>
        <v>No sample</v>
      </c>
      <c r="N167" s="7" t="str">
        <f>IF('User Input'!N167="","No sample",IF(OR('User Input'!N167&gt;$Q$3, 'User Input'!N167&lt;$Q$4),"Excluded",'User Input'!N167))</f>
        <v>No sample</v>
      </c>
      <c r="O167" s="7" t="str">
        <f>IF('User Input'!O167="","No sample",IF(OR('User Input'!O167&gt;$Q$3, 'User Input'!O167&lt;$Q$4),"Excluded",'User Input'!O167))</f>
        <v>No sample</v>
      </c>
      <c r="P167" s="43"/>
      <c r="Q167" s="43"/>
      <c r="R167" s="43"/>
    </row>
    <row r="168" spans="1:18" x14ac:dyDescent="0.25">
      <c r="A168" s="133"/>
      <c r="B168" s="6" t="s">
        <v>2448</v>
      </c>
      <c r="C168" s="6" t="str">
        <f>VLOOKUP(B168,'miRNA Table'!$B$3:$D$194,3,FALSE)</f>
        <v>hsa-miR-451a</v>
      </c>
      <c r="D168" s="7" t="str">
        <f>IF('User Input'!D168="","No sample",IF(OR('User Input'!D168&gt;$Q$3, 'User Input'!D168&lt;$Q$4),"Excluded",'User Input'!D168))</f>
        <v>Excluded</v>
      </c>
      <c r="E168" s="7" t="str">
        <f>IF('User Input'!E168="","No sample",IF(OR('User Input'!E168&gt;$Q$3, 'User Input'!E168&lt;$Q$4),"Excluded",'User Input'!E168))</f>
        <v>No sample</v>
      </c>
      <c r="F168" s="7" t="str">
        <f>IF('User Input'!F168="","No sample",IF(OR('User Input'!F168&gt;$Q$3, 'User Input'!F168&lt;$Q$4),"Excluded",'User Input'!F168))</f>
        <v>No sample</v>
      </c>
      <c r="G168" s="7" t="str">
        <f>IF('User Input'!G168="","No sample",IF(OR('User Input'!G168&gt;$Q$3, 'User Input'!G168&lt;$Q$4),"Excluded",'User Input'!G168))</f>
        <v>No sample</v>
      </c>
      <c r="H168" s="7" t="str">
        <f>IF('User Input'!H168="","No sample",IF(OR('User Input'!H168&gt;$Q$3, 'User Input'!H168&lt;$Q$4),"Excluded",'User Input'!H168))</f>
        <v>No sample</v>
      </c>
      <c r="I168" s="7" t="str">
        <f>IF('User Input'!I168="","No sample",IF(OR('User Input'!I168&gt;$Q$3, 'User Input'!I168&lt;$Q$4),"Excluded",'User Input'!I168))</f>
        <v>No sample</v>
      </c>
      <c r="J168" s="7" t="str">
        <f>IF('User Input'!J168="","No sample",IF(OR('User Input'!J168&gt;$Q$3, 'User Input'!J168&lt;$Q$4),"Excluded",'User Input'!J168))</f>
        <v>Excluded</v>
      </c>
      <c r="K168" s="7" t="str">
        <f>IF('User Input'!K168="","No sample",IF(OR('User Input'!K168&gt;$Q$3, 'User Input'!K168&lt;$Q$4),"Excluded",'User Input'!K168))</f>
        <v>No sample</v>
      </c>
      <c r="L168" s="7" t="str">
        <f>IF('User Input'!L168="","No sample",IF(OR('User Input'!L168&gt;$Q$3, 'User Input'!L168&lt;$Q$4),"Excluded",'User Input'!L168))</f>
        <v>No sample</v>
      </c>
      <c r="M168" s="7" t="str">
        <f>IF('User Input'!M168="","No sample",IF(OR('User Input'!M168&gt;$Q$3, 'User Input'!M168&lt;$Q$4),"Excluded",'User Input'!M168))</f>
        <v>No sample</v>
      </c>
      <c r="N168" s="7" t="str">
        <f>IF('User Input'!N168="","No sample",IF(OR('User Input'!N168&gt;$Q$3, 'User Input'!N168&lt;$Q$4),"Excluded",'User Input'!N168))</f>
        <v>No sample</v>
      </c>
      <c r="O168" s="7" t="str">
        <f>IF('User Input'!O168="","No sample",IF(OR('User Input'!O168&gt;$Q$3, 'User Input'!O168&lt;$Q$4),"Excluded",'User Input'!O168))</f>
        <v>No sample</v>
      </c>
      <c r="P168" s="43"/>
      <c r="Q168" s="43"/>
      <c r="R168" s="43"/>
    </row>
    <row r="169" spans="1:18" x14ac:dyDescent="0.25">
      <c r="A169" s="133"/>
      <c r="B169" s="6" t="s">
        <v>2449</v>
      </c>
      <c r="C169" s="6" t="str">
        <f>VLOOKUP(B169,'miRNA Table'!$B$3:$D$194,3,FALSE)</f>
        <v>hsa-miR-28-3p</v>
      </c>
      <c r="D169" s="7">
        <f>IF('User Input'!D169="","No sample",IF(OR('User Input'!D169&gt;$Q$3, 'User Input'!D169&lt;$Q$4),"Excluded",'User Input'!D169))</f>
        <v>27.925999999999998</v>
      </c>
      <c r="E169" s="7" t="str">
        <f>IF('User Input'!E169="","No sample",IF(OR('User Input'!E169&gt;$Q$3, 'User Input'!E169&lt;$Q$4),"Excluded",'User Input'!E169))</f>
        <v>No sample</v>
      </c>
      <c r="F169" s="7" t="str">
        <f>IF('User Input'!F169="","No sample",IF(OR('User Input'!F169&gt;$Q$3, 'User Input'!F169&lt;$Q$4),"Excluded",'User Input'!F169))</f>
        <v>No sample</v>
      </c>
      <c r="G169" s="7" t="str">
        <f>IF('User Input'!G169="","No sample",IF(OR('User Input'!G169&gt;$Q$3, 'User Input'!G169&lt;$Q$4),"Excluded",'User Input'!G169))</f>
        <v>No sample</v>
      </c>
      <c r="H169" s="7" t="str">
        <f>IF('User Input'!H169="","No sample",IF(OR('User Input'!H169&gt;$Q$3, 'User Input'!H169&lt;$Q$4),"Excluded",'User Input'!H169))</f>
        <v>No sample</v>
      </c>
      <c r="I169" s="7" t="str">
        <f>IF('User Input'!I169="","No sample",IF(OR('User Input'!I169&gt;$Q$3, 'User Input'!I169&lt;$Q$4),"Excluded",'User Input'!I169))</f>
        <v>No sample</v>
      </c>
      <c r="J169" s="7">
        <f>IF('User Input'!J169="","No sample",IF(OR('User Input'!J169&gt;$Q$3, 'User Input'!J169&lt;$Q$4),"Excluded",'User Input'!J169))</f>
        <v>29.937999999999999</v>
      </c>
      <c r="K169" s="7" t="str">
        <f>IF('User Input'!K169="","No sample",IF(OR('User Input'!K169&gt;$Q$3, 'User Input'!K169&lt;$Q$4),"Excluded",'User Input'!K169))</f>
        <v>No sample</v>
      </c>
      <c r="L169" s="7" t="str">
        <f>IF('User Input'!L169="","No sample",IF(OR('User Input'!L169&gt;$Q$3, 'User Input'!L169&lt;$Q$4),"Excluded",'User Input'!L169))</f>
        <v>No sample</v>
      </c>
      <c r="M169" s="7" t="str">
        <f>IF('User Input'!M169="","No sample",IF(OR('User Input'!M169&gt;$Q$3, 'User Input'!M169&lt;$Q$4),"Excluded",'User Input'!M169))</f>
        <v>No sample</v>
      </c>
      <c r="N169" s="7" t="str">
        <f>IF('User Input'!N169="","No sample",IF(OR('User Input'!N169&gt;$Q$3, 'User Input'!N169&lt;$Q$4),"Excluded",'User Input'!N169))</f>
        <v>No sample</v>
      </c>
      <c r="O169" s="7" t="str">
        <f>IF('User Input'!O169="","No sample",IF(OR('User Input'!O169&gt;$Q$3, 'User Input'!O169&lt;$Q$4),"Excluded",'User Input'!O169))</f>
        <v>No sample</v>
      </c>
      <c r="P169" s="43"/>
      <c r="Q169" s="43"/>
      <c r="R169" s="43"/>
    </row>
    <row r="170" spans="1:18" x14ac:dyDescent="0.25">
      <c r="A170" s="133"/>
      <c r="B170" s="90" t="s">
        <v>2450</v>
      </c>
      <c r="C170" s="6" t="str">
        <f>VLOOKUP(B170,'miRNA Table'!$B$3:$D$194,3,FALSE)</f>
        <v>Inter-plate Calibrator 1</v>
      </c>
      <c r="D170" s="7" t="str">
        <f>IF('User Input'!D170="","No sample",IF(OR('User Input'!D170&gt;$Q$3, 'User Input'!D170&lt;$Q$4),"Excluded",'User Input'!D170))</f>
        <v>Excluded</v>
      </c>
      <c r="E170" s="7" t="str">
        <f>IF('User Input'!E170="","No sample",IF(OR('User Input'!E170&gt;$Q$3, 'User Input'!E170&lt;$Q$4),"Excluded",'User Input'!E170))</f>
        <v>No sample</v>
      </c>
      <c r="F170" s="7" t="str">
        <f>IF('User Input'!F170="","No sample",IF(OR('User Input'!F170&gt;$Q$3, 'User Input'!F170&lt;$Q$4),"Excluded",'User Input'!F170))</f>
        <v>No sample</v>
      </c>
      <c r="G170" s="7" t="str">
        <f>IF('User Input'!G170="","No sample",IF(OR('User Input'!G170&gt;$Q$3, 'User Input'!G170&lt;$Q$4),"Excluded",'User Input'!G170))</f>
        <v>No sample</v>
      </c>
      <c r="H170" s="7" t="str">
        <f>IF('User Input'!H170="","No sample",IF(OR('User Input'!H170&gt;$Q$3, 'User Input'!H170&lt;$Q$4),"Excluded",'User Input'!H170))</f>
        <v>No sample</v>
      </c>
      <c r="I170" s="7" t="str">
        <f>IF('User Input'!I170="","No sample",IF(OR('User Input'!I170&gt;$Q$3, 'User Input'!I170&lt;$Q$4),"Excluded",'User Input'!I170))</f>
        <v>No sample</v>
      </c>
      <c r="J170" s="7" t="str">
        <f>IF('User Input'!J170="","No sample",IF(OR('User Input'!J170&gt;$Q$3, 'User Input'!J170&lt;$Q$4),"Excluded",'User Input'!J170))</f>
        <v>Excluded</v>
      </c>
      <c r="K170" s="7" t="str">
        <f>IF('User Input'!K170="","No sample",IF(OR('User Input'!K170&gt;$Q$3, 'User Input'!K170&lt;$Q$4),"Excluded",'User Input'!K170))</f>
        <v>No sample</v>
      </c>
      <c r="L170" s="7" t="str">
        <f>IF('User Input'!L170="","No sample",IF(OR('User Input'!L170&gt;$Q$3, 'User Input'!L170&lt;$Q$4),"Excluded",'User Input'!L170))</f>
        <v>No sample</v>
      </c>
      <c r="M170" s="7" t="str">
        <f>IF('User Input'!M170="","No sample",IF(OR('User Input'!M170&gt;$Q$3, 'User Input'!M170&lt;$Q$4),"Excluded",'User Input'!M170))</f>
        <v>No sample</v>
      </c>
      <c r="N170" s="7" t="str">
        <f>IF('User Input'!N170="","No sample",IF(OR('User Input'!N170&gt;$Q$3, 'User Input'!N170&lt;$Q$4),"Excluded",'User Input'!N170))</f>
        <v>No sample</v>
      </c>
      <c r="O170" s="7" t="str">
        <f>IF('User Input'!O170="","No sample",IF(OR('User Input'!O170&gt;$Q$3, 'User Input'!O170&lt;$Q$4),"Excluded",'User Input'!O170))</f>
        <v>No sample</v>
      </c>
      <c r="P170" s="43"/>
      <c r="Q170" s="43"/>
      <c r="R170" s="43"/>
    </row>
    <row r="171" spans="1:18" x14ac:dyDescent="0.25">
      <c r="A171" s="133"/>
      <c r="B171" s="6" t="s">
        <v>2451</v>
      </c>
      <c r="C171" s="6" t="str">
        <f>VLOOKUP(B171,'miRNA Table'!$B$3:$D$194,3,FALSE)</f>
        <v>hsa-miR-30a-3p</v>
      </c>
      <c r="D171" s="7">
        <f>IF('User Input'!D171="","No sample",IF(OR('User Input'!D171&gt;$Q$3, 'User Input'!D171&lt;$Q$4),"Excluded",'User Input'!D171))</f>
        <v>21.584</v>
      </c>
      <c r="E171" s="7" t="str">
        <f>IF('User Input'!E171="","No sample",IF(OR('User Input'!E171&gt;$Q$3, 'User Input'!E171&lt;$Q$4),"Excluded",'User Input'!E171))</f>
        <v>No sample</v>
      </c>
      <c r="F171" s="7" t="str">
        <f>IF('User Input'!F171="","No sample",IF(OR('User Input'!F171&gt;$Q$3, 'User Input'!F171&lt;$Q$4),"Excluded",'User Input'!F171))</f>
        <v>No sample</v>
      </c>
      <c r="G171" s="7" t="str">
        <f>IF('User Input'!G171="","No sample",IF(OR('User Input'!G171&gt;$Q$3, 'User Input'!G171&lt;$Q$4),"Excluded",'User Input'!G171))</f>
        <v>No sample</v>
      </c>
      <c r="H171" s="7" t="str">
        <f>IF('User Input'!H171="","No sample",IF(OR('User Input'!H171&gt;$Q$3, 'User Input'!H171&lt;$Q$4),"Excluded",'User Input'!H171))</f>
        <v>No sample</v>
      </c>
      <c r="I171" s="7" t="str">
        <f>IF('User Input'!I171="","No sample",IF(OR('User Input'!I171&gt;$Q$3, 'User Input'!I171&lt;$Q$4),"Excluded",'User Input'!I171))</f>
        <v>No sample</v>
      </c>
      <c r="J171" s="7">
        <f>IF('User Input'!J171="","No sample",IF(OR('User Input'!J171&gt;$Q$3, 'User Input'!J171&lt;$Q$4),"Excluded",'User Input'!J171))</f>
        <v>23.341000000000001</v>
      </c>
      <c r="K171" s="7" t="str">
        <f>IF('User Input'!K171="","No sample",IF(OR('User Input'!K171&gt;$Q$3, 'User Input'!K171&lt;$Q$4),"Excluded",'User Input'!K171))</f>
        <v>No sample</v>
      </c>
      <c r="L171" s="7" t="str">
        <f>IF('User Input'!L171="","No sample",IF(OR('User Input'!L171&gt;$Q$3, 'User Input'!L171&lt;$Q$4),"Excluded",'User Input'!L171))</f>
        <v>No sample</v>
      </c>
      <c r="M171" s="7" t="str">
        <f>IF('User Input'!M171="","No sample",IF(OR('User Input'!M171&gt;$Q$3, 'User Input'!M171&lt;$Q$4),"Excluded",'User Input'!M171))</f>
        <v>No sample</v>
      </c>
      <c r="N171" s="7" t="str">
        <f>IF('User Input'!N171="","No sample",IF(OR('User Input'!N171&gt;$Q$3, 'User Input'!N171&lt;$Q$4),"Excluded",'User Input'!N171))</f>
        <v>No sample</v>
      </c>
      <c r="O171" s="7" t="str">
        <f>IF('User Input'!O171="","No sample",IF(OR('User Input'!O171&gt;$Q$3, 'User Input'!O171&lt;$Q$4),"Excluded",'User Input'!O171))</f>
        <v>No sample</v>
      </c>
      <c r="P171" s="43"/>
      <c r="Q171" s="43"/>
      <c r="R171" s="43"/>
    </row>
    <row r="172" spans="1:18" x14ac:dyDescent="0.25">
      <c r="A172" s="133"/>
      <c r="B172" s="6" t="s">
        <v>2452</v>
      </c>
      <c r="C172" s="6" t="str">
        <f>VLOOKUP(B172,'miRNA Table'!$B$3:$D$194,3,FALSE)</f>
        <v>hsa-miR-30d-5p</v>
      </c>
      <c r="D172" s="7">
        <f>IF('User Input'!D172="","No sample",IF(OR('User Input'!D172&gt;$Q$3, 'User Input'!D172&lt;$Q$4),"Excluded",'User Input'!D172))</f>
        <v>25.184000000000001</v>
      </c>
      <c r="E172" s="7" t="str">
        <f>IF('User Input'!E172="","No sample",IF(OR('User Input'!E172&gt;$Q$3, 'User Input'!E172&lt;$Q$4),"Excluded",'User Input'!E172))</f>
        <v>No sample</v>
      </c>
      <c r="F172" s="7" t="str">
        <f>IF('User Input'!F172="","No sample",IF(OR('User Input'!F172&gt;$Q$3, 'User Input'!F172&lt;$Q$4),"Excluded",'User Input'!F172))</f>
        <v>No sample</v>
      </c>
      <c r="G172" s="7" t="str">
        <f>IF('User Input'!G172="","No sample",IF(OR('User Input'!G172&gt;$Q$3, 'User Input'!G172&lt;$Q$4),"Excluded",'User Input'!G172))</f>
        <v>No sample</v>
      </c>
      <c r="H172" s="7" t="str">
        <f>IF('User Input'!H172="","No sample",IF(OR('User Input'!H172&gt;$Q$3, 'User Input'!H172&lt;$Q$4),"Excluded",'User Input'!H172))</f>
        <v>No sample</v>
      </c>
      <c r="I172" s="7" t="str">
        <f>IF('User Input'!I172="","No sample",IF(OR('User Input'!I172&gt;$Q$3, 'User Input'!I172&lt;$Q$4),"Excluded",'User Input'!I172))</f>
        <v>No sample</v>
      </c>
      <c r="J172" s="7">
        <f>IF('User Input'!J172="","No sample",IF(OR('User Input'!J172&gt;$Q$3, 'User Input'!J172&lt;$Q$4),"Excluded",'User Input'!J172))</f>
        <v>23.986000000000001</v>
      </c>
      <c r="K172" s="7" t="str">
        <f>IF('User Input'!K172="","No sample",IF(OR('User Input'!K172&gt;$Q$3, 'User Input'!K172&lt;$Q$4),"Excluded",'User Input'!K172))</f>
        <v>No sample</v>
      </c>
      <c r="L172" s="7" t="str">
        <f>IF('User Input'!L172="","No sample",IF(OR('User Input'!L172&gt;$Q$3, 'User Input'!L172&lt;$Q$4),"Excluded",'User Input'!L172))</f>
        <v>No sample</v>
      </c>
      <c r="M172" s="7" t="str">
        <f>IF('User Input'!M172="","No sample",IF(OR('User Input'!M172&gt;$Q$3, 'User Input'!M172&lt;$Q$4),"Excluded",'User Input'!M172))</f>
        <v>No sample</v>
      </c>
      <c r="N172" s="7" t="str">
        <f>IF('User Input'!N172="","No sample",IF(OR('User Input'!N172&gt;$Q$3, 'User Input'!N172&lt;$Q$4),"Excluded",'User Input'!N172))</f>
        <v>No sample</v>
      </c>
      <c r="O172" s="7" t="str">
        <f>IF('User Input'!O172="","No sample",IF(OR('User Input'!O172&gt;$Q$3, 'User Input'!O172&lt;$Q$4),"Excluded",'User Input'!O172))</f>
        <v>No sample</v>
      </c>
      <c r="P172" s="43"/>
      <c r="Q172" s="43"/>
      <c r="R172" s="43"/>
    </row>
    <row r="173" spans="1:18" x14ac:dyDescent="0.25">
      <c r="A173" s="133"/>
      <c r="B173" s="6" t="s">
        <v>2453</v>
      </c>
      <c r="C173" s="6" t="str">
        <f>VLOOKUP(B173,'miRNA Table'!$B$3:$D$194,3,FALSE)</f>
        <v>hsa-miR-204-5p</v>
      </c>
      <c r="D173" s="7">
        <f>IF('User Input'!D173="","No sample",IF(OR('User Input'!D173&gt;$Q$3, 'User Input'!D173&lt;$Q$4),"Excluded",'User Input'!D173))</f>
        <v>23.474</v>
      </c>
      <c r="E173" s="7" t="str">
        <f>IF('User Input'!E173="","No sample",IF(OR('User Input'!E173&gt;$Q$3, 'User Input'!E173&lt;$Q$4),"Excluded",'User Input'!E173))</f>
        <v>No sample</v>
      </c>
      <c r="F173" s="7" t="str">
        <f>IF('User Input'!F173="","No sample",IF(OR('User Input'!F173&gt;$Q$3, 'User Input'!F173&lt;$Q$4),"Excluded",'User Input'!F173))</f>
        <v>No sample</v>
      </c>
      <c r="G173" s="7" t="str">
        <f>IF('User Input'!G173="","No sample",IF(OR('User Input'!G173&gt;$Q$3, 'User Input'!G173&lt;$Q$4),"Excluded",'User Input'!G173))</f>
        <v>No sample</v>
      </c>
      <c r="H173" s="7" t="str">
        <f>IF('User Input'!H173="","No sample",IF(OR('User Input'!H173&gt;$Q$3, 'User Input'!H173&lt;$Q$4),"Excluded",'User Input'!H173))</f>
        <v>No sample</v>
      </c>
      <c r="I173" s="7" t="str">
        <f>IF('User Input'!I173="","No sample",IF(OR('User Input'!I173&gt;$Q$3, 'User Input'!I173&lt;$Q$4),"Excluded",'User Input'!I173))</f>
        <v>No sample</v>
      </c>
      <c r="J173" s="7">
        <f>IF('User Input'!J173="","No sample",IF(OR('User Input'!J173&gt;$Q$3, 'User Input'!J173&lt;$Q$4),"Excluded",'User Input'!J173))</f>
        <v>23.524999999999999</v>
      </c>
      <c r="K173" s="7" t="str">
        <f>IF('User Input'!K173="","No sample",IF(OR('User Input'!K173&gt;$Q$3, 'User Input'!K173&lt;$Q$4),"Excluded",'User Input'!K173))</f>
        <v>No sample</v>
      </c>
      <c r="L173" s="7" t="str">
        <f>IF('User Input'!L173="","No sample",IF(OR('User Input'!L173&gt;$Q$3, 'User Input'!L173&lt;$Q$4),"Excluded",'User Input'!L173))</f>
        <v>No sample</v>
      </c>
      <c r="M173" s="7" t="str">
        <f>IF('User Input'!M173="","No sample",IF(OR('User Input'!M173&gt;$Q$3, 'User Input'!M173&lt;$Q$4),"Excluded",'User Input'!M173))</f>
        <v>No sample</v>
      </c>
      <c r="N173" s="7" t="str">
        <f>IF('User Input'!N173="","No sample",IF(OR('User Input'!N173&gt;$Q$3, 'User Input'!N173&lt;$Q$4),"Excluded",'User Input'!N173))</f>
        <v>No sample</v>
      </c>
      <c r="O173" s="7" t="str">
        <f>IF('User Input'!O173="","No sample",IF(OR('User Input'!O173&gt;$Q$3, 'User Input'!O173&lt;$Q$4),"Excluded",'User Input'!O173))</f>
        <v>No sample</v>
      </c>
      <c r="P173" s="43"/>
      <c r="Q173" s="43"/>
      <c r="R173" s="43"/>
    </row>
    <row r="174" spans="1:18" x14ac:dyDescent="0.25">
      <c r="A174" s="133"/>
      <c r="B174" s="6" t="s">
        <v>2454</v>
      </c>
      <c r="C174" s="6" t="str">
        <f>VLOOKUP(B174,'miRNA Table'!$B$3:$D$194,3,FALSE)</f>
        <v>hsa-miR-222-3p</v>
      </c>
      <c r="D174" s="7">
        <f>IF('User Input'!D174="","No sample",IF(OR('User Input'!D174&gt;$Q$3, 'User Input'!D174&lt;$Q$4),"Excluded",'User Input'!D174))</f>
        <v>31.692</v>
      </c>
      <c r="E174" s="7" t="str">
        <f>IF('User Input'!E174="","No sample",IF(OR('User Input'!E174&gt;$Q$3, 'User Input'!E174&lt;$Q$4),"Excluded",'User Input'!E174))</f>
        <v>No sample</v>
      </c>
      <c r="F174" s="7" t="str">
        <f>IF('User Input'!F174="","No sample",IF(OR('User Input'!F174&gt;$Q$3, 'User Input'!F174&lt;$Q$4),"Excluded",'User Input'!F174))</f>
        <v>No sample</v>
      </c>
      <c r="G174" s="7" t="str">
        <f>IF('User Input'!G174="","No sample",IF(OR('User Input'!G174&gt;$Q$3, 'User Input'!G174&lt;$Q$4),"Excluded",'User Input'!G174))</f>
        <v>No sample</v>
      </c>
      <c r="H174" s="7" t="str">
        <f>IF('User Input'!H174="","No sample",IF(OR('User Input'!H174&gt;$Q$3, 'User Input'!H174&lt;$Q$4),"Excluded",'User Input'!H174))</f>
        <v>No sample</v>
      </c>
      <c r="I174" s="7" t="str">
        <f>IF('User Input'!I174="","No sample",IF(OR('User Input'!I174&gt;$Q$3, 'User Input'!I174&lt;$Q$4),"Excluded",'User Input'!I174))</f>
        <v>No sample</v>
      </c>
      <c r="J174" s="7">
        <f>IF('User Input'!J174="","No sample",IF(OR('User Input'!J174&gt;$Q$3, 'User Input'!J174&lt;$Q$4),"Excluded",'User Input'!J174))</f>
        <v>31.521000000000001</v>
      </c>
      <c r="K174" s="7" t="str">
        <f>IF('User Input'!K174="","No sample",IF(OR('User Input'!K174&gt;$Q$3, 'User Input'!K174&lt;$Q$4),"Excluded",'User Input'!K174))</f>
        <v>No sample</v>
      </c>
      <c r="L174" s="7" t="str">
        <f>IF('User Input'!L174="","No sample",IF(OR('User Input'!L174&gt;$Q$3, 'User Input'!L174&lt;$Q$4),"Excluded",'User Input'!L174))</f>
        <v>No sample</v>
      </c>
      <c r="M174" s="7" t="str">
        <f>IF('User Input'!M174="","No sample",IF(OR('User Input'!M174&gt;$Q$3, 'User Input'!M174&lt;$Q$4),"Excluded",'User Input'!M174))</f>
        <v>No sample</v>
      </c>
      <c r="N174" s="7" t="str">
        <f>IF('User Input'!N174="","No sample",IF(OR('User Input'!N174&gt;$Q$3, 'User Input'!N174&lt;$Q$4),"Excluded",'User Input'!N174))</f>
        <v>No sample</v>
      </c>
      <c r="O174" s="7" t="str">
        <f>IF('User Input'!O174="","No sample",IF(OR('User Input'!O174&gt;$Q$3, 'User Input'!O174&lt;$Q$4),"Excluded",'User Input'!O174))</f>
        <v>No sample</v>
      </c>
      <c r="P174" s="43"/>
      <c r="Q174" s="43"/>
      <c r="R174" s="43"/>
    </row>
    <row r="175" spans="1:18" x14ac:dyDescent="0.25">
      <c r="A175" s="133"/>
      <c r="B175" s="6" t="s">
        <v>2455</v>
      </c>
      <c r="C175" s="6" t="str">
        <f>VLOOKUP(B175,'miRNA Table'!$B$3:$D$194,3,FALSE)</f>
        <v>hsa-miR-135a-5p</v>
      </c>
      <c r="D175" s="7">
        <f>IF('User Input'!D175="","No sample",IF(OR('User Input'!D175&gt;$Q$3, 'User Input'!D175&lt;$Q$4),"Excluded",'User Input'!D175))</f>
        <v>26.076000000000001</v>
      </c>
      <c r="E175" s="7" t="str">
        <f>IF('User Input'!E175="","No sample",IF(OR('User Input'!E175&gt;$Q$3, 'User Input'!E175&lt;$Q$4),"Excluded",'User Input'!E175))</f>
        <v>No sample</v>
      </c>
      <c r="F175" s="7" t="str">
        <f>IF('User Input'!F175="","No sample",IF(OR('User Input'!F175&gt;$Q$3, 'User Input'!F175&lt;$Q$4),"Excluded",'User Input'!F175))</f>
        <v>No sample</v>
      </c>
      <c r="G175" s="7" t="str">
        <f>IF('User Input'!G175="","No sample",IF(OR('User Input'!G175&gt;$Q$3, 'User Input'!G175&lt;$Q$4),"Excluded",'User Input'!G175))</f>
        <v>No sample</v>
      </c>
      <c r="H175" s="7" t="str">
        <f>IF('User Input'!H175="","No sample",IF(OR('User Input'!H175&gt;$Q$3, 'User Input'!H175&lt;$Q$4),"Excluded",'User Input'!H175))</f>
        <v>No sample</v>
      </c>
      <c r="I175" s="7" t="str">
        <f>IF('User Input'!I175="","No sample",IF(OR('User Input'!I175&gt;$Q$3, 'User Input'!I175&lt;$Q$4),"Excluded",'User Input'!I175))</f>
        <v>No sample</v>
      </c>
      <c r="J175" s="7">
        <f>IF('User Input'!J175="","No sample",IF(OR('User Input'!J175&gt;$Q$3, 'User Input'!J175&lt;$Q$4),"Excluded",'User Input'!J175))</f>
        <v>28.308</v>
      </c>
      <c r="K175" s="7" t="str">
        <f>IF('User Input'!K175="","No sample",IF(OR('User Input'!K175&gt;$Q$3, 'User Input'!K175&lt;$Q$4),"Excluded",'User Input'!K175))</f>
        <v>No sample</v>
      </c>
      <c r="L175" s="7" t="str">
        <f>IF('User Input'!L175="","No sample",IF(OR('User Input'!L175&gt;$Q$3, 'User Input'!L175&lt;$Q$4),"Excluded",'User Input'!L175))</f>
        <v>No sample</v>
      </c>
      <c r="M175" s="7" t="str">
        <f>IF('User Input'!M175="","No sample",IF(OR('User Input'!M175&gt;$Q$3, 'User Input'!M175&lt;$Q$4),"Excluded",'User Input'!M175))</f>
        <v>No sample</v>
      </c>
      <c r="N175" s="7" t="str">
        <f>IF('User Input'!N175="","No sample",IF(OR('User Input'!N175&gt;$Q$3, 'User Input'!N175&lt;$Q$4),"Excluded",'User Input'!N175))</f>
        <v>No sample</v>
      </c>
      <c r="O175" s="7" t="str">
        <f>IF('User Input'!O175="","No sample",IF(OR('User Input'!O175&gt;$Q$3, 'User Input'!O175&lt;$Q$4),"Excluded",'User Input'!O175))</f>
        <v>No sample</v>
      </c>
      <c r="P175" s="43"/>
      <c r="Q175" s="43"/>
      <c r="R175" s="43"/>
    </row>
    <row r="176" spans="1:18" x14ac:dyDescent="0.25">
      <c r="A176" s="133"/>
      <c r="B176" s="6" t="s">
        <v>2456</v>
      </c>
      <c r="C176" s="6" t="str">
        <f>VLOOKUP(B176,'miRNA Table'!$B$3:$D$194,3,FALSE)</f>
        <v>hsa-miR-9-3p</v>
      </c>
      <c r="D176" s="7">
        <f>IF('User Input'!D176="","No sample",IF(OR('User Input'!D176&gt;$Q$3, 'User Input'!D176&lt;$Q$4),"Excluded",'User Input'!D176))</f>
        <v>24.146999999999998</v>
      </c>
      <c r="E176" s="7" t="str">
        <f>IF('User Input'!E176="","No sample",IF(OR('User Input'!E176&gt;$Q$3, 'User Input'!E176&lt;$Q$4),"Excluded",'User Input'!E176))</f>
        <v>No sample</v>
      </c>
      <c r="F176" s="7" t="str">
        <f>IF('User Input'!F176="","No sample",IF(OR('User Input'!F176&gt;$Q$3, 'User Input'!F176&lt;$Q$4),"Excluded",'User Input'!F176))</f>
        <v>No sample</v>
      </c>
      <c r="G176" s="7" t="str">
        <f>IF('User Input'!G176="","No sample",IF(OR('User Input'!G176&gt;$Q$3, 'User Input'!G176&lt;$Q$4),"Excluded",'User Input'!G176))</f>
        <v>No sample</v>
      </c>
      <c r="H176" s="7" t="str">
        <f>IF('User Input'!H176="","No sample",IF(OR('User Input'!H176&gt;$Q$3, 'User Input'!H176&lt;$Q$4),"Excluded",'User Input'!H176))</f>
        <v>No sample</v>
      </c>
      <c r="I176" s="7" t="str">
        <f>IF('User Input'!I176="","No sample",IF(OR('User Input'!I176&gt;$Q$3, 'User Input'!I176&lt;$Q$4),"Excluded",'User Input'!I176))</f>
        <v>No sample</v>
      </c>
      <c r="J176" s="7">
        <f>IF('User Input'!J176="","No sample",IF(OR('User Input'!J176&gt;$Q$3, 'User Input'!J176&lt;$Q$4),"Excluded",'User Input'!J176))</f>
        <v>23.565999999999999</v>
      </c>
      <c r="K176" s="7" t="str">
        <f>IF('User Input'!K176="","No sample",IF(OR('User Input'!K176&gt;$Q$3, 'User Input'!K176&lt;$Q$4),"Excluded",'User Input'!K176))</f>
        <v>No sample</v>
      </c>
      <c r="L176" s="7" t="str">
        <f>IF('User Input'!L176="","No sample",IF(OR('User Input'!L176&gt;$Q$3, 'User Input'!L176&lt;$Q$4),"Excluded",'User Input'!L176))</f>
        <v>No sample</v>
      </c>
      <c r="M176" s="7" t="str">
        <f>IF('User Input'!M176="","No sample",IF(OR('User Input'!M176&gt;$Q$3, 'User Input'!M176&lt;$Q$4),"Excluded",'User Input'!M176))</f>
        <v>No sample</v>
      </c>
      <c r="N176" s="7" t="str">
        <f>IF('User Input'!N176="","No sample",IF(OR('User Input'!N176&gt;$Q$3, 'User Input'!N176&lt;$Q$4),"Excluded",'User Input'!N176))</f>
        <v>No sample</v>
      </c>
      <c r="O176" s="7" t="str">
        <f>IF('User Input'!O176="","No sample",IF(OR('User Input'!O176&gt;$Q$3, 'User Input'!O176&lt;$Q$4),"Excluded",'User Input'!O176))</f>
        <v>No sample</v>
      </c>
      <c r="P176" s="43"/>
      <c r="Q176" s="43"/>
      <c r="R176" s="43"/>
    </row>
    <row r="177" spans="1:18" x14ac:dyDescent="0.25">
      <c r="A177" s="133"/>
      <c r="B177" s="6" t="s">
        <v>2457</v>
      </c>
      <c r="C177" s="6" t="str">
        <f>VLOOKUP(B177,'miRNA Table'!$B$3:$D$194,3,FALSE)</f>
        <v>hsa-miR-188-5p</v>
      </c>
      <c r="D177" s="7" t="str">
        <f>IF('User Input'!D177="","No sample",IF(OR('User Input'!D177&gt;$Q$3, 'User Input'!D177&lt;$Q$4),"Excluded",'User Input'!D177))</f>
        <v>Excluded</v>
      </c>
      <c r="E177" s="7" t="str">
        <f>IF('User Input'!E177="","No sample",IF(OR('User Input'!E177&gt;$Q$3, 'User Input'!E177&lt;$Q$4),"Excluded",'User Input'!E177))</f>
        <v>No sample</v>
      </c>
      <c r="F177" s="7" t="str">
        <f>IF('User Input'!F177="","No sample",IF(OR('User Input'!F177&gt;$Q$3, 'User Input'!F177&lt;$Q$4),"Excluded",'User Input'!F177))</f>
        <v>No sample</v>
      </c>
      <c r="G177" s="7" t="str">
        <f>IF('User Input'!G177="","No sample",IF(OR('User Input'!G177&gt;$Q$3, 'User Input'!G177&lt;$Q$4),"Excluded",'User Input'!G177))</f>
        <v>No sample</v>
      </c>
      <c r="H177" s="7" t="str">
        <f>IF('User Input'!H177="","No sample",IF(OR('User Input'!H177&gt;$Q$3, 'User Input'!H177&lt;$Q$4),"Excluded",'User Input'!H177))</f>
        <v>No sample</v>
      </c>
      <c r="I177" s="7" t="str">
        <f>IF('User Input'!I177="","No sample",IF(OR('User Input'!I177&gt;$Q$3, 'User Input'!I177&lt;$Q$4),"Excluded",'User Input'!I177))</f>
        <v>No sample</v>
      </c>
      <c r="J177" s="7" t="str">
        <f>IF('User Input'!J177="","No sample",IF(OR('User Input'!J177&gt;$Q$3, 'User Input'!J177&lt;$Q$4),"Excluded",'User Input'!J177))</f>
        <v>Excluded</v>
      </c>
      <c r="K177" s="7" t="str">
        <f>IF('User Input'!K177="","No sample",IF(OR('User Input'!K177&gt;$Q$3, 'User Input'!K177&lt;$Q$4),"Excluded",'User Input'!K177))</f>
        <v>No sample</v>
      </c>
      <c r="L177" s="7" t="str">
        <f>IF('User Input'!L177="","No sample",IF(OR('User Input'!L177&gt;$Q$3, 'User Input'!L177&lt;$Q$4),"Excluded",'User Input'!L177))</f>
        <v>No sample</v>
      </c>
      <c r="M177" s="7" t="str">
        <f>IF('User Input'!M177="","No sample",IF(OR('User Input'!M177&gt;$Q$3, 'User Input'!M177&lt;$Q$4),"Excluded",'User Input'!M177))</f>
        <v>No sample</v>
      </c>
      <c r="N177" s="7" t="str">
        <f>IF('User Input'!N177="","No sample",IF(OR('User Input'!N177&gt;$Q$3, 'User Input'!N177&lt;$Q$4),"Excluded",'User Input'!N177))</f>
        <v>No sample</v>
      </c>
      <c r="O177" s="7" t="str">
        <f>IF('User Input'!O177="","No sample",IF(OR('User Input'!O177&gt;$Q$3, 'User Input'!O177&lt;$Q$4),"Excluded",'User Input'!O177))</f>
        <v>No sample</v>
      </c>
      <c r="P177" s="43"/>
      <c r="Q177" s="43"/>
      <c r="R177" s="43"/>
    </row>
    <row r="178" spans="1:18" x14ac:dyDescent="0.25">
      <c r="A178" s="133"/>
      <c r="B178" s="6" t="s">
        <v>2458</v>
      </c>
      <c r="C178" s="6" t="str">
        <f>VLOOKUP(B178,'miRNA Table'!$B$3:$D$194,3,FALSE)</f>
        <v>hsa-miR-130b-3p</v>
      </c>
      <c r="D178" s="7" t="str">
        <f>IF('User Input'!D178="","No sample",IF(OR('User Input'!D178&gt;$Q$3, 'User Input'!D178&lt;$Q$4),"Excluded",'User Input'!D178))</f>
        <v>Excluded</v>
      </c>
      <c r="E178" s="7" t="str">
        <f>IF('User Input'!E178="","No sample",IF(OR('User Input'!E178&gt;$Q$3, 'User Input'!E178&lt;$Q$4),"Excluded",'User Input'!E178))</f>
        <v>No sample</v>
      </c>
      <c r="F178" s="7" t="str">
        <f>IF('User Input'!F178="","No sample",IF(OR('User Input'!F178&gt;$Q$3, 'User Input'!F178&lt;$Q$4),"Excluded",'User Input'!F178))</f>
        <v>No sample</v>
      </c>
      <c r="G178" s="7" t="str">
        <f>IF('User Input'!G178="","No sample",IF(OR('User Input'!G178&gt;$Q$3, 'User Input'!G178&lt;$Q$4),"Excluded",'User Input'!G178))</f>
        <v>No sample</v>
      </c>
      <c r="H178" s="7" t="str">
        <f>IF('User Input'!H178="","No sample",IF(OR('User Input'!H178&gt;$Q$3, 'User Input'!H178&lt;$Q$4),"Excluded",'User Input'!H178))</f>
        <v>No sample</v>
      </c>
      <c r="I178" s="7" t="str">
        <f>IF('User Input'!I178="","No sample",IF(OR('User Input'!I178&gt;$Q$3, 'User Input'!I178&lt;$Q$4),"Excluded",'User Input'!I178))</f>
        <v>No sample</v>
      </c>
      <c r="J178" s="7" t="str">
        <f>IF('User Input'!J178="","No sample",IF(OR('User Input'!J178&gt;$Q$3, 'User Input'!J178&lt;$Q$4),"Excluded",'User Input'!J178))</f>
        <v>Excluded</v>
      </c>
      <c r="K178" s="7" t="str">
        <f>IF('User Input'!K178="","No sample",IF(OR('User Input'!K178&gt;$Q$3, 'User Input'!K178&lt;$Q$4),"Excluded",'User Input'!K178))</f>
        <v>No sample</v>
      </c>
      <c r="L178" s="7" t="str">
        <f>IF('User Input'!L178="","No sample",IF(OR('User Input'!L178&gt;$Q$3, 'User Input'!L178&lt;$Q$4),"Excluded",'User Input'!L178))</f>
        <v>No sample</v>
      </c>
      <c r="M178" s="7" t="str">
        <f>IF('User Input'!M178="","No sample",IF(OR('User Input'!M178&gt;$Q$3, 'User Input'!M178&lt;$Q$4),"Excluded",'User Input'!M178))</f>
        <v>No sample</v>
      </c>
      <c r="N178" s="7" t="str">
        <f>IF('User Input'!N178="","No sample",IF(OR('User Input'!N178&gt;$Q$3, 'User Input'!N178&lt;$Q$4),"Excluded",'User Input'!N178))</f>
        <v>No sample</v>
      </c>
      <c r="O178" s="7" t="str">
        <f>IF('User Input'!O178="","No sample",IF(OR('User Input'!O178&gt;$Q$3, 'User Input'!O178&lt;$Q$4),"Excluded",'User Input'!O178))</f>
        <v>No sample</v>
      </c>
      <c r="P178" s="43"/>
      <c r="Q178" s="43"/>
      <c r="R178" s="43"/>
    </row>
    <row r="179" spans="1:18" x14ac:dyDescent="0.25">
      <c r="A179" s="133"/>
      <c r="B179" s="6" t="s">
        <v>2459</v>
      </c>
      <c r="C179" s="6" t="str">
        <f>VLOOKUP(B179,'miRNA Table'!$B$3:$D$194,3,FALSE)</f>
        <v>hsa-miR-133b</v>
      </c>
      <c r="D179" s="7">
        <f>IF('User Input'!D179="","No sample",IF(OR('User Input'!D179&gt;$Q$3, 'User Input'!D179&lt;$Q$4),"Excluded",'User Input'!D179))</f>
        <v>26.666</v>
      </c>
      <c r="E179" s="7" t="str">
        <f>IF('User Input'!E179="","No sample",IF(OR('User Input'!E179&gt;$Q$3, 'User Input'!E179&lt;$Q$4),"Excluded",'User Input'!E179))</f>
        <v>No sample</v>
      </c>
      <c r="F179" s="7" t="str">
        <f>IF('User Input'!F179="","No sample",IF(OR('User Input'!F179&gt;$Q$3, 'User Input'!F179&lt;$Q$4),"Excluded",'User Input'!F179))</f>
        <v>No sample</v>
      </c>
      <c r="G179" s="7" t="str">
        <f>IF('User Input'!G179="","No sample",IF(OR('User Input'!G179&gt;$Q$3, 'User Input'!G179&lt;$Q$4),"Excluded",'User Input'!G179))</f>
        <v>No sample</v>
      </c>
      <c r="H179" s="7" t="str">
        <f>IF('User Input'!H179="","No sample",IF(OR('User Input'!H179&gt;$Q$3, 'User Input'!H179&lt;$Q$4),"Excluded",'User Input'!H179))</f>
        <v>No sample</v>
      </c>
      <c r="I179" s="7" t="str">
        <f>IF('User Input'!I179="","No sample",IF(OR('User Input'!I179&gt;$Q$3, 'User Input'!I179&lt;$Q$4),"Excluded",'User Input'!I179))</f>
        <v>No sample</v>
      </c>
      <c r="J179" s="7">
        <f>IF('User Input'!J179="","No sample",IF(OR('User Input'!J179&gt;$Q$3, 'User Input'!J179&lt;$Q$4),"Excluded",'User Input'!J179))</f>
        <v>29.526</v>
      </c>
      <c r="K179" s="7" t="str">
        <f>IF('User Input'!K179="","No sample",IF(OR('User Input'!K179&gt;$Q$3, 'User Input'!K179&lt;$Q$4),"Excluded",'User Input'!K179))</f>
        <v>No sample</v>
      </c>
      <c r="L179" s="7" t="str">
        <f>IF('User Input'!L179="","No sample",IF(OR('User Input'!L179&gt;$Q$3, 'User Input'!L179&lt;$Q$4),"Excluded",'User Input'!L179))</f>
        <v>No sample</v>
      </c>
      <c r="M179" s="7" t="str">
        <f>IF('User Input'!M179="","No sample",IF(OR('User Input'!M179&gt;$Q$3, 'User Input'!M179&lt;$Q$4),"Excluded",'User Input'!M179))</f>
        <v>No sample</v>
      </c>
      <c r="N179" s="7" t="str">
        <f>IF('User Input'!N179="","No sample",IF(OR('User Input'!N179&gt;$Q$3, 'User Input'!N179&lt;$Q$4),"Excluded",'User Input'!N179))</f>
        <v>No sample</v>
      </c>
      <c r="O179" s="7" t="str">
        <f>IF('User Input'!O179="","No sample",IF(OR('User Input'!O179&gt;$Q$3, 'User Input'!O179&lt;$Q$4),"Excluded",'User Input'!O179))</f>
        <v>No sample</v>
      </c>
      <c r="P179" s="43"/>
      <c r="Q179" s="43"/>
      <c r="R179" s="43"/>
    </row>
    <row r="180" spans="1:18" x14ac:dyDescent="0.25">
      <c r="A180" s="133"/>
      <c r="B180" s="6" t="s">
        <v>2460</v>
      </c>
      <c r="C180" s="6" t="str">
        <f>VLOOKUP(B180,'miRNA Table'!$B$3:$D$194,3,FALSE)</f>
        <v>hsa-miR-410-3p</v>
      </c>
      <c r="D180" s="7">
        <f>IF('User Input'!D180="","No sample",IF(OR('User Input'!D180&gt;$Q$3, 'User Input'!D180&lt;$Q$4),"Excluded",'User Input'!D180))</f>
        <v>28.116</v>
      </c>
      <c r="E180" s="7" t="str">
        <f>IF('User Input'!E180="","No sample",IF(OR('User Input'!E180&gt;$Q$3, 'User Input'!E180&lt;$Q$4),"Excluded",'User Input'!E180))</f>
        <v>No sample</v>
      </c>
      <c r="F180" s="7" t="str">
        <f>IF('User Input'!F180="","No sample",IF(OR('User Input'!F180&gt;$Q$3, 'User Input'!F180&lt;$Q$4),"Excluded",'User Input'!F180))</f>
        <v>No sample</v>
      </c>
      <c r="G180" s="7" t="str">
        <f>IF('User Input'!G180="","No sample",IF(OR('User Input'!G180&gt;$Q$3, 'User Input'!G180&lt;$Q$4),"Excluded",'User Input'!G180))</f>
        <v>No sample</v>
      </c>
      <c r="H180" s="7" t="str">
        <f>IF('User Input'!H180="","No sample",IF(OR('User Input'!H180&gt;$Q$3, 'User Input'!H180&lt;$Q$4),"Excluded",'User Input'!H180))</f>
        <v>No sample</v>
      </c>
      <c r="I180" s="7" t="str">
        <f>IF('User Input'!I180="","No sample",IF(OR('User Input'!I180&gt;$Q$3, 'User Input'!I180&lt;$Q$4),"Excluded",'User Input'!I180))</f>
        <v>No sample</v>
      </c>
      <c r="J180" s="7">
        <f>IF('User Input'!J180="","No sample",IF(OR('User Input'!J180&gt;$Q$3, 'User Input'!J180&lt;$Q$4),"Excluded",'User Input'!J180))</f>
        <v>29.201000000000001</v>
      </c>
      <c r="K180" s="7" t="str">
        <f>IF('User Input'!K180="","No sample",IF(OR('User Input'!K180&gt;$Q$3, 'User Input'!K180&lt;$Q$4),"Excluded",'User Input'!K180))</f>
        <v>No sample</v>
      </c>
      <c r="L180" s="7" t="str">
        <f>IF('User Input'!L180="","No sample",IF(OR('User Input'!L180&gt;$Q$3, 'User Input'!L180&lt;$Q$4),"Excluded",'User Input'!L180))</f>
        <v>No sample</v>
      </c>
      <c r="M180" s="7" t="str">
        <f>IF('User Input'!M180="","No sample",IF(OR('User Input'!M180&gt;$Q$3, 'User Input'!M180&lt;$Q$4),"Excluded",'User Input'!M180))</f>
        <v>No sample</v>
      </c>
      <c r="N180" s="7" t="str">
        <f>IF('User Input'!N180="","No sample",IF(OR('User Input'!N180&gt;$Q$3, 'User Input'!N180&lt;$Q$4),"Excluded",'User Input'!N180))</f>
        <v>No sample</v>
      </c>
      <c r="O180" s="7" t="str">
        <f>IF('User Input'!O180="","No sample",IF(OR('User Input'!O180&gt;$Q$3, 'User Input'!O180&lt;$Q$4),"Excluded",'User Input'!O180))</f>
        <v>No sample</v>
      </c>
      <c r="P180" s="43"/>
      <c r="Q180" s="43"/>
      <c r="R180" s="43"/>
    </row>
    <row r="181" spans="1:18" x14ac:dyDescent="0.25">
      <c r="A181" s="133"/>
      <c r="B181" s="6" t="s">
        <v>2461</v>
      </c>
      <c r="C181" s="6" t="str">
        <f>VLOOKUP(B181,'miRNA Table'!$B$3:$D$194,3,FALSE)</f>
        <v>hsa-miR-367-5p</v>
      </c>
      <c r="D181" s="7" t="str">
        <f>IF('User Input'!D181="","No sample",IF(OR('User Input'!D181&gt;$Q$3, 'User Input'!D181&lt;$Q$4),"Excluded",'User Input'!D181))</f>
        <v>Excluded</v>
      </c>
      <c r="E181" s="7" t="str">
        <f>IF('User Input'!E181="","No sample",IF(OR('User Input'!E181&gt;$Q$3, 'User Input'!E181&lt;$Q$4),"Excluded",'User Input'!E181))</f>
        <v>No sample</v>
      </c>
      <c r="F181" s="7" t="str">
        <f>IF('User Input'!F181="","No sample",IF(OR('User Input'!F181&gt;$Q$3, 'User Input'!F181&lt;$Q$4),"Excluded",'User Input'!F181))</f>
        <v>No sample</v>
      </c>
      <c r="G181" s="7" t="str">
        <f>IF('User Input'!G181="","No sample",IF(OR('User Input'!G181&gt;$Q$3, 'User Input'!G181&lt;$Q$4),"Excluded",'User Input'!G181))</f>
        <v>No sample</v>
      </c>
      <c r="H181" s="7" t="str">
        <f>IF('User Input'!H181="","No sample",IF(OR('User Input'!H181&gt;$Q$3, 'User Input'!H181&lt;$Q$4),"Excluded",'User Input'!H181))</f>
        <v>No sample</v>
      </c>
      <c r="I181" s="7" t="str">
        <f>IF('User Input'!I181="","No sample",IF(OR('User Input'!I181&gt;$Q$3, 'User Input'!I181&lt;$Q$4),"Excluded",'User Input'!I181))</f>
        <v>No sample</v>
      </c>
      <c r="J181" s="7" t="str">
        <f>IF('User Input'!J181="","No sample",IF(OR('User Input'!J181&gt;$Q$3, 'User Input'!J181&lt;$Q$4),"Excluded",'User Input'!J181))</f>
        <v>Excluded</v>
      </c>
      <c r="K181" s="7" t="str">
        <f>IF('User Input'!K181="","No sample",IF(OR('User Input'!K181&gt;$Q$3, 'User Input'!K181&lt;$Q$4),"Excluded",'User Input'!K181))</f>
        <v>No sample</v>
      </c>
      <c r="L181" s="7" t="str">
        <f>IF('User Input'!L181="","No sample",IF(OR('User Input'!L181&gt;$Q$3, 'User Input'!L181&lt;$Q$4),"Excluded",'User Input'!L181))</f>
        <v>No sample</v>
      </c>
      <c r="M181" s="7" t="str">
        <f>IF('User Input'!M181="","No sample",IF(OR('User Input'!M181&gt;$Q$3, 'User Input'!M181&lt;$Q$4),"Excluded",'User Input'!M181))</f>
        <v>No sample</v>
      </c>
      <c r="N181" s="7" t="str">
        <f>IF('User Input'!N181="","No sample",IF(OR('User Input'!N181&gt;$Q$3, 'User Input'!N181&lt;$Q$4),"Excluded",'User Input'!N181))</f>
        <v>No sample</v>
      </c>
      <c r="O181" s="7" t="str">
        <f>IF('User Input'!O181="","No sample",IF(OR('User Input'!O181&gt;$Q$3, 'User Input'!O181&lt;$Q$4),"Excluded",'User Input'!O181))</f>
        <v>No sample</v>
      </c>
      <c r="P181" s="43"/>
      <c r="Q181" s="43"/>
      <c r="R181" s="43"/>
    </row>
    <row r="182" spans="1:18" x14ac:dyDescent="0.25">
      <c r="A182" s="133"/>
      <c r="B182" s="90" t="s">
        <v>2462</v>
      </c>
      <c r="C182" s="6" t="str">
        <f>VLOOKUP(B182,'miRNA Table'!$B$3:$D$194,3,FALSE)</f>
        <v>Inter-plate Calibrator 2</v>
      </c>
      <c r="D182" s="7" t="str">
        <f>IF('User Input'!D182="","No sample",IF(OR('User Input'!D182&gt;$Q$3, 'User Input'!D182&lt;$Q$4),"Excluded",'User Input'!D182))</f>
        <v>Excluded</v>
      </c>
      <c r="E182" s="7" t="str">
        <f>IF('User Input'!E182="","No sample",IF(OR('User Input'!E182&gt;$Q$3, 'User Input'!E182&lt;$Q$4),"Excluded",'User Input'!E182))</f>
        <v>No sample</v>
      </c>
      <c r="F182" s="7" t="str">
        <f>IF('User Input'!F182="","No sample",IF(OR('User Input'!F182&gt;$Q$3, 'User Input'!F182&lt;$Q$4),"Excluded",'User Input'!F182))</f>
        <v>No sample</v>
      </c>
      <c r="G182" s="7" t="str">
        <f>IF('User Input'!G182="","No sample",IF(OR('User Input'!G182&gt;$Q$3, 'User Input'!G182&lt;$Q$4),"Excluded",'User Input'!G182))</f>
        <v>No sample</v>
      </c>
      <c r="H182" s="7" t="str">
        <f>IF('User Input'!H182="","No sample",IF(OR('User Input'!H182&gt;$Q$3, 'User Input'!H182&lt;$Q$4),"Excluded",'User Input'!H182))</f>
        <v>No sample</v>
      </c>
      <c r="I182" s="7" t="str">
        <f>IF('User Input'!I182="","No sample",IF(OR('User Input'!I182&gt;$Q$3, 'User Input'!I182&lt;$Q$4),"Excluded",'User Input'!I182))</f>
        <v>No sample</v>
      </c>
      <c r="J182" s="7" t="str">
        <f>IF('User Input'!J182="","No sample",IF(OR('User Input'!J182&gt;$Q$3, 'User Input'!J182&lt;$Q$4),"Excluded",'User Input'!J182))</f>
        <v>Excluded</v>
      </c>
      <c r="K182" s="7" t="str">
        <f>IF('User Input'!K182="","No sample",IF(OR('User Input'!K182&gt;$Q$3, 'User Input'!K182&lt;$Q$4),"Excluded",'User Input'!K182))</f>
        <v>No sample</v>
      </c>
      <c r="L182" s="7" t="str">
        <f>IF('User Input'!L182="","No sample",IF(OR('User Input'!L182&gt;$Q$3, 'User Input'!L182&lt;$Q$4),"Excluded",'User Input'!L182))</f>
        <v>No sample</v>
      </c>
      <c r="M182" s="7" t="str">
        <f>IF('User Input'!M182="","No sample",IF(OR('User Input'!M182&gt;$Q$3, 'User Input'!M182&lt;$Q$4),"Excluded",'User Input'!M182))</f>
        <v>No sample</v>
      </c>
      <c r="N182" s="7" t="str">
        <f>IF('User Input'!N182="","No sample",IF(OR('User Input'!N182&gt;$Q$3, 'User Input'!N182&lt;$Q$4),"Excluded",'User Input'!N182))</f>
        <v>No sample</v>
      </c>
      <c r="O182" s="7" t="str">
        <f>IF('User Input'!O182="","No sample",IF(OR('User Input'!O182&gt;$Q$3, 'User Input'!O182&lt;$Q$4),"Excluded",'User Input'!O182))</f>
        <v>No sample</v>
      </c>
      <c r="P182" s="43"/>
      <c r="Q182" s="43"/>
      <c r="R182" s="43"/>
    </row>
    <row r="183" spans="1:18" x14ac:dyDescent="0.25">
      <c r="A183" s="133"/>
      <c r="B183" s="6" t="s">
        <v>2463</v>
      </c>
      <c r="C183" s="6" t="str">
        <f>VLOOKUP(B183,'miRNA Table'!$B$3:$D$194,3,FALSE)</f>
        <v>hsa-miR-32-5p</v>
      </c>
      <c r="D183" s="7">
        <f>IF('User Input'!D183="","No sample",IF(OR('User Input'!D183&gt;$Q$3, 'User Input'!D183&lt;$Q$4),"Excluded",'User Input'!D183))</f>
        <v>22.864000000000001</v>
      </c>
      <c r="E183" s="7" t="str">
        <f>IF('User Input'!E183="","No sample",IF(OR('User Input'!E183&gt;$Q$3, 'User Input'!E183&lt;$Q$4),"Excluded",'User Input'!E183))</f>
        <v>No sample</v>
      </c>
      <c r="F183" s="7" t="str">
        <f>IF('User Input'!F183="","No sample",IF(OR('User Input'!F183&gt;$Q$3, 'User Input'!F183&lt;$Q$4),"Excluded",'User Input'!F183))</f>
        <v>No sample</v>
      </c>
      <c r="G183" s="7" t="str">
        <f>IF('User Input'!G183="","No sample",IF(OR('User Input'!G183&gt;$Q$3, 'User Input'!G183&lt;$Q$4),"Excluded",'User Input'!G183))</f>
        <v>No sample</v>
      </c>
      <c r="H183" s="7" t="str">
        <f>IF('User Input'!H183="","No sample",IF(OR('User Input'!H183&gt;$Q$3, 'User Input'!H183&lt;$Q$4),"Excluded",'User Input'!H183))</f>
        <v>No sample</v>
      </c>
      <c r="I183" s="7" t="str">
        <f>IF('User Input'!I183="","No sample",IF(OR('User Input'!I183&gt;$Q$3, 'User Input'!I183&lt;$Q$4),"Excluded",'User Input'!I183))</f>
        <v>No sample</v>
      </c>
      <c r="J183" s="7">
        <f>IF('User Input'!J183="","No sample",IF(OR('User Input'!J183&gt;$Q$3, 'User Input'!J183&lt;$Q$4),"Excluded",'User Input'!J183))</f>
        <v>24.507000000000001</v>
      </c>
      <c r="K183" s="7" t="str">
        <f>IF('User Input'!K183="","No sample",IF(OR('User Input'!K183&gt;$Q$3, 'User Input'!K183&lt;$Q$4),"Excluded",'User Input'!K183))</f>
        <v>No sample</v>
      </c>
      <c r="L183" s="7" t="str">
        <f>IF('User Input'!L183="","No sample",IF(OR('User Input'!L183&gt;$Q$3, 'User Input'!L183&lt;$Q$4),"Excluded",'User Input'!L183))</f>
        <v>No sample</v>
      </c>
      <c r="M183" s="7" t="str">
        <f>IF('User Input'!M183="","No sample",IF(OR('User Input'!M183&gt;$Q$3, 'User Input'!M183&lt;$Q$4),"Excluded",'User Input'!M183))</f>
        <v>No sample</v>
      </c>
      <c r="N183" s="7" t="str">
        <f>IF('User Input'!N183="","No sample",IF(OR('User Input'!N183&gt;$Q$3, 'User Input'!N183&lt;$Q$4),"Excluded",'User Input'!N183))</f>
        <v>No sample</v>
      </c>
      <c r="O183" s="7" t="str">
        <f>IF('User Input'!O183="","No sample",IF(OR('User Input'!O183&gt;$Q$3, 'User Input'!O183&lt;$Q$4),"Excluded",'User Input'!O183))</f>
        <v>No sample</v>
      </c>
      <c r="P183" s="43"/>
      <c r="Q183" s="43"/>
      <c r="R183" s="43"/>
    </row>
    <row r="184" spans="1:18" x14ac:dyDescent="0.25">
      <c r="A184" s="133"/>
      <c r="B184" s="6" t="s">
        <v>2464</v>
      </c>
      <c r="C184" s="6" t="str">
        <f>VLOOKUP(B184,'miRNA Table'!$B$3:$D$194,3,FALSE)</f>
        <v>hsa-miR-147a</v>
      </c>
      <c r="D184" s="7">
        <f>IF('User Input'!D184="","No sample",IF(OR('User Input'!D184&gt;$Q$3, 'User Input'!D184&lt;$Q$4),"Excluded",'User Input'!D184))</f>
        <v>31.992000000000001</v>
      </c>
      <c r="E184" s="7" t="str">
        <f>IF('User Input'!E184="","No sample",IF(OR('User Input'!E184&gt;$Q$3, 'User Input'!E184&lt;$Q$4),"Excluded",'User Input'!E184))</f>
        <v>No sample</v>
      </c>
      <c r="F184" s="7" t="str">
        <f>IF('User Input'!F184="","No sample",IF(OR('User Input'!F184&gt;$Q$3, 'User Input'!F184&lt;$Q$4),"Excluded",'User Input'!F184))</f>
        <v>No sample</v>
      </c>
      <c r="G184" s="7" t="str">
        <f>IF('User Input'!G184="","No sample",IF(OR('User Input'!G184&gt;$Q$3, 'User Input'!G184&lt;$Q$4),"Excluded",'User Input'!G184))</f>
        <v>No sample</v>
      </c>
      <c r="H184" s="7" t="str">
        <f>IF('User Input'!H184="","No sample",IF(OR('User Input'!H184&gt;$Q$3, 'User Input'!H184&lt;$Q$4),"Excluded",'User Input'!H184))</f>
        <v>No sample</v>
      </c>
      <c r="I184" s="7" t="str">
        <f>IF('User Input'!I184="","No sample",IF(OR('User Input'!I184&gt;$Q$3, 'User Input'!I184&lt;$Q$4),"Excluded",'User Input'!I184))</f>
        <v>No sample</v>
      </c>
      <c r="J184" s="7" t="str">
        <f>IF('User Input'!J184="","No sample",IF(OR('User Input'!J184&gt;$Q$3, 'User Input'!J184&lt;$Q$4),"Excluded",'User Input'!J184))</f>
        <v>Excluded</v>
      </c>
      <c r="K184" s="7" t="str">
        <f>IF('User Input'!K184="","No sample",IF(OR('User Input'!K184&gt;$Q$3, 'User Input'!K184&lt;$Q$4),"Excluded",'User Input'!K184))</f>
        <v>No sample</v>
      </c>
      <c r="L184" s="7" t="str">
        <f>IF('User Input'!L184="","No sample",IF(OR('User Input'!L184&gt;$Q$3, 'User Input'!L184&lt;$Q$4),"Excluded",'User Input'!L184))</f>
        <v>No sample</v>
      </c>
      <c r="M184" s="7" t="str">
        <f>IF('User Input'!M184="","No sample",IF(OR('User Input'!M184&gt;$Q$3, 'User Input'!M184&lt;$Q$4),"Excluded",'User Input'!M184))</f>
        <v>No sample</v>
      </c>
      <c r="N184" s="7" t="str">
        <f>IF('User Input'!N184="","No sample",IF(OR('User Input'!N184&gt;$Q$3, 'User Input'!N184&lt;$Q$4),"Excluded",'User Input'!N184))</f>
        <v>No sample</v>
      </c>
      <c r="O184" s="7" t="str">
        <f>IF('User Input'!O184="","No sample",IF(OR('User Input'!O184&gt;$Q$3, 'User Input'!O184&lt;$Q$4),"Excluded",'User Input'!O184))</f>
        <v>No sample</v>
      </c>
      <c r="P184" s="43"/>
      <c r="Q184" s="43"/>
      <c r="R184" s="43"/>
    </row>
    <row r="185" spans="1:18" x14ac:dyDescent="0.25">
      <c r="A185" s="133"/>
      <c r="B185" s="6" t="s">
        <v>2465</v>
      </c>
      <c r="C185" s="6" t="str">
        <f>VLOOKUP(B185,'miRNA Table'!$B$3:$D$194,3,FALSE)</f>
        <v>hsa-miR-210-3p</v>
      </c>
      <c r="D185" s="7" t="str">
        <f>IF('User Input'!D185="","No sample",IF(OR('User Input'!D185&gt;$Q$3, 'User Input'!D185&lt;$Q$4),"Excluded",'User Input'!D185))</f>
        <v>Excluded</v>
      </c>
      <c r="E185" s="7" t="str">
        <f>IF('User Input'!E185="","No sample",IF(OR('User Input'!E185&gt;$Q$3, 'User Input'!E185&lt;$Q$4),"Excluded",'User Input'!E185))</f>
        <v>No sample</v>
      </c>
      <c r="F185" s="7" t="str">
        <f>IF('User Input'!F185="","No sample",IF(OR('User Input'!F185&gt;$Q$3, 'User Input'!F185&lt;$Q$4),"Excluded",'User Input'!F185))</f>
        <v>No sample</v>
      </c>
      <c r="G185" s="7" t="str">
        <f>IF('User Input'!G185="","No sample",IF(OR('User Input'!G185&gt;$Q$3, 'User Input'!G185&lt;$Q$4),"Excluded",'User Input'!G185))</f>
        <v>No sample</v>
      </c>
      <c r="H185" s="7" t="str">
        <f>IF('User Input'!H185="","No sample",IF(OR('User Input'!H185&gt;$Q$3, 'User Input'!H185&lt;$Q$4),"Excluded",'User Input'!H185))</f>
        <v>No sample</v>
      </c>
      <c r="I185" s="7" t="str">
        <f>IF('User Input'!I185="","No sample",IF(OR('User Input'!I185&gt;$Q$3, 'User Input'!I185&lt;$Q$4),"Excluded",'User Input'!I185))</f>
        <v>No sample</v>
      </c>
      <c r="J185" s="7" t="str">
        <f>IF('User Input'!J185="","No sample",IF(OR('User Input'!J185&gt;$Q$3, 'User Input'!J185&lt;$Q$4),"Excluded",'User Input'!J185))</f>
        <v>Excluded</v>
      </c>
      <c r="K185" s="7" t="str">
        <f>IF('User Input'!K185="","No sample",IF(OR('User Input'!K185&gt;$Q$3, 'User Input'!K185&lt;$Q$4),"Excluded",'User Input'!K185))</f>
        <v>No sample</v>
      </c>
      <c r="L185" s="7" t="str">
        <f>IF('User Input'!L185="","No sample",IF(OR('User Input'!L185&gt;$Q$3, 'User Input'!L185&lt;$Q$4),"Excluded",'User Input'!L185))</f>
        <v>No sample</v>
      </c>
      <c r="M185" s="7" t="str">
        <f>IF('User Input'!M185="","No sample",IF(OR('User Input'!M185&gt;$Q$3, 'User Input'!M185&lt;$Q$4),"Excluded",'User Input'!M185))</f>
        <v>No sample</v>
      </c>
      <c r="N185" s="7" t="str">
        <f>IF('User Input'!N185="","No sample",IF(OR('User Input'!N185&gt;$Q$3, 'User Input'!N185&lt;$Q$4),"Excluded",'User Input'!N185))</f>
        <v>No sample</v>
      </c>
      <c r="O185" s="7" t="str">
        <f>IF('User Input'!O185="","No sample",IF(OR('User Input'!O185&gt;$Q$3, 'User Input'!O185&lt;$Q$4),"Excluded",'User Input'!O185))</f>
        <v>No sample</v>
      </c>
      <c r="P185" s="43"/>
      <c r="Q185" s="43"/>
      <c r="R185" s="43"/>
    </row>
    <row r="186" spans="1:18" x14ac:dyDescent="0.25">
      <c r="A186" s="133"/>
      <c r="B186" s="6" t="s">
        <v>2466</v>
      </c>
      <c r="C186" s="6" t="str">
        <f>VLOOKUP(B186,'miRNA Table'!$B$3:$D$194,3,FALSE)</f>
        <v>hsa-miR-224-5p</v>
      </c>
      <c r="D186" s="7">
        <f>IF('User Input'!D186="","No sample",IF(OR('User Input'!D186&gt;$Q$3, 'User Input'!D186&lt;$Q$4),"Excluded",'User Input'!D186))</f>
        <v>27.812999999999999</v>
      </c>
      <c r="E186" s="7" t="str">
        <f>IF('User Input'!E186="","No sample",IF(OR('User Input'!E186&gt;$Q$3, 'User Input'!E186&lt;$Q$4),"Excluded",'User Input'!E186))</f>
        <v>No sample</v>
      </c>
      <c r="F186" s="7" t="str">
        <f>IF('User Input'!F186="","No sample",IF(OR('User Input'!F186&gt;$Q$3, 'User Input'!F186&lt;$Q$4),"Excluded",'User Input'!F186))</f>
        <v>No sample</v>
      </c>
      <c r="G186" s="7" t="str">
        <f>IF('User Input'!G186="","No sample",IF(OR('User Input'!G186&gt;$Q$3, 'User Input'!G186&lt;$Q$4),"Excluded",'User Input'!G186))</f>
        <v>No sample</v>
      </c>
      <c r="H186" s="7" t="str">
        <f>IF('User Input'!H186="","No sample",IF(OR('User Input'!H186&gt;$Q$3, 'User Input'!H186&lt;$Q$4),"Excluded",'User Input'!H186))</f>
        <v>No sample</v>
      </c>
      <c r="I186" s="7" t="str">
        <f>IF('User Input'!I186="","No sample",IF(OR('User Input'!I186&gt;$Q$3, 'User Input'!I186&lt;$Q$4),"Excluded",'User Input'!I186))</f>
        <v>No sample</v>
      </c>
      <c r="J186" s="7">
        <f>IF('User Input'!J186="","No sample",IF(OR('User Input'!J186&gt;$Q$3, 'User Input'!J186&lt;$Q$4),"Excluded",'User Input'!J186))</f>
        <v>28.887</v>
      </c>
      <c r="K186" s="7" t="str">
        <f>IF('User Input'!K186="","No sample",IF(OR('User Input'!K186&gt;$Q$3, 'User Input'!K186&lt;$Q$4),"Excluded",'User Input'!K186))</f>
        <v>No sample</v>
      </c>
      <c r="L186" s="7" t="str">
        <f>IF('User Input'!L186="","No sample",IF(OR('User Input'!L186&gt;$Q$3, 'User Input'!L186&lt;$Q$4),"Excluded",'User Input'!L186))</f>
        <v>No sample</v>
      </c>
      <c r="M186" s="7" t="str">
        <f>IF('User Input'!M186="","No sample",IF(OR('User Input'!M186&gt;$Q$3, 'User Input'!M186&lt;$Q$4),"Excluded",'User Input'!M186))</f>
        <v>No sample</v>
      </c>
      <c r="N186" s="7" t="str">
        <f>IF('User Input'!N186="","No sample",IF(OR('User Input'!N186&gt;$Q$3, 'User Input'!N186&lt;$Q$4),"Excluded",'User Input'!N186))</f>
        <v>No sample</v>
      </c>
      <c r="O186" s="7" t="str">
        <f>IF('User Input'!O186="","No sample",IF(OR('User Input'!O186&gt;$Q$3, 'User Input'!O186&lt;$Q$4),"Excluded",'User Input'!O186))</f>
        <v>No sample</v>
      </c>
      <c r="P186" s="43"/>
      <c r="Q186" s="43"/>
      <c r="R186" s="43"/>
    </row>
    <row r="187" spans="1:18" x14ac:dyDescent="0.25">
      <c r="A187" s="133"/>
      <c r="B187" s="6" t="s">
        <v>2467</v>
      </c>
      <c r="C187" s="6" t="str">
        <f>VLOOKUP(B187,'miRNA Table'!$B$3:$D$194,3,FALSE)</f>
        <v>hsa-miR-137</v>
      </c>
      <c r="D187" s="7" t="str">
        <f>IF('User Input'!D187="","No sample",IF(OR('User Input'!D187&gt;$Q$3, 'User Input'!D187&lt;$Q$4),"Excluded",'User Input'!D187))</f>
        <v>Excluded</v>
      </c>
      <c r="E187" s="7" t="str">
        <f>IF('User Input'!E187="","No sample",IF(OR('User Input'!E187&gt;$Q$3, 'User Input'!E187&lt;$Q$4),"Excluded",'User Input'!E187))</f>
        <v>No sample</v>
      </c>
      <c r="F187" s="7" t="str">
        <f>IF('User Input'!F187="","No sample",IF(OR('User Input'!F187&gt;$Q$3, 'User Input'!F187&lt;$Q$4),"Excluded",'User Input'!F187))</f>
        <v>No sample</v>
      </c>
      <c r="G187" s="7" t="str">
        <f>IF('User Input'!G187="","No sample",IF(OR('User Input'!G187&gt;$Q$3, 'User Input'!G187&lt;$Q$4),"Excluded",'User Input'!G187))</f>
        <v>No sample</v>
      </c>
      <c r="H187" s="7" t="str">
        <f>IF('User Input'!H187="","No sample",IF(OR('User Input'!H187&gt;$Q$3, 'User Input'!H187&lt;$Q$4),"Excluded",'User Input'!H187))</f>
        <v>No sample</v>
      </c>
      <c r="I187" s="7" t="str">
        <f>IF('User Input'!I187="","No sample",IF(OR('User Input'!I187&gt;$Q$3, 'User Input'!I187&lt;$Q$4),"Excluded",'User Input'!I187))</f>
        <v>No sample</v>
      </c>
      <c r="J187" s="7" t="str">
        <f>IF('User Input'!J187="","No sample",IF(OR('User Input'!J187&gt;$Q$3, 'User Input'!J187&lt;$Q$4),"Excluded",'User Input'!J187))</f>
        <v>Excluded</v>
      </c>
      <c r="K187" s="7" t="str">
        <f>IF('User Input'!K187="","No sample",IF(OR('User Input'!K187&gt;$Q$3, 'User Input'!K187&lt;$Q$4),"Excluded",'User Input'!K187))</f>
        <v>No sample</v>
      </c>
      <c r="L187" s="7" t="str">
        <f>IF('User Input'!L187="","No sample",IF(OR('User Input'!L187&gt;$Q$3, 'User Input'!L187&lt;$Q$4),"Excluded",'User Input'!L187))</f>
        <v>No sample</v>
      </c>
      <c r="M187" s="7" t="str">
        <f>IF('User Input'!M187="","No sample",IF(OR('User Input'!M187&gt;$Q$3, 'User Input'!M187&lt;$Q$4),"Excluded",'User Input'!M187))</f>
        <v>No sample</v>
      </c>
      <c r="N187" s="7" t="str">
        <f>IF('User Input'!N187="","No sample",IF(OR('User Input'!N187&gt;$Q$3, 'User Input'!N187&lt;$Q$4),"Excluded",'User Input'!N187))</f>
        <v>No sample</v>
      </c>
      <c r="O187" s="7" t="str">
        <f>IF('User Input'!O187="","No sample",IF(OR('User Input'!O187&gt;$Q$3, 'User Input'!O187&lt;$Q$4),"Excluded",'User Input'!O187))</f>
        <v>No sample</v>
      </c>
      <c r="P187" s="43"/>
      <c r="Q187" s="43"/>
      <c r="R187" s="43"/>
    </row>
    <row r="188" spans="1:18" x14ac:dyDescent="0.25">
      <c r="A188" s="133"/>
      <c r="B188" s="6" t="s">
        <v>2468</v>
      </c>
      <c r="C188" s="6" t="str">
        <f>VLOOKUP(B188,'miRNA Table'!$B$3:$D$194,3,FALSE)</f>
        <v>hsa-miR-125a-5p</v>
      </c>
      <c r="D188" s="7">
        <f>IF('User Input'!D188="","No sample",IF(OR('User Input'!D188&gt;$Q$3, 'User Input'!D188&lt;$Q$4),"Excluded",'User Input'!D188))</f>
        <v>28.966999999999999</v>
      </c>
      <c r="E188" s="7" t="str">
        <f>IF('User Input'!E188="","No sample",IF(OR('User Input'!E188&gt;$Q$3, 'User Input'!E188&lt;$Q$4),"Excluded",'User Input'!E188))</f>
        <v>No sample</v>
      </c>
      <c r="F188" s="7" t="str">
        <f>IF('User Input'!F188="","No sample",IF(OR('User Input'!F188&gt;$Q$3, 'User Input'!F188&lt;$Q$4),"Excluded",'User Input'!F188))</f>
        <v>No sample</v>
      </c>
      <c r="G188" s="7" t="str">
        <f>IF('User Input'!G188="","No sample",IF(OR('User Input'!G188&gt;$Q$3, 'User Input'!G188&lt;$Q$4),"Excluded",'User Input'!G188))</f>
        <v>No sample</v>
      </c>
      <c r="H188" s="7" t="str">
        <f>IF('User Input'!H188="","No sample",IF(OR('User Input'!H188&gt;$Q$3, 'User Input'!H188&lt;$Q$4),"Excluded",'User Input'!H188))</f>
        <v>No sample</v>
      </c>
      <c r="I188" s="7" t="str">
        <f>IF('User Input'!I188="","No sample",IF(OR('User Input'!I188&gt;$Q$3, 'User Input'!I188&lt;$Q$4),"Excluded",'User Input'!I188))</f>
        <v>No sample</v>
      </c>
      <c r="J188" s="7">
        <f>IF('User Input'!J188="","No sample",IF(OR('User Input'!J188&gt;$Q$3, 'User Input'!J188&lt;$Q$4),"Excluded",'User Input'!J188))</f>
        <v>28.641999999999999</v>
      </c>
      <c r="K188" s="7" t="str">
        <f>IF('User Input'!K188="","No sample",IF(OR('User Input'!K188&gt;$Q$3, 'User Input'!K188&lt;$Q$4),"Excluded",'User Input'!K188))</f>
        <v>No sample</v>
      </c>
      <c r="L188" s="7" t="str">
        <f>IF('User Input'!L188="","No sample",IF(OR('User Input'!L188&gt;$Q$3, 'User Input'!L188&lt;$Q$4),"Excluded",'User Input'!L188))</f>
        <v>No sample</v>
      </c>
      <c r="M188" s="7" t="str">
        <f>IF('User Input'!M188="","No sample",IF(OR('User Input'!M188&gt;$Q$3, 'User Input'!M188&lt;$Q$4),"Excluded",'User Input'!M188))</f>
        <v>No sample</v>
      </c>
      <c r="N188" s="7" t="str">
        <f>IF('User Input'!N188="","No sample",IF(OR('User Input'!N188&gt;$Q$3, 'User Input'!N188&lt;$Q$4),"Excluded",'User Input'!N188))</f>
        <v>No sample</v>
      </c>
      <c r="O188" s="7" t="str">
        <f>IF('User Input'!O188="","No sample",IF(OR('User Input'!O188&gt;$Q$3, 'User Input'!O188&lt;$Q$4),"Excluded",'User Input'!O188))</f>
        <v>No sample</v>
      </c>
      <c r="P188" s="43"/>
      <c r="Q188" s="43"/>
      <c r="R188" s="43"/>
    </row>
    <row r="189" spans="1:18" x14ac:dyDescent="0.25">
      <c r="A189" s="133"/>
      <c r="B189" s="6" t="s">
        <v>2469</v>
      </c>
      <c r="C189" s="6" t="str">
        <f>VLOOKUP(B189,'miRNA Table'!$B$3:$D$194,3,FALSE)</f>
        <v>hsa-miR-195-5p</v>
      </c>
      <c r="D189" s="7" t="str">
        <f>IF('User Input'!D189="","No sample",IF(OR('User Input'!D189&gt;$Q$3, 'User Input'!D189&lt;$Q$4),"Excluded",'User Input'!D189))</f>
        <v>Excluded</v>
      </c>
      <c r="E189" s="7" t="str">
        <f>IF('User Input'!E189="","No sample",IF(OR('User Input'!E189&gt;$Q$3, 'User Input'!E189&lt;$Q$4),"Excluded",'User Input'!E189))</f>
        <v>No sample</v>
      </c>
      <c r="F189" s="7" t="str">
        <f>IF('User Input'!F189="","No sample",IF(OR('User Input'!F189&gt;$Q$3, 'User Input'!F189&lt;$Q$4),"Excluded",'User Input'!F189))</f>
        <v>No sample</v>
      </c>
      <c r="G189" s="7" t="str">
        <f>IF('User Input'!G189="","No sample",IF(OR('User Input'!G189&gt;$Q$3, 'User Input'!G189&lt;$Q$4),"Excluded",'User Input'!G189))</f>
        <v>No sample</v>
      </c>
      <c r="H189" s="7" t="str">
        <f>IF('User Input'!H189="","No sample",IF(OR('User Input'!H189&gt;$Q$3, 'User Input'!H189&lt;$Q$4),"Excluded",'User Input'!H189))</f>
        <v>No sample</v>
      </c>
      <c r="I189" s="7" t="str">
        <f>IF('User Input'!I189="","No sample",IF(OR('User Input'!I189&gt;$Q$3, 'User Input'!I189&lt;$Q$4),"Excluded",'User Input'!I189))</f>
        <v>No sample</v>
      </c>
      <c r="J189" s="7" t="str">
        <f>IF('User Input'!J189="","No sample",IF(OR('User Input'!J189&gt;$Q$3, 'User Input'!J189&lt;$Q$4),"Excluded",'User Input'!J189))</f>
        <v>Excluded</v>
      </c>
      <c r="K189" s="7" t="str">
        <f>IF('User Input'!K189="","No sample",IF(OR('User Input'!K189&gt;$Q$3, 'User Input'!K189&lt;$Q$4),"Excluded",'User Input'!K189))</f>
        <v>No sample</v>
      </c>
      <c r="L189" s="7" t="str">
        <f>IF('User Input'!L189="","No sample",IF(OR('User Input'!L189&gt;$Q$3, 'User Input'!L189&lt;$Q$4),"Excluded",'User Input'!L189))</f>
        <v>No sample</v>
      </c>
      <c r="M189" s="7" t="str">
        <f>IF('User Input'!M189="","No sample",IF(OR('User Input'!M189&gt;$Q$3, 'User Input'!M189&lt;$Q$4),"Excluded",'User Input'!M189))</f>
        <v>No sample</v>
      </c>
      <c r="N189" s="7" t="str">
        <f>IF('User Input'!N189="","No sample",IF(OR('User Input'!N189&gt;$Q$3, 'User Input'!N189&lt;$Q$4),"Excluded",'User Input'!N189))</f>
        <v>No sample</v>
      </c>
      <c r="O189" s="7" t="str">
        <f>IF('User Input'!O189="","No sample",IF(OR('User Input'!O189&gt;$Q$3, 'User Input'!O189&lt;$Q$4),"Excluded",'User Input'!O189))</f>
        <v>No sample</v>
      </c>
      <c r="P189" s="43"/>
      <c r="Q189" s="43"/>
      <c r="R189" s="43"/>
    </row>
    <row r="190" spans="1:18" x14ac:dyDescent="0.25">
      <c r="A190" s="133"/>
      <c r="B190" s="6" t="s">
        <v>2470</v>
      </c>
      <c r="C190" s="6" t="str">
        <f>VLOOKUP(B190,'miRNA Table'!$B$3:$D$194,3,FALSE)</f>
        <v>hsa-miR-92a-3p</v>
      </c>
      <c r="D190" s="7" t="str">
        <f>IF('User Input'!D190="","No sample",IF(OR('User Input'!D190&gt;$Q$3, 'User Input'!D190&lt;$Q$4),"Excluded",'User Input'!D190))</f>
        <v>Excluded</v>
      </c>
      <c r="E190" s="7" t="str">
        <f>IF('User Input'!E190="","No sample",IF(OR('User Input'!E190&gt;$Q$3, 'User Input'!E190&lt;$Q$4),"Excluded",'User Input'!E190))</f>
        <v>No sample</v>
      </c>
      <c r="F190" s="7" t="str">
        <f>IF('User Input'!F190="","No sample",IF(OR('User Input'!F190&gt;$Q$3, 'User Input'!F190&lt;$Q$4),"Excluded",'User Input'!F190))</f>
        <v>No sample</v>
      </c>
      <c r="G190" s="7" t="str">
        <f>IF('User Input'!G190="","No sample",IF(OR('User Input'!G190&gt;$Q$3, 'User Input'!G190&lt;$Q$4),"Excluded",'User Input'!G190))</f>
        <v>No sample</v>
      </c>
      <c r="H190" s="7" t="str">
        <f>IF('User Input'!H190="","No sample",IF(OR('User Input'!H190&gt;$Q$3, 'User Input'!H190&lt;$Q$4),"Excluded",'User Input'!H190))</f>
        <v>No sample</v>
      </c>
      <c r="I190" s="7" t="str">
        <f>IF('User Input'!I190="","No sample",IF(OR('User Input'!I190&gt;$Q$3, 'User Input'!I190&lt;$Q$4),"Excluded",'User Input'!I190))</f>
        <v>No sample</v>
      </c>
      <c r="J190" s="7" t="str">
        <f>IF('User Input'!J190="","No sample",IF(OR('User Input'!J190&gt;$Q$3, 'User Input'!J190&lt;$Q$4),"Excluded",'User Input'!J190))</f>
        <v>Excluded</v>
      </c>
      <c r="K190" s="7" t="str">
        <f>IF('User Input'!K190="","No sample",IF(OR('User Input'!K190&gt;$Q$3, 'User Input'!K190&lt;$Q$4),"Excluded",'User Input'!K190))</f>
        <v>No sample</v>
      </c>
      <c r="L190" s="7" t="str">
        <f>IF('User Input'!L190="","No sample",IF(OR('User Input'!L190&gt;$Q$3, 'User Input'!L190&lt;$Q$4),"Excluded",'User Input'!L190))</f>
        <v>No sample</v>
      </c>
      <c r="M190" s="7" t="str">
        <f>IF('User Input'!M190="","No sample",IF(OR('User Input'!M190&gt;$Q$3, 'User Input'!M190&lt;$Q$4),"Excluded",'User Input'!M190))</f>
        <v>No sample</v>
      </c>
      <c r="N190" s="7" t="str">
        <f>IF('User Input'!N190="","No sample",IF(OR('User Input'!N190&gt;$Q$3, 'User Input'!N190&lt;$Q$4),"Excluded",'User Input'!N190))</f>
        <v>No sample</v>
      </c>
      <c r="O190" s="7" t="str">
        <f>IF('User Input'!O190="","No sample",IF(OR('User Input'!O190&gt;$Q$3, 'User Input'!O190&lt;$Q$4),"Excluded",'User Input'!O190))</f>
        <v>No sample</v>
      </c>
      <c r="P190" s="43"/>
      <c r="Q190" s="43"/>
      <c r="R190" s="43"/>
    </row>
    <row r="191" spans="1:18" x14ac:dyDescent="0.25">
      <c r="A191" s="133"/>
      <c r="B191" s="6" t="s">
        <v>2471</v>
      </c>
      <c r="C191" s="6" t="str">
        <f>VLOOKUP(B191,'miRNA Table'!$B$3:$D$194,3,FALSE)</f>
        <v>hsa-miR-345-5p</v>
      </c>
      <c r="D191" s="7" t="str">
        <f>IF('User Input'!D191="","No sample",IF(OR('User Input'!D191&gt;$Q$3, 'User Input'!D191&lt;$Q$4),"Excluded",'User Input'!D191))</f>
        <v>Excluded</v>
      </c>
      <c r="E191" s="7" t="str">
        <f>IF('User Input'!E191="","No sample",IF(OR('User Input'!E191&gt;$Q$3, 'User Input'!E191&lt;$Q$4),"Excluded",'User Input'!E191))</f>
        <v>No sample</v>
      </c>
      <c r="F191" s="7" t="str">
        <f>IF('User Input'!F191="","No sample",IF(OR('User Input'!F191&gt;$Q$3, 'User Input'!F191&lt;$Q$4),"Excluded",'User Input'!F191))</f>
        <v>No sample</v>
      </c>
      <c r="G191" s="7" t="str">
        <f>IF('User Input'!G191="","No sample",IF(OR('User Input'!G191&gt;$Q$3, 'User Input'!G191&lt;$Q$4),"Excluded",'User Input'!G191))</f>
        <v>No sample</v>
      </c>
      <c r="H191" s="7" t="str">
        <f>IF('User Input'!H191="","No sample",IF(OR('User Input'!H191&gt;$Q$3, 'User Input'!H191&lt;$Q$4),"Excluded",'User Input'!H191))</f>
        <v>No sample</v>
      </c>
      <c r="I191" s="7" t="str">
        <f>IF('User Input'!I191="","No sample",IF(OR('User Input'!I191&gt;$Q$3, 'User Input'!I191&lt;$Q$4),"Excluded",'User Input'!I191))</f>
        <v>No sample</v>
      </c>
      <c r="J191" s="7" t="str">
        <f>IF('User Input'!J191="","No sample",IF(OR('User Input'!J191&gt;$Q$3, 'User Input'!J191&lt;$Q$4),"Excluded",'User Input'!J191))</f>
        <v>Excluded</v>
      </c>
      <c r="K191" s="7" t="str">
        <f>IF('User Input'!K191="","No sample",IF(OR('User Input'!K191&gt;$Q$3, 'User Input'!K191&lt;$Q$4),"Excluded",'User Input'!K191))</f>
        <v>No sample</v>
      </c>
      <c r="L191" s="7" t="str">
        <f>IF('User Input'!L191="","No sample",IF(OR('User Input'!L191&gt;$Q$3, 'User Input'!L191&lt;$Q$4),"Excluded",'User Input'!L191))</f>
        <v>No sample</v>
      </c>
      <c r="M191" s="7" t="str">
        <f>IF('User Input'!M191="","No sample",IF(OR('User Input'!M191&gt;$Q$3, 'User Input'!M191&lt;$Q$4),"Excluded",'User Input'!M191))</f>
        <v>No sample</v>
      </c>
      <c r="N191" s="7" t="str">
        <f>IF('User Input'!N191="","No sample",IF(OR('User Input'!N191&gt;$Q$3, 'User Input'!N191&lt;$Q$4),"Excluded",'User Input'!N191))</f>
        <v>No sample</v>
      </c>
      <c r="O191" s="7" t="str">
        <f>IF('User Input'!O191="","No sample",IF(OR('User Input'!O191&gt;$Q$3, 'User Input'!O191&lt;$Q$4),"Excluded",'User Input'!O191))</f>
        <v>No sample</v>
      </c>
      <c r="P191" s="43"/>
      <c r="Q191" s="43"/>
      <c r="R191" s="43"/>
    </row>
    <row r="192" spans="1:18" x14ac:dyDescent="0.25">
      <c r="A192" s="133"/>
      <c r="B192" s="6" t="s">
        <v>2472</v>
      </c>
      <c r="C192" s="6" t="str">
        <f>VLOOKUP(B192,'miRNA Table'!$B$3:$D$194,3,FALSE)</f>
        <v>hsa-miR-494-3p</v>
      </c>
      <c r="D192" s="7">
        <f>IF('User Input'!D192="","No sample",IF(OR('User Input'!D192&gt;$Q$3, 'User Input'!D192&lt;$Q$4),"Excluded",'User Input'!D192))</f>
        <v>31.571000000000002</v>
      </c>
      <c r="E192" s="7" t="str">
        <f>IF('User Input'!E192="","No sample",IF(OR('User Input'!E192&gt;$Q$3, 'User Input'!E192&lt;$Q$4),"Excluded",'User Input'!E192))</f>
        <v>No sample</v>
      </c>
      <c r="F192" s="7" t="str">
        <f>IF('User Input'!F192="","No sample",IF(OR('User Input'!F192&gt;$Q$3, 'User Input'!F192&lt;$Q$4),"Excluded",'User Input'!F192))</f>
        <v>No sample</v>
      </c>
      <c r="G192" s="7" t="str">
        <f>IF('User Input'!G192="","No sample",IF(OR('User Input'!G192&gt;$Q$3, 'User Input'!G192&lt;$Q$4),"Excluded",'User Input'!G192))</f>
        <v>No sample</v>
      </c>
      <c r="H192" s="7" t="str">
        <f>IF('User Input'!H192="","No sample",IF(OR('User Input'!H192&gt;$Q$3, 'User Input'!H192&lt;$Q$4),"Excluded",'User Input'!H192))</f>
        <v>No sample</v>
      </c>
      <c r="I192" s="7" t="str">
        <f>IF('User Input'!I192="","No sample",IF(OR('User Input'!I192&gt;$Q$3, 'User Input'!I192&lt;$Q$4),"Excluded",'User Input'!I192))</f>
        <v>No sample</v>
      </c>
      <c r="J192" s="7">
        <f>IF('User Input'!J192="","No sample",IF(OR('User Input'!J192&gt;$Q$3, 'User Input'!J192&lt;$Q$4),"Excluded",'User Input'!J192))</f>
        <v>31.542999999999999</v>
      </c>
      <c r="K192" s="7" t="str">
        <f>IF('User Input'!K192="","No sample",IF(OR('User Input'!K192&gt;$Q$3, 'User Input'!K192&lt;$Q$4),"Excluded",'User Input'!K192))</f>
        <v>No sample</v>
      </c>
      <c r="L192" s="7" t="str">
        <f>IF('User Input'!L192="","No sample",IF(OR('User Input'!L192&gt;$Q$3, 'User Input'!L192&lt;$Q$4),"Excluded",'User Input'!L192))</f>
        <v>No sample</v>
      </c>
      <c r="M192" s="7" t="str">
        <f>IF('User Input'!M192="","No sample",IF(OR('User Input'!M192&gt;$Q$3, 'User Input'!M192&lt;$Q$4),"Excluded",'User Input'!M192))</f>
        <v>No sample</v>
      </c>
      <c r="N192" s="7" t="str">
        <f>IF('User Input'!N192="","No sample",IF(OR('User Input'!N192&gt;$Q$3, 'User Input'!N192&lt;$Q$4),"Excluded",'User Input'!N192))</f>
        <v>No sample</v>
      </c>
      <c r="O192" s="7" t="str">
        <f>IF('User Input'!O192="","No sample",IF(OR('User Input'!O192&gt;$Q$3, 'User Input'!O192&lt;$Q$4),"Excluded",'User Input'!O192))</f>
        <v>No sample</v>
      </c>
      <c r="P192" s="43"/>
      <c r="Q192" s="43"/>
      <c r="R192" s="43"/>
    </row>
    <row r="193" spans="1:18" x14ac:dyDescent="0.25">
      <c r="A193" s="133"/>
      <c r="B193" s="6" t="s">
        <v>2473</v>
      </c>
      <c r="C193" s="6" t="str">
        <f>VLOOKUP(B193,'miRNA Table'!$B$3:$D$194,3,FALSE)</f>
        <v>hsa-miR-151a-5p</v>
      </c>
      <c r="D193" s="7">
        <f>IF('User Input'!D193="","No sample",IF(OR('User Input'!D193&gt;$Q$3, 'User Input'!D193&lt;$Q$4),"Excluded",'User Input'!D193))</f>
        <v>26.783999999999999</v>
      </c>
      <c r="E193" s="7" t="str">
        <f>IF('User Input'!E193="","No sample",IF(OR('User Input'!E193&gt;$Q$3, 'User Input'!E193&lt;$Q$4),"Excluded",'User Input'!E193))</f>
        <v>No sample</v>
      </c>
      <c r="F193" s="7" t="str">
        <f>IF('User Input'!F193="","No sample",IF(OR('User Input'!F193&gt;$Q$3, 'User Input'!F193&lt;$Q$4),"Excluded",'User Input'!F193))</f>
        <v>No sample</v>
      </c>
      <c r="G193" s="7" t="str">
        <f>IF('User Input'!G193="","No sample",IF(OR('User Input'!G193&gt;$Q$3, 'User Input'!G193&lt;$Q$4),"Excluded",'User Input'!G193))</f>
        <v>No sample</v>
      </c>
      <c r="H193" s="7" t="str">
        <f>IF('User Input'!H193="","No sample",IF(OR('User Input'!H193&gt;$Q$3, 'User Input'!H193&lt;$Q$4),"Excluded",'User Input'!H193))</f>
        <v>No sample</v>
      </c>
      <c r="I193" s="7" t="str">
        <f>IF('User Input'!I193="","No sample",IF(OR('User Input'!I193&gt;$Q$3, 'User Input'!I193&lt;$Q$4),"Excluded",'User Input'!I193))</f>
        <v>No sample</v>
      </c>
      <c r="J193" s="7">
        <f>IF('User Input'!J193="","No sample",IF(OR('User Input'!J193&gt;$Q$3, 'User Input'!J193&lt;$Q$4),"Excluded",'User Input'!J193))</f>
        <v>26.920999999999999</v>
      </c>
      <c r="K193" s="7" t="str">
        <f>IF('User Input'!K193="","No sample",IF(OR('User Input'!K193&gt;$Q$3, 'User Input'!K193&lt;$Q$4),"Excluded",'User Input'!K193))</f>
        <v>No sample</v>
      </c>
      <c r="L193" s="7" t="str">
        <f>IF('User Input'!L193="","No sample",IF(OR('User Input'!L193&gt;$Q$3, 'User Input'!L193&lt;$Q$4),"Excluded",'User Input'!L193))</f>
        <v>No sample</v>
      </c>
      <c r="M193" s="7" t="str">
        <f>IF('User Input'!M193="","No sample",IF(OR('User Input'!M193&gt;$Q$3, 'User Input'!M193&lt;$Q$4),"Excluded",'User Input'!M193))</f>
        <v>No sample</v>
      </c>
      <c r="N193" s="7" t="str">
        <f>IF('User Input'!N193="","No sample",IF(OR('User Input'!N193&gt;$Q$3, 'User Input'!N193&lt;$Q$4),"Excluded",'User Input'!N193))</f>
        <v>No sample</v>
      </c>
      <c r="O193" s="7" t="str">
        <f>IF('User Input'!O193="","No sample",IF(OR('User Input'!O193&gt;$Q$3, 'User Input'!O193&lt;$Q$4),"Excluded",'User Input'!O193))</f>
        <v>No sample</v>
      </c>
      <c r="P193" s="43"/>
      <c r="Q193" s="43"/>
      <c r="R193" s="43"/>
    </row>
    <row r="194" spans="1:18" x14ac:dyDescent="0.25">
      <c r="A194" s="134"/>
      <c r="B194" s="91" t="s">
        <v>2474</v>
      </c>
      <c r="C194" s="6" t="str">
        <f>VLOOKUP(B194,'miRNA Table'!$B$3:$D$194,3,FALSE)</f>
        <v>Inter-plate Calibrator 2</v>
      </c>
      <c r="D194" s="7" t="str">
        <f>IF('User Input'!D194="","No sample",IF(OR('User Input'!D194&gt;$Q$3, 'User Input'!D194&lt;$Q$4),"Excluded",'User Input'!D194))</f>
        <v>Excluded</v>
      </c>
      <c r="E194" s="7" t="str">
        <f>IF('User Input'!E194="","No sample",IF(OR('User Input'!E194&gt;$Q$3, 'User Input'!E194&lt;$Q$4),"Excluded",'User Input'!E194))</f>
        <v>No sample</v>
      </c>
      <c r="F194" s="7" t="str">
        <f>IF('User Input'!F194="","No sample",IF(OR('User Input'!F194&gt;$Q$3, 'User Input'!F194&lt;$Q$4),"Excluded",'User Input'!F194))</f>
        <v>No sample</v>
      </c>
      <c r="G194" s="7" t="str">
        <f>IF('User Input'!G194="","No sample",IF(OR('User Input'!G194&gt;$Q$3, 'User Input'!G194&lt;$Q$4),"Excluded",'User Input'!G194))</f>
        <v>No sample</v>
      </c>
      <c r="H194" s="7" t="str">
        <f>IF('User Input'!H194="","No sample",IF(OR('User Input'!H194&gt;$Q$3, 'User Input'!H194&lt;$Q$4),"Excluded",'User Input'!H194))</f>
        <v>No sample</v>
      </c>
      <c r="I194" s="7" t="str">
        <f>IF('User Input'!I194="","No sample",IF(OR('User Input'!I194&gt;$Q$3, 'User Input'!I194&lt;$Q$4),"Excluded",'User Input'!I194))</f>
        <v>No sample</v>
      </c>
      <c r="J194" s="7" t="str">
        <f>IF('User Input'!J194="","No sample",IF(OR('User Input'!J194&gt;$Q$3, 'User Input'!J194&lt;$Q$4),"Excluded",'User Input'!J194))</f>
        <v>Excluded</v>
      </c>
      <c r="K194" s="7" t="str">
        <f>IF('User Input'!K194="","No sample",IF(OR('User Input'!K194&gt;$Q$3, 'User Input'!K194&lt;$Q$4),"Excluded",'User Input'!K194))</f>
        <v>No sample</v>
      </c>
      <c r="L194" s="7" t="str">
        <f>IF('User Input'!L194="","No sample",IF(OR('User Input'!L194&gt;$Q$3, 'User Input'!L194&lt;$Q$4),"Excluded",'User Input'!L194))</f>
        <v>No sample</v>
      </c>
      <c r="M194" s="7" t="str">
        <f>IF('User Input'!M194="","No sample",IF(OR('User Input'!M194&gt;$Q$3, 'User Input'!M194&lt;$Q$4),"Excluded",'User Input'!M194))</f>
        <v>No sample</v>
      </c>
      <c r="N194" s="7" t="str">
        <f>IF('User Input'!N194="","No sample",IF(OR('User Input'!N194&gt;$Q$3, 'User Input'!N194&lt;$Q$4),"Excluded",'User Input'!N194))</f>
        <v>No sample</v>
      </c>
      <c r="O194" s="7" t="str">
        <f>IF('User Input'!O194="","No sample",IF(OR('User Input'!O194&gt;$Q$3, 'User Input'!O194&lt;$Q$4),"Excluded",'User Input'!O194))</f>
        <v>No sample</v>
      </c>
      <c r="P194" s="43"/>
      <c r="Q194" s="43"/>
      <c r="R194" s="43"/>
    </row>
    <row r="195" spans="1:18" x14ac:dyDescent="0.25">
      <c r="Q195" s="43"/>
    </row>
    <row r="196" spans="1:18" x14ac:dyDescent="0.25">
      <c r="Q196" s="43"/>
    </row>
    <row r="197" spans="1:18" x14ac:dyDescent="0.25">
      <c r="Q197" s="43"/>
    </row>
  </sheetData>
  <mergeCells count="9">
    <mergeCell ref="A1:C1"/>
    <mergeCell ref="A3:A98"/>
    <mergeCell ref="A99:A194"/>
    <mergeCell ref="V1:AA1"/>
    <mergeCell ref="AB1:AG1"/>
    <mergeCell ref="T3:T11"/>
    <mergeCell ref="T13:T21"/>
    <mergeCell ref="D1:I1"/>
    <mergeCell ref="J1:O1"/>
  </mergeCells>
  <conditionalFormatting sqref="D3:O194">
    <cfRule type="expression" dxfId="33" priority="2">
      <formula>ISTEXT(D3)</formula>
    </cfRule>
  </conditionalFormatting>
  <conditionalFormatting sqref="D3:O194">
    <cfRule type="containsText" dxfId="32" priority="1" operator="containsText" text="No Sample">
      <formula>NOT(ISERROR(SEARCH("No Sample",D3)))</formula>
    </cfRule>
  </conditionalFormatting>
  <hyperlinks>
    <hyperlink ref="Q8" location="Results!A1" display="Go to Results"/>
    <hyperlink ref="Q11" location="'Normalization Selection'!A1" display="Go to Normalization Selection"/>
    <hyperlink ref="Q14" location="'Thresholded Ct'!V4" display="Inspect IPC"/>
    <hyperlink ref="Q16" location="Workflow!A1" display="Back to Workflow"/>
    <hyperlink ref="Q15" location="'RNA Spike-in Normalized Ct'!A1" display="Inspect RSI"/>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249977111117893"/>
  </sheetPr>
  <dimension ref="A1:O178"/>
  <sheetViews>
    <sheetView topLeftCell="A154" zoomScale="85" zoomScaleNormal="85" workbookViewId="0">
      <selection activeCell="C174" sqref="C174"/>
    </sheetView>
  </sheetViews>
  <sheetFormatPr defaultRowHeight="15" x14ac:dyDescent="0.25"/>
  <cols>
    <col min="1" max="1" width="10.85546875" bestFit="1" customWidth="1"/>
    <col min="2" max="2" width="8.5703125" bestFit="1" customWidth="1"/>
    <col min="3" max="3" width="17" bestFit="1" customWidth="1"/>
    <col min="4" max="4" width="20.140625" bestFit="1" customWidth="1"/>
    <col min="5" max="5" width="12.42578125" bestFit="1" customWidth="1"/>
    <col min="6" max="6" width="20.140625" bestFit="1" customWidth="1"/>
    <col min="7" max="7" width="14.140625" customWidth="1"/>
    <col min="8" max="8" width="17.28515625" customWidth="1"/>
    <col min="9" max="10" width="12.28515625" customWidth="1"/>
  </cols>
  <sheetData>
    <row r="1" spans="1:15" ht="29.25" customHeight="1" x14ac:dyDescent="0.25">
      <c r="A1" s="138" t="str">
        <f>'miRNA Table'!A1:B1</f>
        <v>qPCR Panel Catalog #</v>
      </c>
      <c r="B1" s="139"/>
      <c r="C1" s="140"/>
      <c r="D1" s="141" t="s">
        <v>22</v>
      </c>
      <c r="E1" s="142"/>
      <c r="F1" s="136" t="s">
        <v>21</v>
      </c>
      <c r="G1" s="137"/>
      <c r="H1" s="63" t="s">
        <v>2259</v>
      </c>
      <c r="I1" s="60" t="s">
        <v>39</v>
      </c>
      <c r="J1" s="63" t="s">
        <v>40</v>
      </c>
    </row>
    <row r="2" spans="1:15" ht="25.5" x14ac:dyDescent="0.25">
      <c r="A2" s="4" t="s">
        <v>0</v>
      </c>
      <c r="B2" s="4" t="s">
        <v>1</v>
      </c>
      <c r="C2" s="4" t="s">
        <v>2</v>
      </c>
      <c r="D2" s="22" t="s">
        <v>2257</v>
      </c>
      <c r="E2" s="17" t="s">
        <v>38</v>
      </c>
      <c r="F2" s="23" t="s">
        <v>2258</v>
      </c>
      <c r="G2" s="59" t="s">
        <v>38</v>
      </c>
      <c r="H2" s="56" t="s">
        <v>2260</v>
      </c>
      <c r="I2" s="60" t="s">
        <v>41</v>
      </c>
      <c r="J2" s="62"/>
      <c r="L2" s="87" t="s">
        <v>2482</v>
      </c>
    </row>
    <row r="3" spans="1:15" x14ac:dyDescent="0.25">
      <c r="A3" s="132" t="s">
        <v>3401</v>
      </c>
      <c r="B3" s="13" t="s">
        <v>2283</v>
      </c>
      <c r="C3" s="6" t="str">
        <f>'Normalization Selection'!C8</f>
        <v>hsa-let-7a-5p</v>
      </c>
      <c r="D3" s="111">
        <f ca="1">IFERROR(AVERAGE('Normalization Selection'!D8:I8),"")</f>
        <v>1.853865546307079E-9</v>
      </c>
      <c r="E3" s="111" t="str">
        <f ca="1">IFERROR(_xlfn.STDEV.S('Normalization Selection'!D8:I8), "NA")</f>
        <v>NA</v>
      </c>
      <c r="F3" s="111">
        <f ca="1">IFERROR(AVERAGE('Normalization Selection'!J8:O8),"")</f>
        <v>3.829725524934553E-8</v>
      </c>
      <c r="G3" s="111" t="str">
        <f>IFERROR('Normalization Selection'!J8:O8,"NA")</f>
        <v>NA</v>
      </c>
      <c r="H3" s="61">
        <f ca="1">IFERROR(IF(D3/F3&lt;1,F3/D3*-1,D3/F3),"")</f>
        <v>-20.658054369495183</v>
      </c>
      <c r="I3" s="112" t="str">
        <f ca="1">IFERROR(_xlfn.T.TEST('Normalization Selection'!D8:I8,'Normalization Selection'!J8:O8,2,1),"")</f>
        <v/>
      </c>
      <c r="J3" s="21"/>
      <c r="L3" s="53" t="s">
        <v>2502</v>
      </c>
      <c r="O3" s="84"/>
    </row>
    <row r="4" spans="1:15" x14ac:dyDescent="0.25">
      <c r="A4" s="133"/>
      <c r="B4" s="13" t="s">
        <v>2284</v>
      </c>
      <c r="C4" s="6" t="str">
        <f>'Normalization Selection'!C9</f>
        <v>hsa-miR-26b-5p</v>
      </c>
      <c r="D4" s="111">
        <f ca="1">IFERROR(AVERAGE('Normalization Selection'!D9:I9),"")</f>
        <v>5.9441260493466684E-10</v>
      </c>
      <c r="E4" s="111" t="str">
        <f ca="1">IFERROR(_xlfn.STDEV.S('Normalization Selection'!D9:I9), "NA")</f>
        <v>NA</v>
      </c>
      <c r="F4" s="111">
        <f ca="1">IFERROR(AVERAGE('Normalization Selection'!J9:O9),"")</f>
        <v>5.579350509704968E-10</v>
      </c>
      <c r="G4" s="111" t="str">
        <f>IFERROR('Normalization Selection'!J9:O9,"NA")</f>
        <v>NA</v>
      </c>
      <c r="H4" s="61">
        <f ca="1">IFERROR(IF(D4/F4&lt;1,F4/D4*-1,D4/F4),"")</f>
        <v>1.065379570436952</v>
      </c>
      <c r="I4" s="112" t="str">
        <f ca="1">IFERROR(_xlfn.T.TEST('Normalization Selection'!D9:I9,'Normalization Selection'!J9:O9,2,1),"")</f>
        <v/>
      </c>
      <c r="J4" s="18"/>
      <c r="L4" s="53" t="s">
        <v>3336</v>
      </c>
      <c r="O4" s="84"/>
    </row>
    <row r="5" spans="1:15" x14ac:dyDescent="0.25">
      <c r="A5" s="133"/>
      <c r="B5" s="13" t="s">
        <v>2285</v>
      </c>
      <c r="C5" s="6" t="str">
        <f>'Normalization Selection'!C10</f>
        <v>hsa-miR-98-5p</v>
      </c>
      <c r="D5" s="111">
        <f ca="1">IFERROR(AVERAGE('Normalization Selection'!D10:I10),"")</f>
        <v>5.2184035670190938E-8</v>
      </c>
      <c r="E5" s="111" t="str">
        <f ca="1">IFERROR(_xlfn.STDEV.S('Normalization Selection'!D10:I10), "NA")</f>
        <v>NA</v>
      </c>
      <c r="F5" s="111">
        <f ca="1">IFERROR(AVERAGE('Normalization Selection'!J10:O10),"")</f>
        <v>4.834078826280274E-8</v>
      </c>
      <c r="G5" s="111" t="str">
        <f>IFERROR('Normalization Selection'!J10:O10,"NA")</f>
        <v>NA</v>
      </c>
      <c r="H5" s="61">
        <f t="shared" ref="H5:H11" ca="1" si="0">IFERROR(IF(D5/F5&lt;1,F5/D5*-1,D5/F5),"")</f>
        <v>1.0795032010337635</v>
      </c>
      <c r="I5" s="112" t="str">
        <f ca="1">IFERROR(_xlfn.T.TEST('Normalization Selection'!D10:I10,'Normalization Selection'!J10:O10,2,1),"")</f>
        <v/>
      </c>
      <c r="J5" s="18"/>
      <c r="L5" s="53" t="s">
        <v>2489</v>
      </c>
      <c r="O5" s="84"/>
    </row>
    <row r="6" spans="1:15" x14ac:dyDescent="0.25">
      <c r="A6" s="133"/>
      <c r="B6" s="13" t="s">
        <v>2286</v>
      </c>
      <c r="C6" s="6" t="str">
        <f>'Normalization Selection'!C11</f>
        <v>hsa-miR-34a-5p</v>
      </c>
      <c r="D6" s="111" t="str">
        <f ca="1">IFERROR(AVERAGE('Normalization Selection'!D11:I11),"")</f>
        <v/>
      </c>
      <c r="E6" s="111" t="str">
        <f ca="1">IFERROR(_xlfn.STDEV.S('Normalization Selection'!D11:I11), "NA")</f>
        <v>NA</v>
      </c>
      <c r="F6" s="111">
        <f ca="1">IFERROR(AVERAGE('Normalization Selection'!J11:O11),"")</f>
        <v>4.0085964532083308E-10</v>
      </c>
      <c r="G6" s="111" t="str">
        <f>IFERROR('Normalization Selection'!J11:O11,"NA")</f>
        <v>NA</v>
      </c>
      <c r="H6" s="61" t="str">
        <f t="shared" ca="1" si="0"/>
        <v/>
      </c>
      <c r="I6" s="112" t="str">
        <f ca="1">IFERROR(_xlfn.T.TEST('Normalization Selection'!D11:I11,'Normalization Selection'!J11:O11,2,1),"")</f>
        <v/>
      </c>
      <c r="J6" s="18"/>
    </row>
    <row r="7" spans="1:15" x14ac:dyDescent="0.25">
      <c r="A7" s="133"/>
      <c r="B7" s="13" t="s">
        <v>2287</v>
      </c>
      <c r="C7" s="6" t="str">
        <f>'Normalization Selection'!C12</f>
        <v>hsa-miR-223-3p</v>
      </c>
      <c r="D7" s="111">
        <f ca="1">IFERROR(AVERAGE('Normalization Selection'!D12:I12),"")</f>
        <v>6.1625891608381961E-9</v>
      </c>
      <c r="E7" s="111" t="str">
        <f ca="1">IFERROR(_xlfn.STDEV.S('Normalization Selection'!D12:I12), "NA")</f>
        <v>NA</v>
      </c>
      <c r="F7" s="111" t="str">
        <f ca="1">IFERROR(AVERAGE('Normalization Selection'!J12:O12),"")</f>
        <v/>
      </c>
      <c r="G7" s="111" t="str">
        <f>IFERROR('Normalization Selection'!J12:O12,"NA")</f>
        <v>NA</v>
      </c>
      <c r="H7" s="61" t="str">
        <f t="shared" ca="1" si="0"/>
        <v/>
      </c>
      <c r="I7" s="112" t="str">
        <f ca="1">IFERROR(_xlfn.T.TEST('Normalization Selection'!D12:I12,'Normalization Selection'!J12:O12,2,1),"")</f>
        <v/>
      </c>
      <c r="J7" s="18"/>
      <c r="L7" s="19" t="s">
        <v>2274</v>
      </c>
    </row>
    <row r="8" spans="1:15" x14ac:dyDescent="0.25">
      <c r="A8" s="133"/>
      <c r="B8" s="13" t="s">
        <v>2288</v>
      </c>
      <c r="C8" s="6" t="str">
        <f>'Normalization Selection'!C13</f>
        <v>hsa-miR-133a-3p</v>
      </c>
      <c r="D8" s="111">
        <f ca="1">IFERROR(AVERAGE('Normalization Selection'!D13:I13),"")</f>
        <v>4.1829959891794127E-9</v>
      </c>
      <c r="E8" s="111" t="str">
        <f ca="1">IFERROR(_xlfn.STDEV.S('Normalization Selection'!D13:I13), "NA")</f>
        <v>NA</v>
      </c>
      <c r="F8" s="111">
        <f ca="1">IFERROR(AVERAGE('Normalization Selection'!J13:O13),"")</f>
        <v>3.7351575389200528E-9</v>
      </c>
      <c r="G8" s="111" t="str">
        <f>IFERROR('Normalization Selection'!J13:O13,"NA")</f>
        <v>NA</v>
      </c>
      <c r="H8" s="61">
        <f t="shared" ca="1" si="0"/>
        <v>1.1198981423388219</v>
      </c>
      <c r="I8" s="112" t="str">
        <f ca="1">IFERROR(_xlfn.T.TEST('Normalization Selection'!D13:I13,'Normalization Selection'!J13:O13,2,1),"")</f>
        <v/>
      </c>
      <c r="J8" s="18"/>
      <c r="L8" s="53" t="s">
        <v>2275</v>
      </c>
    </row>
    <row r="9" spans="1:15" x14ac:dyDescent="0.25">
      <c r="A9" s="133"/>
      <c r="B9" s="13" t="s">
        <v>2289</v>
      </c>
      <c r="C9" s="6" t="str">
        <f>'Normalization Selection'!C14</f>
        <v>hsa-miR-595</v>
      </c>
      <c r="D9" s="111" t="str">
        <f ca="1">IFERROR(AVERAGE('Normalization Selection'!D14:I14),"")</f>
        <v/>
      </c>
      <c r="E9" s="111" t="str">
        <f ca="1">IFERROR(_xlfn.STDEV.S('Normalization Selection'!D14:I14), "NA")</f>
        <v>NA</v>
      </c>
      <c r="F9" s="111" t="str">
        <f ca="1">IFERROR(AVERAGE('Normalization Selection'!J14:O14),"")</f>
        <v/>
      </c>
      <c r="G9" s="111" t="str">
        <f>IFERROR('Normalization Selection'!J14:O14,"NA")</f>
        <v>NA</v>
      </c>
      <c r="H9" s="61" t="str">
        <f t="shared" ca="1" si="0"/>
        <v/>
      </c>
      <c r="I9" s="112" t="str">
        <f ca="1">IFERROR(_xlfn.T.TEST('Normalization Selection'!D14:I14,'Normalization Selection'!J14:O14,2,1),"")</f>
        <v/>
      </c>
      <c r="J9" s="18"/>
      <c r="L9" s="53" t="s">
        <v>2276</v>
      </c>
    </row>
    <row r="10" spans="1:15" x14ac:dyDescent="0.25">
      <c r="A10" s="133"/>
      <c r="B10" s="13" t="s">
        <v>2290</v>
      </c>
      <c r="C10" s="6" t="str">
        <f>'Normalization Selection'!C15</f>
        <v>hsa-miR-302a-3p</v>
      </c>
      <c r="D10" s="111" t="str">
        <f ca="1">IFERROR(AVERAGE('Normalization Selection'!D15:I15),"")</f>
        <v/>
      </c>
      <c r="E10" s="111" t="str">
        <f ca="1">IFERROR(_xlfn.STDEV.S('Normalization Selection'!D15:I15), "NA")</f>
        <v>NA</v>
      </c>
      <c r="F10" s="111" t="str">
        <f ca="1">IFERROR(AVERAGE('Normalization Selection'!J15:O15),"")</f>
        <v/>
      </c>
      <c r="G10" s="111" t="str">
        <f>IFERROR('Normalization Selection'!J15:O15,"NA")</f>
        <v>NA</v>
      </c>
      <c r="H10" s="61" t="str">
        <f t="shared" ca="1" si="0"/>
        <v/>
      </c>
      <c r="I10" s="112" t="str">
        <f ca="1">IFERROR(_xlfn.T.TEST('Normalization Selection'!D15:I15,'Normalization Selection'!J15:O15,2,1),"")</f>
        <v/>
      </c>
      <c r="J10" s="18"/>
      <c r="L10" s="53" t="s">
        <v>2277</v>
      </c>
    </row>
    <row r="11" spans="1:15" x14ac:dyDescent="0.25">
      <c r="A11" s="133"/>
      <c r="B11" s="13" t="s">
        <v>2291</v>
      </c>
      <c r="C11" s="6" t="str">
        <f>'Normalization Selection'!C16</f>
        <v>hsa-miR-376a-3p</v>
      </c>
      <c r="D11" s="111" t="str">
        <f ca="1">IFERROR(AVERAGE('Normalization Selection'!D16:I16),"")</f>
        <v/>
      </c>
      <c r="E11" s="111" t="str">
        <f ca="1">IFERROR(_xlfn.STDEV.S('Normalization Selection'!D16:I16), "NA")</f>
        <v>NA</v>
      </c>
      <c r="F11" s="111" t="str">
        <f ca="1">IFERROR(AVERAGE('Normalization Selection'!J16:O16),"")</f>
        <v/>
      </c>
      <c r="G11" s="111" t="str">
        <f>IFERROR('Normalization Selection'!J16:O16,"NA")</f>
        <v>NA</v>
      </c>
      <c r="H11" s="61" t="str">
        <f t="shared" ca="1" si="0"/>
        <v/>
      </c>
      <c r="I11" s="112" t="str">
        <f ca="1">IFERROR(_xlfn.T.TEST('Normalization Selection'!D16:I16,'Normalization Selection'!J16:O16,2,1),"")</f>
        <v/>
      </c>
      <c r="J11" s="18"/>
    </row>
    <row r="12" spans="1:15" x14ac:dyDescent="0.25">
      <c r="A12" s="133"/>
      <c r="B12" s="13" t="s">
        <v>2292</v>
      </c>
      <c r="C12" s="6" t="str">
        <f>'Normalization Selection'!C17</f>
        <v>hsa-miR-335-5p</v>
      </c>
      <c r="D12" s="111" t="str">
        <f ca="1">IFERROR(AVERAGE('Normalization Selection'!D17:I17),"")</f>
        <v/>
      </c>
      <c r="E12" s="111" t="str">
        <f ca="1">IFERROR(_xlfn.STDEV.S('Normalization Selection'!D17:I17), "NA")</f>
        <v>NA</v>
      </c>
      <c r="F12" s="111" t="str">
        <f ca="1">IFERROR(AVERAGE('Normalization Selection'!J17:O17),"")</f>
        <v/>
      </c>
      <c r="G12" s="111" t="str">
        <f>IFERROR('Normalization Selection'!J17:O17,"NA")</f>
        <v>NA</v>
      </c>
      <c r="H12" s="61" t="str">
        <f ca="1">IFERROR(IF(D12/F12&lt;1,F12/D12*-1,D12/F12),"")</f>
        <v/>
      </c>
      <c r="I12" s="112" t="str">
        <f ca="1">IFERROR(_xlfn.T.TEST('Normalization Selection'!D17:I17,'Normalization Selection'!J17:O17,2,1),"")</f>
        <v/>
      </c>
      <c r="J12" s="18"/>
      <c r="L12" s="19" t="s">
        <v>2278</v>
      </c>
    </row>
    <row r="13" spans="1:15" x14ac:dyDescent="0.25">
      <c r="A13" s="133"/>
      <c r="B13" s="13" t="s">
        <v>2293</v>
      </c>
      <c r="C13" s="6" t="str">
        <f>'Normalization Selection'!C18</f>
        <v>hsa-miR-584-5p</v>
      </c>
      <c r="D13" s="111">
        <f ca="1">IFERROR(AVERAGE('Normalization Selection'!D18:I18),"")</f>
        <v>8.2047803366901571E-10</v>
      </c>
      <c r="E13" s="111" t="str">
        <f ca="1">IFERROR(_xlfn.STDEV.S('Normalization Selection'!D18:I18), "NA")</f>
        <v>NA</v>
      </c>
      <c r="F13" s="111">
        <f ca="1">IFERROR(AVERAGE('Normalization Selection'!J18:O18),"")</f>
        <v>2.0736452325918561E-9</v>
      </c>
      <c r="G13" s="111" t="str">
        <f>IFERROR('Normalization Selection'!J18:O18,"NA")</f>
        <v>NA</v>
      </c>
      <c r="H13" s="61">
        <f t="shared" ref="H13:H76" ca="1" si="1">IFERROR(IF(D13/F13&lt;1,F13/D13*-1,D13/F13),"")</f>
        <v>-2.5273622784499472</v>
      </c>
      <c r="I13" s="112" t="str">
        <f ca="1">IFERROR(_xlfn.T.TEST('Normalization Selection'!D18:I18,'Normalization Selection'!J18:O18,2,1),"")</f>
        <v/>
      </c>
      <c r="J13" s="18"/>
      <c r="L13" s="53" t="s">
        <v>2279</v>
      </c>
    </row>
    <row r="14" spans="1:15" x14ac:dyDescent="0.25">
      <c r="A14" s="133"/>
      <c r="B14" s="13" t="s">
        <v>2295</v>
      </c>
      <c r="C14" s="6" t="str">
        <f>'Normalization Selection'!C19</f>
        <v>hsa-let-7d-5p</v>
      </c>
      <c r="D14" s="111">
        <f ca="1">IFERROR(AVERAGE('Normalization Selection'!D19:I19),"")</f>
        <v>2.3794176419156945E-8</v>
      </c>
      <c r="E14" s="111" t="str">
        <f ca="1">IFERROR(_xlfn.STDEV.S('Normalization Selection'!D19:I19), "NA")</f>
        <v>NA</v>
      </c>
      <c r="F14" s="111">
        <f ca="1">IFERROR(AVERAGE('Normalization Selection'!J19:O19),"")</f>
        <v>3.7665429967243957E-8</v>
      </c>
      <c r="G14" s="111" t="str">
        <f>IFERROR('Normalization Selection'!J19:O19,"NA")</f>
        <v>NA</v>
      </c>
      <c r="H14" s="61">
        <f t="shared" ca="1" si="1"/>
        <v>-1.5829684248671503</v>
      </c>
      <c r="I14" s="112" t="str">
        <f ca="1">IFERROR(_xlfn.T.TEST('Normalization Selection'!D19:I19,'Normalization Selection'!J19:O19,2,1),"")</f>
        <v/>
      </c>
      <c r="J14" s="18"/>
      <c r="L14" s="53" t="s">
        <v>2280</v>
      </c>
    </row>
    <row r="15" spans="1:15" x14ac:dyDescent="0.25">
      <c r="A15" s="133"/>
      <c r="B15" s="13" t="s">
        <v>2296</v>
      </c>
      <c r="C15" s="6" t="str">
        <f>'Normalization Selection'!C20</f>
        <v>hsa-miR-27a-3p</v>
      </c>
      <c r="D15" s="111">
        <f ca="1">IFERROR(AVERAGE('Normalization Selection'!D20:I20),"")</f>
        <v>2.3794176419156945E-8</v>
      </c>
      <c r="E15" s="111" t="str">
        <f ca="1">IFERROR(_xlfn.STDEV.S('Normalization Selection'!D20:I20), "NA")</f>
        <v>NA</v>
      </c>
      <c r="F15" s="111">
        <f ca="1">IFERROR(AVERAGE('Normalization Selection'!J20:O20),"")</f>
        <v>2.3266287078466115E-8</v>
      </c>
      <c r="G15" s="111" t="str">
        <f>IFERROR('Normalization Selection'!J20:O20,"NA")</f>
        <v>NA</v>
      </c>
      <c r="H15" s="61">
        <f t="shared" ca="1" si="1"/>
        <v>1.022689023775496</v>
      </c>
      <c r="I15" s="112" t="str">
        <f ca="1">IFERROR(_xlfn.T.TEST('Normalization Selection'!D20:I20,'Normalization Selection'!J20:O20,2,1),"")</f>
        <v/>
      </c>
      <c r="J15" s="18"/>
      <c r="L15" s="53" t="s">
        <v>2281</v>
      </c>
    </row>
    <row r="16" spans="1:15" x14ac:dyDescent="0.25">
      <c r="A16" s="133"/>
      <c r="B16" s="13" t="s">
        <v>2297</v>
      </c>
      <c r="C16" s="6" t="str">
        <f>'Normalization Selection'!C21</f>
        <v>hsa-miR-99a-5p</v>
      </c>
      <c r="D16" s="111">
        <f ca="1">IFERROR(AVERAGE('Normalization Selection'!D21:I21),"")</f>
        <v>7.6243191965759605E-8</v>
      </c>
      <c r="E16" s="111" t="str">
        <f ca="1">IFERROR(_xlfn.STDEV.S('Normalization Selection'!D21:I21), "NA")</f>
        <v>NA</v>
      </c>
      <c r="F16" s="111">
        <f ca="1">IFERROR(AVERAGE('Normalization Selection'!J21:O21),"")</f>
        <v>1.5034875314072142E-7</v>
      </c>
      <c r="G16" s="111" t="str">
        <f>IFERROR('Normalization Selection'!J21:O21,"NA")</f>
        <v>NA</v>
      </c>
      <c r="H16" s="61">
        <f t="shared" ca="1" si="1"/>
        <v>-1.9719629945220842</v>
      </c>
      <c r="I16" s="112" t="str">
        <f ca="1">IFERROR(_xlfn.T.TEST('Normalization Selection'!D21:I21,'Normalization Selection'!J21:O21,2,1),"")</f>
        <v/>
      </c>
      <c r="J16" s="18"/>
      <c r="L16" s="53" t="s">
        <v>2282</v>
      </c>
    </row>
    <row r="17" spans="1:10" x14ac:dyDescent="0.25">
      <c r="A17" s="133"/>
      <c r="B17" s="13" t="s">
        <v>2298</v>
      </c>
      <c r="C17" s="6" t="str">
        <f>'Normalization Selection'!C22</f>
        <v>hsa-miR-181b-5p</v>
      </c>
      <c r="D17" s="111">
        <f ca="1">IFERROR(AVERAGE('Normalization Selection'!D22:I22),"")</f>
        <v>7.0548163133657299E-8</v>
      </c>
      <c r="E17" s="111" t="str">
        <f ca="1">IFERROR(_xlfn.STDEV.S('Normalization Selection'!D22:I22), "NA")</f>
        <v>NA</v>
      </c>
      <c r="F17" s="111">
        <f ca="1">IFERROR(AVERAGE('Normalization Selection'!J22:O22),"")</f>
        <v>1.1497441869392994E-7</v>
      </c>
      <c r="G17" s="111" t="str">
        <f>IFERROR('Normalization Selection'!J22:O22,"NA")</f>
        <v>NA</v>
      </c>
      <c r="H17" s="61">
        <f t="shared" ca="1" si="1"/>
        <v>-1.6297294442111088</v>
      </c>
      <c r="I17" s="112" t="str">
        <f ca="1">IFERROR(_xlfn.T.TEST('Normalization Selection'!D22:I22,'Normalization Selection'!J22:O22,2,1),"")</f>
        <v/>
      </c>
      <c r="J17" s="18"/>
    </row>
    <row r="18" spans="1:10" x14ac:dyDescent="0.25">
      <c r="A18" s="133"/>
      <c r="B18" s="13" t="s">
        <v>2299</v>
      </c>
      <c r="C18" s="6" t="str">
        <f>'Normalization Selection'!C23</f>
        <v>hsa-let-7i-5p</v>
      </c>
      <c r="D18" s="111">
        <f ca="1">IFERROR(AVERAGE('Normalization Selection'!D23:I23),"")</f>
        <v>3.6188633068089565E-9</v>
      </c>
      <c r="E18" s="111" t="str">
        <f ca="1">IFERROR(_xlfn.STDEV.S('Normalization Selection'!D23:I23), "NA")</f>
        <v>NA</v>
      </c>
      <c r="F18" s="111">
        <f ca="1">IFERROR(AVERAGE('Normalization Selection'!J23:O23),"")</f>
        <v>1.0001172134148295E-9</v>
      </c>
      <c r="G18" s="111" t="str">
        <f>IFERROR('Normalization Selection'!J23:O23,"NA")</f>
        <v>NA</v>
      </c>
      <c r="H18" s="61">
        <f t="shared" ca="1" si="1"/>
        <v>3.6184391771966444</v>
      </c>
      <c r="I18" s="112" t="str">
        <f ca="1">IFERROR(_xlfn.T.TEST('Normalization Selection'!D23:I23,'Normalization Selection'!J23:O23,2,1),"")</f>
        <v/>
      </c>
      <c r="J18" s="18"/>
    </row>
    <row r="19" spans="1:10" x14ac:dyDescent="0.25">
      <c r="A19" s="133"/>
      <c r="B19" s="13" t="s">
        <v>2300</v>
      </c>
      <c r="C19" s="6" t="str">
        <f>'Normalization Selection'!C24</f>
        <v>hsa-miR-138-5p</v>
      </c>
      <c r="D19" s="111">
        <f ca="1">IFERROR(AVERAGE('Normalization Selection'!D24:I24),"")</f>
        <v>3.899974550332971E-10</v>
      </c>
      <c r="E19" s="111" t="str">
        <f ca="1">IFERROR(_xlfn.STDEV.S('Normalization Selection'!D24:I24), "NA")</f>
        <v>NA</v>
      </c>
      <c r="F19" s="111">
        <f ca="1">IFERROR(AVERAGE('Normalization Selection'!J24:O24),"")</f>
        <v>1.0001172134148295E-9</v>
      </c>
      <c r="G19" s="111" t="str">
        <f>IFERROR('Normalization Selection'!J24:O24,"NA")</f>
        <v>NA</v>
      </c>
      <c r="H19" s="61">
        <f t="shared" ca="1" si="1"/>
        <v>-2.5644198455844838</v>
      </c>
      <c r="I19" s="112" t="str">
        <f ca="1">IFERROR(_xlfn.T.TEST('Normalization Selection'!D24:I24,'Normalization Selection'!J24:O24,2,1),"")</f>
        <v/>
      </c>
      <c r="J19" s="18"/>
    </row>
    <row r="20" spans="1:10" x14ac:dyDescent="0.25">
      <c r="A20" s="133"/>
      <c r="B20" s="13" t="s">
        <v>2301</v>
      </c>
      <c r="C20" s="6" t="str">
        <f>'Normalization Selection'!C25</f>
        <v>hsa-miR-184</v>
      </c>
      <c r="D20" s="111">
        <f ca="1">IFERROR(AVERAGE('Normalization Selection'!D25:I25),"")</f>
        <v>3.7830153090346095E-9</v>
      </c>
      <c r="E20" s="111" t="str">
        <f ca="1">IFERROR(_xlfn.STDEV.S('Normalization Selection'!D25:I25), "NA")</f>
        <v>NA</v>
      </c>
      <c r="F20" s="111">
        <f ca="1">IFERROR(AVERAGE('Normalization Selection'!J25:O25),"")</f>
        <v>8.1573309699486761E-10</v>
      </c>
      <c r="G20" s="111" t="str">
        <f>IFERROR('Normalization Selection'!J25:O25,"NA")</f>
        <v>NA</v>
      </c>
      <c r="H20" s="61">
        <f t="shared" ca="1" si="1"/>
        <v>4.6375650601539968</v>
      </c>
      <c r="I20" s="112" t="str">
        <f ca="1">IFERROR(_xlfn.T.TEST('Normalization Selection'!D25:I25,'Normalization Selection'!J25:O25,2,1),"")</f>
        <v/>
      </c>
      <c r="J20" s="18"/>
    </row>
    <row r="21" spans="1:10" x14ac:dyDescent="0.25">
      <c r="A21" s="133"/>
      <c r="B21" s="13" t="s">
        <v>2302</v>
      </c>
      <c r="C21" s="6" t="str">
        <f>'Normalization Selection'!C26</f>
        <v>hsa-miR-34c-5p</v>
      </c>
      <c r="D21" s="111">
        <f ca="1">IFERROR(AVERAGE('Normalization Selection'!D26:I26),"")</f>
        <v>3.7830153090346095E-9</v>
      </c>
      <c r="E21" s="111" t="str">
        <f ca="1">IFERROR(_xlfn.STDEV.S('Normalization Selection'!D26:I26), "NA")</f>
        <v>NA</v>
      </c>
      <c r="F21" s="111">
        <f ca="1">IFERROR(AVERAGE('Normalization Selection'!J26:O26),"")</f>
        <v>8.1573309699486761E-10</v>
      </c>
      <c r="G21" s="111" t="str">
        <f>IFERROR('Normalization Selection'!J26:O26,"NA")</f>
        <v>NA</v>
      </c>
      <c r="H21" s="61">
        <f t="shared" ca="1" si="1"/>
        <v>4.6375650601539968</v>
      </c>
      <c r="I21" s="112" t="str">
        <f ca="1">IFERROR(_xlfn.T.TEST('Normalization Selection'!D26:I26,'Normalization Selection'!J26:O26,2,1),"")</f>
        <v/>
      </c>
      <c r="J21" s="18"/>
    </row>
    <row r="22" spans="1:10" x14ac:dyDescent="0.25">
      <c r="A22" s="133"/>
      <c r="B22" s="13" t="s">
        <v>2303</v>
      </c>
      <c r="C22" s="6" t="str">
        <f>'Normalization Selection'!C27</f>
        <v>hsa-miR-377-3p</v>
      </c>
      <c r="D22" s="111" t="str">
        <f ca="1">IFERROR(AVERAGE('Normalization Selection'!D27:I27),"")</f>
        <v/>
      </c>
      <c r="E22" s="111" t="str">
        <f ca="1">IFERROR(_xlfn.STDEV.S('Normalization Selection'!D27:I27), "NA")</f>
        <v>NA</v>
      </c>
      <c r="F22" s="111" t="str">
        <f ca="1">IFERROR(AVERAGE('Normalization Selection'!J27:O27),"")</f>
        <v/>
      </c>
      <c r="G22" s="111" t="str">
        <f>IFERROR('Normalization Selection'!J27:O27,"NA")</f>
        <v>NA</v>
      </c>
      <c r="H22" s="61" t="str">
        <f t="shared" ca="1" si="1"/>
        <v/>
      </c>
      <c r="I22" s="112" t="str">
        <f ca="1">IFERROR(_xlfn.T.TEST('Normalization Selection'!D27:I27,'Normalization Selection'!J27:O27,2,1),"")</f>
        <v/>
      </c>
      <c r="J22" s="18"/>
    </row>
    <row r="23" spans="1:10" x14ac:dyDescent="0.25">
      <c r="A23" s="133"/>
      <c r="B23" s="13" t="s">
        <v>2304</v>
      </c>
      <c r="C23" s="6" t="str">
        <f>'Normalization Selection'!C28</f>
        <v>hsa-miR-450a-5p</v>
      </c>
      <c r="D23" s="111">
        <f ca="1">IFERROR(AVERAGE('Normalization Selection'!D28:I28),"")</f>
        <v>4.6604352868131837E-10</v>
      </c>
      <c r="E23" s="111" t="str">
        <f ca="1">IFERROR(_xlfn.STDEV.S('Normalization Selection'!D28:I28), "NA")</f>
        <v>NA</v>
      </c>
      <c r="F23" s="111">
        <f ca="1">IFERROR(AVERAGE('Normalization Selection'!J28:O28),"")</f>
        <v>5.5948412187647945E-10</v>
      </c>
      <c r="G23" s="111" t="str">
        <f>IFERROR('Normalization Selection'!J28:O28,"NA")</f>
        <v>NA</v>
      </c>
      <c r="H23" s="61">
        <f t="shared" ca="1" si="1"/>
        <v>-1.2004975660954966</v>
      </c>
      <c r="I23" s="112" t="str">
        <f ca="1">IFERROR(_xlfn.T.TEST('Normalization Selection'!D28:I28,'Normalization Selection'!J28:O28,2,1),"")</f>
        <v/>
      </c>
      <c r="J23" s="18"/>
    </row>
    <row r="24" spans="1:10" x14ac:dyDescent="0.25">
      <c r="A24" s="133"/>
      <c r="B24" s="13" t="s">
        <v>2305</v>
      </c>
      <c r="C24" s="6" t="str">
        <f>'Normalization Selection'!C29</f>
        <v>hsa-miR-608</v>
      </c>
      <c r="D24" s="111">
        <f ca="1">IFERROR(AVERAGE('Normalization Selection'!D29:I29),"")</f>
        <v>4.6604352868131837E-10</v>
      </c>
      <c r="E24" s="111" t="str">
        <f ca="1">IFERROR(_xlfn.STDEV.S('Normalization Selection'!D29:I29), "NA")</f>
        <v>NA</v>
      </c>
      <c r="F24" s="111">
        <f ca="1">IFERROR(AVERAGE('Normalization Selection'!J29:O29),"")</f>
        <v>5.3446563480551475E-10</v>
      </c>
      <c r="G24" s="111" t="str">
        <f>IFERROR('Normalization Selection'!J29:O29,"NA")</f>
        <v>NA</v>
      </c>
      <c r="H24" s="61">
        <f t="shared" ca="1" si="1"/>
        <v>-1.1468148400596794</v>
      </c>
      <c r="I24" s="112" t="str">
        <f ca="1">IFERROR(_xlfn.T.TEST('Normalization Selection'!D29:I29,'Normalization Selection'!J29:O29,2,1),"")</f>
        <v/>
      </c>
      <c r="J24" s="18"/>
    </row>
    <row r="25" spans="1:10" x14ac:dyDescent="0.25">
      <c r="A25" s="133"/>
      <c r="B25" s="13" t="s">
        <v>2307</v>
      </c>
      <c r="C25" s="6" t="str">
        <f>'Normalization Selection'!C30</f>
        <v>hsa-miR-16-5p</v>
      </c>
      <c r="D25" s="111">
        <f ca="1">IFERROR(AVERAGE('Normalization Selection'!D30:I30),"")</f>
        <v>5.8547538607941018E-8</v>
      </c>
      <c r="E25" s="111" t="str">
        <f ca="1">IFERROR(_xlfn.STDEV.S('Normalization Selection'!D30:I30), "NA")</f>
        <v>NA</v>
      </c>
      <c r="F25" s="111">
        <f ca="1">IFERROR(AVERAGE('Normalization Selection'!J30:O30),"")</f>
        <v>1.1617606767825634E-7</v>
      </c>
      <c r="G25" s="111" t="str">
        <f>IFERROR('Normalization Selection'!J30:O30,"NA")</f>
        <v>NA</v>
      </c>
      <c r="H25" s="61">
        <f t="shared" ca="1" si="1"/>
        <v>-1.9843031908859607</v>
      </c>
      <c r="I25" s="112" t="str">
        <f ca="1">IFERROR(_xlfn.T.TEST('Normalization Selection'!D30:I30,'Normalization Selection'!J30:O30,2,1),"")</f>
        <v/>
      </c>
      <c r="J25" s="18"/>
    </row>
    <row r="26" spans="1:10" x14ac:dyDescent="0.25">
      <c r="A26" s="133"/>
      <c r="B26" s="13" t="s">
        <v>2308</v>
      </c>
      <c r="C26" s="6" t="str">
        <f>'Normalization Selection'!C31</f>
        <v>hsa-miR-28-5p</v>
      </c>
      <c r="D26" s="111">
        <f ca="1">IFERROR(AVERAGE('Normalization Selection'!D31:I31),"")</f>
        <v>1.8604871484441238E-7</v>
      </c>
      <c r="E26" s="111" t="str">
        <f ca="1">IFERROR(_xlfn.STDEV.S('Normalization Selection'!D31:I31), "NA")</f>
        <v>NA</v>
      </c>
      <c r="F26" s="111">
        <f ca="1">IFERROR(AVERAGE('Normalization Selection'!J31:O31),"")</f>
        <v>3.2245485426888502E-10</v>
      </c>
      <c r="G26" s="111" t="str">
        <f>IFERROR('Normalization Selection'!J31:O31,"NA")</f>
        <v>NA</v>
      </c>
      <c r="H26" s="61">
        <f t="shared" ca="1" si="1"/>
        <v>576.97600883152518</v>
      </c>
      <c r="I26" s="112" t="str">
        <f ca="1">IFERROR(_xlfn.T.TEST('Normalization Selection'!D31:I31,'Normalization Selection'!J31:O31,2,1),"")</f>
        <v/>
      </c>
      <c r="J26" s="18"/>
    </row>
    <row r="27" spans="1:10" x14ac:dyDescent="0.25">
      <c r="A27" s="133"/>
      <c r="B27" s="13" t="s">
        <v>2309</v>
      </c>
      <c r="C27" s="6" t="str">
        <f>'Normalization Selection'!C32</f>
        <v>hsa-miR-29b-3p</v>
      </c>
      <c r="D27" s="111">
        <f ca="1">IFERROR(AVERAGE('Normalization Selection'!D32:I32),"")</f>
        <v>6.4917548489860555E-8</v>
      </c>
      <c r="E27" s="111" t="str">
        <f ca="1">IFERROR(_xlfn.STDEV.S('Normalization Selection'!D32:I32), "NA")</f>
        <v>NA</v>
      </c>
      <c r="F27" s="111">
        <f ca="1">IFERROR(AVERAGE('Normalization Selection'!J32:O32),"")</f>
        <v>1.5192011508852333E-7</v>
      </c>
      <c r="G27" s="111" t="str">
        <f>IFERROR('Normalization Selection'!J32:O32,"NA")</f>
        <v>NA</v>
      </c>
      <c r="H27" s="61">
        <f t="shared" ca="1" si="1"/>
        <v>-2.3402010492163252</v>
      </c>
      <c r="I27" s="112" t="str">
        <f ca="1">IFERROR(_xlfn.T.TEST('Normalization Selection'!D32:I32,'Normalization Selection'!J32:O32,2,1),"")</f>
        <v/>
      </c>
      <c r="J27" s="18"/>
    </row>
    <row r="28" spans="1:10" x14ac:dyDescent="0.25">
      <c r="A28" s="133"/>
      <c r="B28" s="13" t="s">
        <v>2310</v>
      </c>
      <c r="C28" s="6" t="str">
        <f>'Normalization Selection'!C33</f>
        <v>hsa-miR-181c-5p</v>
      </c>
      <c r="D28" s="111">
        <f ca="1">IFERROR(AVERAGE('Normalization Selection'!D33:I33),"")</f>
        <v>1.4208481027533128E-6</v>
      </c>
      <c r="E28" s="111" t="str">
        <f ca="1">IFERROR(_xlfn.STDEV.S('Normalization Selection'!D33:I33), "NA")</f>
        <v>NA</v>
      </c>
      <c r="F28" s="111">
        <f ca="1">IFERROR(AVERAGE('Normalization Selection'!J33:O33),"")</f>
        <v>1.0009603370333094E-6</v>
      </c>
      <c r="G28" s="111" t="str">
        <f>IFERROR('Normalization Selection'!J33:O33,"NA")</f>
        <v>NA</v>
      </c>
      <c r="H28" s="61">
        <f t="shared" ca="1" si="1"/>
        <v>1.419484918817548</v>
      </c>
      <c r="I28" s="112" t="str">
        <f ca="1">IFERROR(_xlfn.T.TEST('Normalization Selection'!D33:I33,'Normalization Selection'!J33:O33,2,1),"")</f>
        <v/>
      </c>
      <c r="J28" s="18"/>
    </row>
    <row r="29" spans="1:10" x14ac:dyDescent="0.25">
      <c r="A29" s="133"/>
      <c r="B29" s="13" t="s">
        <v>2311</v>
      </c>
      <c r="C29" s="6" t="str">
        <f>'Normalization Selection'!C34</f>
        <v>hsa-miR-1-3p</v>
      </c>
      <c r="D29" s="111">
        <f ca="1">IFERROR(AVERAGE('Normalization Selection'!D34:I34),"")</f>
        <v>6.4917548489860555E-8</v>
      </c>
      <c r="E29" s="111" t="str">
        <f ca="1">IFERROR(_xlfn.STDEV.S('Normalization Selection'!D34:I34), "NA")</f>
        <v>NA</v>
      </c>
      <c r="F29" s="111">
        <f ca="1">IFERROR(AVERAGE('Normalization Selection'!J34:O34),"")</f>
        <v>1.5192011508852333E-7</v>
      </c>
      <c r="G29" s="111" t="str">
        <f>IFERROR('Normalization Selection'!J34:O34,"NA")</f>
        <v>NA</v>
      </c>
      <c r="H29" s="61">
        <f t="shared" ca="1" si="1"/>
        <v>-2.3402010492163252</v>
      </c>
      <c r="I29" s="112" t="str">
        <f ca="1">IFERROR(_xlfn.T.TEST('Normalization Selection'!D34:I34,'Normalization Selection'!J34:O34,2,1),"")</f>
        <v/>
      </c>
      <c r="J29" s="18"/>
    </row>
    <row r="30" spans="1:10" x14ac:dyDescent="0.25">
      <c r="A30" s="133"/>
      <c r="B30" s="13" t="s">
        <v>2312</v>
      </c>
      <c r="C30" s="6" t="str">
        <f>'Normalization Selection'!C35</f>
        <v>hsa-miR-142-5p</v>
      </c>
      <c r="D30" s="111">
        <f ca="1">IFERROR(AVERAGE('Normalization Selection'!D35:I35),"")</f>
        <v>2.9970364180793003E-9</v>
      </c>
      <c r="E30" s="111" t="str">
        <f ca="1">IFERROR(_xlfn.STDEV.S('Normalization Selection'!D35:I35), "NA")</f>
        <v>NA</v>
      </c>
      <c r="F30" s="111">
        <f ca="1">IFERROR(AVERAGE('Normalization Selection'!J35:O35),"")</f>
        <v>1.8780571929474158E-8</v>
      </c>
      <c r="G30" s="111" t="str">
        <f>IFERROR('Normalization Selection'!J35:O35,"NA")</f>
        <v>NA</v>
      </c>
      <c r="H30" s="61">
        <f t="shared" ca="1" si="1"/>
        <v>-6.2663809542594731</v>
      </c>
      <c r="I30" s="112" t="str">
        <f ca="1">IFERROR(_xlfn.T.TEST('Normalization Selection'!D35:I35,'Normalization Selection'!J35:O35,2,1),"")</f>
        <v/>
      </c>
      <c r="J30" s="18"/>
    </row>
    <row r="31" spans="1:10" x14ac:dyDescent="0.25">
      <c r="A31" s="133"/>
      <c r="B31" s="13" t="s">
        <v>2313</v>
      </c>
      <c r="C31" s="6" t="str">
        <f>'Normalization Selection'!C36</f>
        <v>hsa-miR-193a-3p</v>
      </c>
      <c r="D31" s="111">
        <f ca="1">IFERROR(AVERAGE('Normalization Selection'!D36:I36),"")</f>
        <v>1.5709187013497631E-8</v>
      </c>
      <c r="E31" s="111" t="str">
        <f ca="1">IFERROR(_xlfn.STDEV.S('Normalization Selection'!D36:I36), "NA")</f>
        <v>NA</v>
      </c>
      <c r="F31" s="111">
        <f ca="1">IFERROR(AVERAGE('Normalization Selection'!J36:O36),"")</f>
        <v>1.0106202538444198E-8</v>
      </c>
      <c r="G31" s="111" t="str">
        <f>IFERROR('Normalization Selection'!J36:O36,"NA")</f>
        <v>NA</v>
      </c>
      <c r="H31" s="61">
        <f t="shared" ca="1" si="1"/>
        <v>1.5544104676053707</v>
      </c>
      <c r="I31" s="112" t="str">
        <f ca="1">IFERROR(_xlfn.T.TEST('Normalization Selection'!D36:I36,'Normalization Selection'!J36:O36,2,1),"")</f>
        <v/>
      </c>
      <c r="J31" s="18"/>
    </row>
    <row r="32" spans="1:10" x14ac:dyDescent="0.25">
      <c r="A32" s="133"/>
      <c r="B32" s="13" t="s">
        <v>2314</v>
      </c>
      <c r="C32" s="6" t="str">
        <f>'Normalization Selection'!C37</f>
        <v>hsa-miR-30e-3p</v>
      </c>
      <c r="D32" s="111">
        <f ca="1">IFERROR(AVERAGE('Normalization Selection'!D37:I37),"")</f>
        <v>2.9970364180793003E-9</v>
      </c>
      <c r="E32" s="111" t="str">
        <f ca="1">IFERROR(_xlfn.STDEV.S('Normalization Selection'!D37:I37), "NA")</f>
        <v>NA</v>
      </c>
      <c r="F32" s="111">
        <f ca="1">IFERROR(AVERAGE('Normalization Selection'!J37:O37),"")</f>
        <v>1.8780571929474158E-8</v>
      </c>
      <c r="G32" s="111" t="str">
        <f>IFERROR('Normalization Selection'!J37:O37,"NA")</f>
        <v>NA</v>
      </c>
      <c r="H32" s="61">
        <f t="shared" ca="1" si="1"/>
        <v>-6.2663809542594731</v>
      </c>
      <c r="I32" s="112" t="str">
        <f ca="1">IFERROR(_xlfn.T.TEST('Normalization Selection'!D37:I37,'Normalization Selection'!J37:O37,2,1),"")</f>
        <v/>
      </c>
      <c r="J32" s="18"/>
    </row>
    <row r="33" spans="1:10" x14ac:dyDescent="0.25">
      <c r="A33" s="133"/>
      <c r="B33" s="13" t="s">
        <v>2315</v>
      </c>
      <c r="C33" s="6" t="str">
        <f>'Normalization Selection'!C38</f>
        <v>hsa-miR-378a-3p</v>
      </c>
      <c r="D33" s="111">
        <f ca="1">IFERROR(AVERAGE('Normalization Selection'!D38:I38),"")</f>
        <v>1.5709187013497631E-8</v>
      </c>
      <c r="E33" s="111" t="str">
        <f ca="1">IFERROR(_xlfn.STDEV.S('Normalization Selection'!D38:I38), "NA")</f>
        <v>NA</v>
      </c>
      <c r="F33" s="111">
        <f ca="1">IFERROR(AVERAGE('Normalization Selection'!J38:O38),"")</f>
        <v>1.0106202538444198E-8</v>
      </c>
      <c r="G33" s="111" t="str">
        <f>IFERROR('Normalization Selection'!J38:O38,"NA")</f>
        <v>NA</v>
      </c>
      <c r="H33" s="61">
        <f t="shared" ca="1" si="1"/>
        <v>1.5544104676053707</v>
      </c>
      <c r="I33" s="112" t="str">
        <f ca="1">IFERROR(_xlfn.T.TEST('Normalization Selection'!D38:I38,'Normalization Selection'!J38:O38,2,1),"")</f>
        <v/>
      </c>
      <c r="J33" s="18"/>
    </row>
    <row r="34" spans="1:10" x14ac:dyDescent="0.25">
      <c r="A34" s="133"/>
      <c r="B34" s="13" t="s">
        <v>2316</v>
      </c>
      <c r="C34" s="6" t="str">
        <f>'Normalization Selection'!C39</f>
        <v>hsa-miR-409-3p</v>
      </c>
      <c r="D34" s="111">
        <f ca="1">IFERROR(AVERAGE('Normalization Selection'!D39:I39),"")</f>
        <v>4.1452660796573624E-10</v>
      </c>
      <c r="E34" s="111" t="str">
        <f ca="1">IFERROR(_xlfn.STDEV.S('Normalization Selection'!D39:I39), "NA")</f>
        <v>NA</v>
      </c>
      <c r="F34" s="111" t="str">
        <f ca="1">IFERROR(AVERAGE('Normalization Selection'!J39:O39),"")</f>
        <v/>
      </c>
      <c r="G34" s="111" t="str">
        <f>IFERROR('Normalization Selection'!J39:O39,"NA")</f>
        <v>NA</v>
      </c>
      <c r="H34" s="61" t="str">
        <f t="shared" ca="1" si="1"/>
        <v/>
      </c>
      <c r="I34" s="112" t="str">
        <f ca="1">IFERROR(_xlfn.T.TEST('Normalization Selection'!D39:I39,'Normalization Selection'!J39:O39,2,1),"")</f>
        <v/>
      </c>
      <c r="J34" s="18"/>
    </row>
    <row r="35" spans="1:10" x14ac:dyDescent="0.25">
      <c r="A35" s="133"/>
      <c r="B35" s="13" t="s">
        <v>2317</v>
      </c>
      <c r="C35" s="6" t="str">
        <f>'Normalization Selection'!C40</f>
        <v>hsa-miR-630</v>
      </c>
      <c r="D35" s="111">
        <f ca="1">IFERROR(AVERAGE('Normalization Selection'!D40:I40),"")</f>
        <v>2.8411297320299616E-10</v>
      </c>
      <c r="E35" s="111" t="str">
        <f ca="1">IFERROR(_xlfn.STDEV.S('Normalization Selection'!D40:I40), "NA")</f>
        <v>NA</v>
      </c>
      <c r="F35" s="111">
        <f ca="1">IFERROR(AVERAGE('Normalization Selection'!J40:O40),"")</f>
        <v>5.102121263208666E-10</v>
      </c>
      <c r="G35" s="111" t="str">
        <f>IFERROR('Normalization Selection'!J40:O40,"NA")</f>
        <v>NA</v>
      </c>
      <c r="H35" s="61">
        <f t="shared" ca="1" si="1"/>
        <v>-1.7958072120709696</v>
      </c>
      <c r="I35" s="112" t="str">
        <f ca="1">IFERROR(_xlfn.T.TEST('Normalization Selection'!D40:I40,'Normalization Selection'!J40:O40,2,1),"")</f>
        <v/>
      </c>
      <c r="J35" s="18"/>
    </row>
    <row r="36" spans="1:10" x14ac:dyDescent="0.25">
      <c r="A36" s="133"/>
      <c r="B36" s="13" t="s">
        <v>2319</v>
      </c>
      <c r="C36" s="6" t="str">
        <f>'Normalization Selection'!C41</f>
        <v>hsa-miR-181a-5p</v>
      </c>
      <c r="D36" s="111">
        <f ca="1">IFERROR(AVERAGE('Normalization Selection'!D41:I41),"")</f>
        <v>5.6986039111772417E-8</v>
      </c>
      <c r="E36" s="111" t="str">
        <f ca="1">IFERROR(_xlfn.STDEV.S('Normalization Selection'!D41:I41), "NA")</f>
        <v>NA</v>
      </c>
      <c r="F36" s="111">
        <f ca="1">IFERROR(AVERAGE('Normalization Selection'!J41:O41),"")</f>
        <v>3.8858790538358852E-8</v>
      </c>
      <c r="G36" s="111" t="str">
        <f>IFERROR('Normalization Selection'!J41:O41,"NA")</f>
        <v>NA</v>
      </c>
      <c r="H36" s="61">
        <f t="shared" ca="1" si="1"/>
        <v>1.4664902927310497</v>
      </c>
      <c r="I36" s="112" t="str">
        <f ca="1">IFERROR(_xlfn.T.TEST('Normalization Selection'!D41:I41,'Normalization Selection'!J41:O41,2,1),"")</f>
        <v/>
      </c>
      <c r="J36" s="18"/>
    </row>
    <row r="37" spans="1:10" x14ac:dyDescent="0.25">
      <c r="A37" s="133"/>
      <c r="B37" s="13" t="s">
        <v>2320</v>
      </c>
      <c r="C37" s="6" t="str">
        <f>'Normalization Selection'!C42</f>
        <v>hsa-miR-29a-3p</v>
      </c>
      <c r="D37" s="111">
        <f ca="1">IFERROR(AVERAGE('Normalization Selection'!D42:I42),"")</f>
        <v>7.5877935432061532E-7</v>
      </c>
      <c r="E37" s="111" t="str">
        <f ca="1">IFERROR(_xlfn.STDEV.S('Normalization Selection'!D42:I42), "NA")</f>
        <v>NA</v>
      </c>
      <c r="F37" s="111">
        <f ca="1">IFERROR(AVERAGE('Normalization Selection'!J42:O42),"")</f>
        <v>3.0127838847865033E-10</v>
      </c>
      <c r="G37" s="111" t="str">
        <f>IFERROR('Normalization Selection'!J42:O42,"NA")</f>
        <v>NA</v>
      </c>
      <c r="H37" s="61">
        <f t="shared" ca="1" si="1"/>
        <v>2518.5323054606856</v>
      </c>
      <c r="I37" s="112" t="str">
        <f ca="1">IFERROR(_xlfn.T.TEST('Normalization Selection'!D42:I42,'Normalization Selection'!J42:O42,2,1),"")</f>
        <v/>
      </c>
      <c r="J37" s="18"/>
    </row>
    <row r="38" spans="1:10" x14ac:dyDescent="0.25">
      <c r="A38" s="133"/>
      <c r="B38" s="13" t="s">
        <v>2321</v>
      </c>
      <c r="C38" s="6" t="str">
        <f>'Normalization Selection'!C43</f>
        <v>hsa-miR-192-5p</v>
      </c>
      <c r="D38" s="111">
        <f ca="1">IFERROR(AVERAGE('Normalization Selection'!D43:I43),"")</f>
        <v>1.4872842737620788E-7</v>
      </c>
      <c r="E38" s="111" t="str">
        <f ca="1">IFERROR(_xlfn.STDEV.S('Normalization Selection'!D43:I43), "NA")</f>
        <v>NA</v>
      </c>
      <c r="F38" s="111">
        <f ca="1">IFERROR(AVERAGE('Normalization Selection'!J43:O43),"")</f>
        <v>3.0595360610728785E-7</v>
      </c>
      <c r="G38" s="111" t="str">
        <f>IFERROR('Normalization Selection'!J43:O43,"NA")</f>
        <v>NA</v>
      </c>
      <c r="H38" s="61">
        <f t="shared" ca="1" si="1"/>
        <v>-2.0571293027484221</v>
      </c>
      <c r="I38" s="112" t="str">
        <f ca="1">IFERROR(_xlfn.T.TEST('Normalization Selection'!D43:I43,'Normalization Selection'!J43:O43,2,1),"")</f>
        <v/>
      </c>
      <c r="J38" s="18"/>
    </row>
    <row r="39" spans="1:10" x14ac:dyDescent="0.25">
      <c r="A39" s="133"/>
      <c r="B39" s="13" t="s">
        <v>2322</v>
      </c>
      <c r="C39" s="6" t="str">
        <f>'Normalization Selection'!C44</f>
        <v>hsa-miR-182-5p</v>
      </c>
      <c r="D39" s="111">
        <f ca="1">IFERROR(AVERAGE('Normalization Selection'!D44:I44),"")</f>
        <v>1.5321277705606226E-9</v>
      </c>
      <c r="E39" s="111" t="str">
        <f ca="1">IFERROR(_xlfn.STDEV.S('Normalization Selection'!D44:I44), "NA")</f>
        <v>NA</v>
      </c>
      <c r="F39" s="111">
        <f ca="1">IFERROR(AVERAGE('Normalization Selection'!J44:O44),"")</f>
        <v>1.144065057259504E-9</v>
      </c>
      <c r="G39" s="111" t="str">
        <f>IFERROR('Normalization Selection'!J44:O44,"NA")</f>
        <v>NA</v>
      </c>
      <c r="H39" s="61">
        <f t="shared" ca="1" si="1"/>
        <v>1.3391963689815727</v>
      </c>
      <c r="I39" s="112" t="str">
        <f ca="1">IFERROR(_xlfn.T.TEST('Normalization Selection'!D44:I44,'Normalization Selection'!J44:O44,2,1),"")</f>
        <v/>
      </c>
      <c r="J39" s="18"/>
    </row>
    <row r="40" spans="1:10" x14ac:dyDescent="0.25">
      <c r="A40" s="133"/>
      <c r="B40" s="13" t="s">
        <v>2323</v>
      </c>
      <c r="C40" s="6" t="str">
        <f>'Normalization Selection'!C45</f>
        <v>hsa-miR-15b-5p</v>
      </c>
      <c r="D40" s="111">
        <f ca="1">IFERROR(AVERAGE('Normalization Selection'!D45:I45),"")</f>
        <v>2.2901858990335685E-10</v>
      </c>
      <c r="E40" s="111" t="str">
        <f ca="1">IFERROR(_xlfn.STDEV.S('Normalization Selection'!D45:I45), "NA")</f>
        <v>NA</v>
      </c>
      <c r="F40" s="111">
        <f ca="1">IFERROR(AVERAGE('Normalization Selection'!J45:O45),"")</f>
        <v>3.0127838847865033E-10</v>
      </c>
      <c r="G40" s="111" t="str">
        <f>IFERROR('Normalization Selection'!J45:O45,"NA")</f>
        <v>NA</v>
      </c>
      <c r="H40" s="61">
        <f t="shared" ca="1" si="1"/>
        <v>-1.3155193585192637</v>
      </c>
      <c r="I40" s="112" t="str">
        <f ca="1">IFERROR(_xlfn.T.TEST('Normalization Selection'!D45:I45,'Normalization Selection'!J45:O45,2,1),"")</f>
        <v/>
      </c>
      <c r="J40" s="18"/>
    </row>
    <row r="41" spans="1:10" x14ac:dyDescent="0.25">
      <c r="A41" s="133"/>
      <c r="B41" s="13" t="s">
        <v>2324</v>
      </c>
      <c r="C41" s="6" t="str">
        <f>'Normalization Selection'!C46</f>
        <v>hsa-miR-143-3p</v>
      </c>
      <c r="D41" s="111">
        <f ca="1">IFERROR(AVERAGE('Normalization Selection'!D46:I46),"")</f>
        <v>2.6767171737662194E-10</v>
      </c>
      <c r="E41" s="111" t="str">
        <f ca="1">IFERROR(_xlfn.STDEV.S('Normalization Selection'!D46:I46), "NA")</f>
        <v>NA</v>
      </c>
      <c r="F41" s="111">
        <f ca="1">IFERROR(AVERAGE('Normalization Selection'!J46:O46),"")</f>
        <v>1.077859469825876E-9</v>
      </c>
      <c r="G41" s="111" t="str">
        <f>IFERROR('Normalization Selection'!J46:O46,"NA")</f>
        <v>NA</v>
      </c>
      <c r="H41" s="61">
        <f t="shared" ca="1" si="1"/>
        <v>-4.026796257705838</v>
      </c>
      <c r="I41" s="112" t="str">
        <f ca="1">IFERROR(_xlfn.T.TEST('Normalization Selection'!D46:I46,'Normalization Selection'!J46:O46,2,1),"")</f>
        <v/>
      </c>
      <c r="J41" s="18"/>
    </row>
    <row r="42" spans="1:10" x14ac:dyDescent="0.25">
      <c r="A42" s="133"/>
      <c r="B42" s="13" t="s">
        <v>2325</v>
      </c>
      <c r="C42" s="6" t="str">
        <f>'Normalization Selection'!C47</f>
        <v>hsa-miR-194-5p</v>
      </c>
      <c r="D42" s="111">
        <f ca="1">IFERROR(AVERAGE('Normalization Selection'!D47:I47),"")</f>
        <v>1.9925397698322038E-8</v>
      </c>
      <c r="E42" s="111" t="str">
        <f ca="1">IFERROR(_xlfn.STDEV.S('Normalization Selection'!D47:I47), "NA")</f>
        <v>NA</v>
      </c>
      <c r="F42" s="111">
        <f ca="1">IFERROR(AVERAGE('Normalization Selection'!J47:O47),"")</f>
        <v>1.0675036468253048E-8</v>
      </c>
      <c r="G42" s="111" t="str">
        <f>IFERROR('Normalization Selection'!J47:O47,"NA")</f>
        <v>NA</v>
      </c>
      <c r="H42" s="61">
        <f t="shared" ca="1" si="1"/>
        <v>1.8665414172194204</v>
      </c>
      <c r="I42" s="112" t="str">
        <f ca="1">IFERROR(_xlfn.T.TEST('Normalization Selection'!D47:I47,'Normalization Selection'!J47:O47,2,1),"")</f>
        <v/>
      </c>
      <c r="J42" s="18"/>
    </row>
    <row r="43" spans="1:10" x14ac:dyDescent="0.25">
      <c r="A43" s="133"/>
      <c r="B43" s="13" t="s">
        <v>2326</v>
      </c>
      <c r="C43" s="6" t="str">
        <f>'Normalization Selection'!C48</f>
        <v>hsa-miR-363-3p</v>
      </c>
      <c r="D43" s="111">
        <f ca="1">IFERROR(AVERAGE('Normalization Selection'!D48:I48),"")</f>
        <v>2.2901858990335685E-10</v>
      </c>
      <c r="E43" s="111" t="str">
        <f ca="1">IFERROR(_xlfn.STDEV.S('Normalization Selection'!D48:I48), "NA")</f>
        <v>NA</v>
      </c>
      <c r="F43" s="111" t="str">
        <f ca="1">IFERROR(AVERAGE('Normalization Selection'!J48:O48),"")</f>
        <v/>
      </c>
      <c r="G43" s="111" t="str">
        <f>IFERROR('Normalization Selection'!J48:O48,"NA")</f>
        <v>NA</v>
      </c>
      <c r="H43" s="61" t="str">
        <f t="shared" ca="1" si="1"/>
        <v/>
      </c>
      <c r="I43" s="112" t="str">
        <f ca="1">IFERROR(_xlfn.T.TEST('Normalization Selection'!D48:I48,'Normalization Selection'!J48:O48,2,1),"")</f>
        <v/>
      </c>
      <c r="J43" s="18"/>
    </row>
    <row r="44" spans="1:10" x14ac:dyDescent="0.25">
      <c r="A44" s="133"/>
      <c r="B44" s="13" t="s">
        <v>2327</v>
      </c>
      <c r="C44" s="6" t="str">
        <f>'Normalization Selection'!C49</f>
        <v>hsa-miR-379-5p</v>
      </c>
      <c r="D44" s="111">
        <f ca="1">IFERROR(AVERAGE('Normalization Selection'!D49:I49),"")</f>
        <v>5.0752001175066352E-10</v>
      </c>
      <c r="E44" s="111" t="str">
        <f ca="1">IFERROR(_xlfn.STDEV.S('Normalization Selection'!D49:I49), "NA")</f>
        <v>NA</v>
      </c>
      <c r="F44" s="111">
        <f ca="1">IFERROR(AVERAGE('Normalization Selection'!J49:O49),"")</f>
        <v>5.8001780515239849E-10</v>
      </c>
      <c r="G44" s="111" t="str">
        <f>IFERROR('Normalization Selection'!J49:O49,"NA")</f>
        <v>NA</v>
      </c>
      <c r="H44" s="61">
        <f t="shared" ca="1" si="1"/>
        <v>-1.1428471621279674</v>
      </c>
      <c r="I44" s="112" t="str">
        <f ca="1">IFERROR(_xlfn.T.TEST('Normalization Selection'!D49:I49,'Normalization Selection'!J49:O49,2,1),"")</f>
        <v/>
      </c>
      <c r="J44" s="18"/>
    </row>
    <row r="45" spans="1:10" x14ac:dyDescent="0.25">
      <c r="A45" s="133"/>
      <c r="B45" s="13" t="s">
        <v>2328</v>
      </c>
      <c r="C45" s="6" t="str">
        <f>'Normalization Selection'!C50</f>
        <v>hsa-miR-483-3p</v>
      </c>
      <c r="D45" s="111">
        <f ca="1">IFERROR(AVERAGE('Normalization Selection'!D50:I50),"")</f>
        <v>1.9925397698322038E-8</v>
      </c>
      <c r="E45" s="111" t="str">
        <f ca="1">IFERROR(_xlfn.STDEV.S('Normalization Selection'!D50:I50), "NA")</f>
        <v>NA</v>
      </c>
      <c r="F45" s="111">
        <f ca="1">IFERROR(AVERAGE('Normalization Selection'!J50:O50),"")</f>
        <v>1.0675036468253048E-8</v>
      </c>
      <c r="G45" s="111" t="str">
        <f>IFERROR('Normalization Selection'!J50:O50,"NA")</f>
        <v>NA</v>
      </c>
      <c r="H45" s="61">
        <f t="shared" ca="1" si="1"/>
        <v>1.8665414172194204</v>
      </c>
      <c r="I45" s="112" t="str">
        <f ca="1">IFERROR(_xlfn.T.TEST('Normalization Selection'!D50:I50,'Normalization Selection'!J50:O50,2,1),"")</f>
        <v/>
      </c>
      <c r="J45" s="18"/>
    </row>
    <row r="46" spans="1:10" x14ac:dyDescent="0.25">
      <c r="A46" s="133"/>
      <c r="B46" s="13" t="s">
        <v>2329</v>
      </c>
      <c r="C46" s="6" t="str">
        <f>'Normalization Selection'!C51</f>
        <v>hsa-miR-7-1-3p</v>
      </c>
      <c r="D46" s="111" t="str">
        <f ca="1">IFERROR(AVERAGE('Normalization Selection'!D51:I51),"")</f>
        <v/>
      </c>
      <c r="E46" s="111" t="str">
        <f ca="1">IFERROR(_xlfn.STDEV.S('Normalization Selection'!D51:I51), "NA")</f>
        <v>NA</v>
      </c>
      <c r="F46" s="111" t="str">
        <f ca="1">IFERROR(AVERAGE('Normalization Selection'!J51:O51),"")</f>
        <v/>
      </c>
      <c r="G46" s="111" t="str">
        <f>IFERROR('Normalization Selection'!J51:O51,"NA")</f>
        <v>NA</v>
      </c>
      <c r="H46" s="61" t="str">
        <f t="shared" ca="1" si="1"/>
        <v/>
      </c>
      <c r="I46" s="112" t="str">
        <f ca="1">IFERROR(_xlfn.T.TEST('Normalization Selection'!D51:I51,'Normalization Selection'!J51:O51,2,1),"")</f>
        <v/>
      </c>
      <c r="J46" s="18"/>
    </row>
    <row r="47" spans="1:10" x14ac:dyDescent="0.25">
      <c r="A47" s="133"/>
      <c r="B47" s="13" t="s">
        <v>2331</v>
      </c>
      <c r="C47" s="6" t="str">
        <f>'Normalization Selection'!C52</f>
        <v>hsa-miR-19a-3p</v>
      </c>
      <c r="D47" s="111">
        <f ca="1">IFERROR(AVERAGE('Normalization Selection'!D52:I52),"")</f>
        <v>9.617143992279336E-8</v>
      </c>
      <c r="E47" s="111" t="str">
        <f ca="1">IFERROR(_xlfn.STDEV.S('Normalization Selection'!D52:I52), "NA")</f>
        <v>NA</v>
      </c>
      <c r="F47" s="111">
        <f ca="1">IFERROR(AVERAGE('Normalization Selection'!J52:O52),"")</f>
        <v>3.1893026262882785E-8</v>
      </c>
      <c r="G47" s="111" t="str">
        <f>IFERROR('Normalization Selection'!J52:O52,"NA")</f>
        <v>NA</v>
      </c>
      <c r="H47" s="61">
        <f t="shared" ca="1" si="1"/>
        <v>3.0154378932273986</v>
      </c>
      <c r="I47" s="112" t="str">
        <f ca="1">IFERROR(_xlfn.T.TEST('Normalization Selection'!D52:I52,'Normalization Selection'!J52:O52,2,1),"")</f>
        <v/>
      </c>
      <c r="J47" s="18"/>
    </row>
    <row r="48" spans="1:10" x14ac:dyDescent="0.25">
      <c r="A48" s="133"/>
      <c r="B48" s="13" t="s">
        <v>2332</v>
      </c>
      <c r="C48" s="6" t="str">
        <f>'Normalization Selection'!C53</f>
        <v>hsa-miR-30a-5p</v>
      </c>
      <c r="D48" s="111" t="str">
        <f ca="1">IFERROR(AVERAGE('Normalization Selection'!D53:I53),"")</f>
        <v/>
      </c>
      <c r="E48" s="111" t="str">
        <f ca="1">IFERROR(_xlfn.STDEV.S('Normalization Selection'!D53:I53), "NA")</f>
        <v>NA</v>
      </c>
      <c r="F48" s="111" t="str">
        <f ca="1">IFERROR(AVERAGE('Normalization Selection'!J53:O53),"")</f>
        <v/>
      </c>
      <c r="G48" s="111" t="str">
        <f>IFERROR('Normalization Selection'!J53:O53,"NA")</f>
        <v>NA</v>
      </c>
      <c r="H48" s="61" t="str">
        <f t="shared" ca="1" si="1"/>
        <v/>
      </c>
      <c r="I48" s="112" t="str">
        <f ca="1">IFERROR(_xlfn.T.TEST('Normalization Selection'!D53:I53,'Normalization Selection'!J53:O53,2,1),"")</f>
        <v/>
      </c>
      <c r="J48" s="18"/>
    </row>
    <row r="49" spans="1:10" x14ac:dyDescent="0.25">
      <c r="A49" s="133"/>
      <c r="B49" s="13" t="s">
        <v>2333</v>
      </c>
      <c r="C49" s="6" t="str">
        <f>'Normalization Selection'!C54</f>
        <v>hsa-miR-196a-5p</v>
      </c>
      <c r="D49" s="111">
        <f ca="1">IFERROR(AVERAGE('Normalization Selection'!D54:I54),"")</f>
        <v>1.8502911860706776E-6</v>
      </c>
      <c r="E49" s="111" t="str">
        <f ca="1">IFERROR(_xlfn.STDEV.S('Normalization Selection'!D54:I54), "NA")</f>
        <v>NA</v>
      </c>
      <c r="F49" s="111">
        <f ca="1">IFERROR(AVERAGE('Normalization Selection'!J54:O54),"")</f>
        <v>9.851291703977502E-7</v>
      </c>
      <c r="G49" s="111" t="str">
        <f>IFERROR('Normalization Selection'!J54:O54,"NA")</f>
        <v>NA</v>
      </c>
      <c r="H49" s="61">
        <f t="shared" ca="1" si="1"/>
        <v>1.878221903959675</v>
      </c>
      <c r="I49" s="112" t="str">
        <f ca="1">IFERROR(_xlfn.T.TEST('Normalization Selection'!D54:I54,'Normalization Selection'!J54:O54,2,1),"")</f>
        <v/>
      </c>
      <c r="J49" s="18"/>
    </row>
    <row r="50" spans="1:10" x14ac:dyDescent="0.25">
      <c r="A50" s="133"/>
      <c r="B50" s="13" t="s">
        <v>2334</v>
      </c>
      <c r="C50" s="6" t="str">
        <f>'Normalization Selection'!C55</f>
        <v>hsa-miR-187-3p</v>
      </c>
      <c r="D50" s="111">
        <f ca="1">IFERROR(AVERAGE('Normalization Selection'!D55:I55),"")</f>
        <v>2.9949597505373354E-9</v>
      </c>
      <c r="E50" s="111" t="str">
        <f ca="1">IFERROR(_xlfn.STDEV.S('Normalization Selection'!D55:I55), "NA")</f>
        <v>NA</v>
      </c>
      <c r="F50" s="111">
        <f ca="1">IFERROR(AVERAGE('Normalization Selection'!J55:O55),"")</f>
        <v>2.2147887414947035E-9</v>
      </c>
      <c r="G50" s="111" t="str">
        <f>IFERROR('Normalization Selection'!J55:O55,"NA")</f>
        <v>NA</v>
      </c>
      <c r="H50" s="61">
        <f t="shared" ca="1" si="1"/>
        <v>1.3522552713159064</v>
      </c>
      <c r="I50" s="112" t="str">
        <f ca="1">IFERROR(_xlfn.T.TEST('Normalization Selection'!D55:I55,'Normalization Selection'!J55:O55,2,1),"")</f>
        <v/>
      </c>
      <c r="J50" s="18"/>
    </row>
    <row r="51" spans="1:10" x14ac:dyDescent="0.25">
      <c r="A51" s="133"/>
      <c r="B51" s="13" t="s">
        <v>2335</v>
      </c>
      <c r="C51" s="6" t="str">
        <f>'Normalization Selection'!C56</f>
        <v>hsa-miR-122-5p</v>
      </c>
      <c r="D51" s="111">
        <f ca="1">IFERROR(AVERAGE('Normalization Selection'!D56:I56),"")</f>
        <v>1.0242788437632916E-8</v>
      </c>
      <c r="E51" s="111" t="str">
        <f ca="1">IFERROR(_xlfn.STDEV.S('Normalization Selection'!D56:I56), "NA")</f>
        <v>NA</v>
      </c>
      <c r="F51" s="111">
        <f ca="1">IFERROR(AVERAGE('Normalization Selection'!J56:O56),"")</f>
        <v>7.1809220070811432E-9</v>
      </c>
      <c r="G51" s="111" t="str">
        <f>IFERROR('Normalization Selection'!J56:O56,"NA")</f>
        <v>NA</v>
      </c>
      <c r="H51" s="61">
        <f t="shared" ca="1" si="1"/>
        <v>1.42638903855695</v>
      </c>
      <c r="I51" s="112" t="str">
        <f ca="1">IFERROR(_xlfn.T.TEST('Normalization Selection'!D56:I56,'Normalization Selection'!J56:O56,2,1),"")</f>
        <v/>
      </c>
      <c r="J51" s="18"/>
    </row>
    <row r="52" spans="1:10" x14ac:dyDescent="0.25">
      <c r="A52" s="133"/>
      <c r="B52" s="13" t="s">
        <v>2336</v>
      </c>
      <c r="C52" s="6" t="str">
        <f>'Normalization Selection'!C57</f>
        <v>hsa-miR-145-5p</v>
      </c>
      <c r="D52" s="111">
        <f ca="1">IFERROR(AVERAGE('Normalization Selection'!D57:I57),"")</f>
        <v>3.6717420513972745E-10</v>
      </c>
      <c r="E52" s="111" t="str">
        <f ca="1">IFERROR(_xlfn.STDEV.S('Normalization Selection'!D57:I57), "NA")</f>
        <v>NA</v>
      </c>
      <c r="F52" s="111" t="str">
        <f ca="1">IFERROR(AVERAGE('Normalization Selection'!J57:O57),"")</f>
        <v/>
      </c>
      <c r="G52" s="111" t="str">
        <f>IFERROR('Normalization Selection'!J57:O57,"NA")</f>
        <v>NA</v>
      </c>
      <c r="H52" s="61" t="str">
        <f t="shared" ca="1" si="1"/>
        <v/>
      </c>
      <c r="I52" s="112" t="str">
        <f ca="1">IFERROR(_xlfn.T.TEST('Normalization Selection'!D57:I57,'Normalization Selection'!J57:O57,2,1),"")</f>
        <v/>
      </c>
      <c r="J52" s="18"/>
    </row>
    <row r="53" spans="1:10" x14ac:dyDescent="0.25">
      <c r="A53" s="133"/>
      <c r="B53" s="13" t="s">
        <v>2337</v>
      </c>
      <c r="C53" s="6" t="str">
        <f>'Normalization Selection'!C58</f>
        <v>hsa-miR-206</v>
      </c>
      <c r="D53" s="111">
        <f ca="1">IFERROR(AVERAGE('Normalization Selection'!D58:I58),"")</f>
        <v>2.4444952714879182E-9</v>
      </c>
      <c r="E53" s="111" t="str">
        <f ca="1">IFERROR(_xlfn.STDEV.S('Normalization Selection'!D58:I58), "NA")</f>
        <v>NA</v>
      </c>
      <c r="F53" s="111">
        <f ca="1">IFERROR(AVERAGE('Normalization Selection'!J58:O58),"")</f>
        <v>7.6057851617728023E-10</v>
      </c>
      <c r="G53" s="111" t="str">
        <f>IFERROR('Normalization Selection'!J58:O58,"NA")</f>
        <v>NA</v>
      </c>
      <c r="H53" s="61">
        <f t="shared" ca="1" si="1"/>
        <v>3.213994636312</v>
      </c>
      <c r="I53" s="112" t="str">
        <f ca="1">IFERROR(_xlfn.T.TEST('Normalization Selection'!D58:I58,'Normalization Selection'!J58:O58,2,1),"")</f>
        <v/>
      </c>
      <c r="J53" s="18"/>
    </row>
    <row r="54" spans="1:10" x14ac:dyDescent="0.25">
      <c r="A54" s="133"/>
      <c r="B54" s="13" t="s">
        <v>2338</v>
      </c>
      <c r="C54" s="6" t="str">
        <f>'Normalization Selection'!C59</f>
        <v>hsa-miR-365a-3p</v>
      </c>
      <c r="D54" s="111">
        <f ca="1">IFERROR(AVERAGE('Normalization Selection'!D59:I59),"")</f>
        <v>9.4117611564499947E-10</v>
      </c>
      <c r="E54" s="111" t="str">
        <f ca="1">IFERROR(_xlfn.STDEV.S('Normalization Selection'!D59:I59), "NA")</f>
        <v>NA</v>
      </c>
      <c r="F54" s="111">
        <f ca="1">IFERROR(AVERAGE('Normalization Selection'!J59:O59),"")</f>
        <v>2.2147887414947035E-9</v>
      </c>
      <c r="G54" s="111" t="str">
        <f>IFERROR('Normalization Selection'!J59:O59,"NA")</f>
        <v>NA</v>
      </c>
      <c r="H54" s="61">
        <f t="shared" ca="1" si="1"/>
        <v>-2.3532139252990731</v>
      </c>
      <c r="I54" s="112" t="str">
        <f ca="1">IFERROR(_xlfn.T.TEST('Normalization Selection'!D59:I59,'Normalization Selection'!J59:O59,2,1),"")</f>
        <v/>
      </c>
      <c r="J54" s="18"/>
    </row>
    <row r="55" spans="1:10" x14ac:dyDescent="0.25">
      <c r="A55" s="133"/>
      <c r="B55" s="13" t="s">
        <v>2339</v>
      </c>
      <c r="C55" s="6" t="str">
        <f>'Normalization Selection'!C60</f>
        <v>hsa-miR-382-5p</v>
      </c>
      <c r="D55" s="111">
        <f ca="1">IFERROR(AVERAGE('Normalization Selection'!D60:I60),"")</f>
        <v>2.2307620216675309E-9</v>
      </c>
      <c r="E55" s="111" t="str">
        <f ca="1">IFERROR(_xlfn.STDEV.S('Normalization Selection'!D60:I60), "NA")</f>
        <v>NA</v>
      </c>
      <c r="F55" s="111">
        <f ca="1">IFERROR(AVERAGE('Normalization Selection'!J60:O60),"")</f>
        <v>8.3118469721655191E-9</v>
      </c>
      <c r="G55" s="111" t="str">
        <f>IFERROR('Normalization Selection'!J60:O60,"NA")</f>
        <v>NA</v>
      </c>
      <c r="H55" s="61">
        <f t="shared" ca="1" si="1"/>
        <v>-3.7260124080614743</v>
      </c>
      <c r="I55" s="112" t="str">
        <f ca="1">IFERROR(_xlfn.T.TEST('Normalization Selection'!D60:I60,'Normalization Selection'!J60:O60,2,1),"")</f>
        <v/>
      </c>
      <c r="J55" s="18"/>
    </row>
    <row r="56" spans="1:10" x14ac:dyDescent="0.25">
      <c r="A56" s="133"/>
      <c r="B56" s="13" t="s">
        <v>2340</v>
      </c>
      <c r="C56" s="6" t="str">
        <f>'Normalization Selection'!C61</f>
        <v>hsa-miR-486-5p</v>
      </c>
      <c r="D56" s="111">
        <f ca="1">IFERROR(AVERAGE('Normalization Selection'!D61:I61),"")</f>
        <v>3.3414278187819612E-10</v>
      </c>
      <c r="E56" s="111" t="str">
        <f ca="1">IFERROR(_xlfn.STDEV.S('Normalization Selection'!D61:I61), "NA")</f>
        <v>NA</v>
      </c>
      <c r="F56" s="111">
        <f ca="1">IFERROR(AVERAGE('Normalization Selection'!J61:O61),"")</f>
        <v>1.7619452476686798E-9</v>
      </c>
      <c r="G56" s="111" t="str">
        <f>IFERROR('Normalization Selection'!J61:O61,"NA")</f>
        <v>NA</v>
      </c>
      <c r="H56" s="61">
        <f t="shared" ca="1" si="1"/>
        <v>-5.2730310011932424</v>
      </c>
      <c r="I56" s="112" t="str">
        <f ca="1">IFERROR(_xlfn.T.TEST('Normalization Selection'!D61:I61,'Normalization Selection'!J61:O61,2,1),"")</f>
        <v/>
      </c>
      <c r="J56" s="18"/>
    </row>
    <row r="57" spans="1:10" x14ac:dyDescent="0.25">
      <c r="A57" s="133"/>
      <c r="B57" s="13" t="s">
        <v>2341</v>
      </c>
      <c r="C57" s="6" t="str">
        <f>'Normalization Selection'!C62</f>
        <v>hsa-miR-34a-3p</v>
      </c>
      <c r="D57" s="111">
        <f ca="1">IFERROR(AVERAGE('Normalization Selection'!D62:I62),"")</f>
        <v>2.3728296325367753E-8</v>
      </c>
      <c r="E57" s="111" t="str">
        <f ca="1">IFERROR(_xlfn.STDEV.S('Normalization Selection'!D62:I62), "NA")</f>
        <v>NA</v>
      </c>
      <c r="F57" s="111">
        <f ca="1">IFERROR(AVERAGE('Normalization Selection'!J62:O62),"")</f>
        <v>2.7382250012712688E-8</v>
      </c>
      <c r="G57" s="111" t="str">
        <f>IFERROR('Normalization Selection'!J62:O62,"NA")</f>
        <v>NA</v>
      </c>
      <c r="H57" s="61">
        <f t="shared" ca="1" si="1"/>
        <v>-1.1539914049134037</v>
      </c>
      <c r="I57" s="112" t="str">
        <f ca="1">IFERROR(_xlfn.T.TEST('Normalization Selection'!D62:I62,'Normalization Selection'!J62:O62,2,1),"")</f>
        <v/>
      </c>
      <c r="J57" s="18"/>
    </row>
    <row r="58" spans="1:10" x14ac:dyDescent="0.25">
      <c r="A58" s="133"/>
      <c r="B58" s="13" t="s">
        <v>2343</v>
      </c>
      <c r="C58" s="6" t="str">
        <f>'Normalization Selection'!C63</f>
        <v>hsa-miR-221-3p</v>
      </c>
      <c r="D58" s="111">
        <f ca="1">IFERROR(AVERAGE('Normalization Selection'!D63:I63),"")</f>
        <v>6.8050630084471393E-8</v>
      </c>
      <c r="E58" s="111" t="str">
        <f ca="1">IFERROR(_xlfn.STDEV.S('Normalization Selection'!D63:I63), "NA")</f>
        <v>NA</v>
      </c>
      <c r="F58" s="111">
        <f ca="1">IFERROR(AVERAGE('Normalization Selection'!J63:O63),"")</f>
        <v>3.3339697130013144E-8</v>
      </c>
      <c r="G58" s="111" t="str">
        <f>IFERROR('Normalization Selection'!J63:O63,"NA")</f>
        <v>NA</v>
      </c>
      <c r="H58" s="61">
        <f t="shared" ca="1" si="1"/>
        <v>2.0411292225930477</v>
      </c>
      <c r="I58" s="112" t="str">
        <f ca="1">IFERROR(_xlfn.T.TEST('Normalization Selection'!D63:I63,'Normalization Selection'!J63:O63,2,1),"")</f>
        <v/>
      </c>
      <c r="J58" s="18"/>
    </row>
    <row r="59" spans="1:10" x14ac:dyDescent="0.25">
      <c r="A59" s="133"/>
      <c r="B59" s="13" t="s">
        <v>2344</v>
      </c>
      <c r="C59" s="6" t="str">
        <f>'Normalization Selection'!C64</f>
        <v>hsa-miR-31-5p</v>
      </c>
      <c r="D59" s="111">
        <f ca="1">IFERROR(AVERAGE('Normalization Selection'!D64:I64),"")</f>
        <v>4.264760454076795E-10</v>
      </c>
      <c r="E59" s="111" t="str">
        <f ca="1">IFERROR(_xlfn.STDEV.S('Normalization Selection'!D64:I64), "NA")</f>
        <v>NA</v>
      </c>
      <c r="F59" s="111">
        <f ca="1">IFERROR(AVERAGE('Normalization Selection'!J64:O64),"")</f>
        <v>8.3118469721655191E-9</v>
      </c>
      <c r="G59" s="111" t="str">
        <f>IFERROR('Normalization Selection'!J64:O64,"NA")</f>
        <v>NA</v>
      </c>
      <c r="H59" s="61">
        <f t="shared" ca="1" si="1"/>
        <v>-19.489598681257721</v>
      </c>
      <c r="I59" s="112" t="str">
        <f ca="1">IFERROR(_xlfn.T.TEST('Normalization Selection'!D64:I64,'Normalization Selection'!J64:O64,2,1),"")</f>
        <v/>
      </c>
      <c r="J59" s="18"/>
    </row>
    <row r="60" spans="1:10" x14ac:dyDescent="0.25">
      <c r="A60" s="133"/>
      <c r="B60" s="13" t="s">
        <v>2345</v>
      </c>
      <c r="C60" s="6" t="str">
        <f>'Normalization Selection'!C65</f>
        <v>hsa-miR-199a-5p</v>
      </c>
      <c r="D60" s="111">
        <f ca="1">IFERROR(AVERAGE('Normalization Selection'!D65:I65),"")</f>
        <v>1.4882413610034351E-8</v>
      </c>
      <c r="E60" s="111" t="str">
        <f ca="1">IFERROR(_xlfn.STDEV.S('Normalization Selection'!D65:I65), "NA")</f>
        <v>NA</v>
      </c>
      <c r="F60" s="111">
        <f ca="1">IFERROR(AVERAGE('Normalization Selection'!J65:O65),"")</f>
        <v>2.0170418231838687E-8</v>
      </c>
      <c r="G60" s="111" t="str">
        <f>IFERROR('Normalization Selection'!J65:O65,"NA")</f>
        <v>NA</v>
      </c>
      <c r="H60" s="61">
        <f t="shared" ca="1" si="1"/>
        <v>-1.3553190201782148</v>
      </c>
      <c r="I60" s="112" t="str">
        <f ca="1">IFERROR(_xlfn.T.TEST('Normalization Selection'!D65:I65,'Normalization Selection'!J65:O65,2,1),"")</f>
        <v/>
      </c>
      <c r="J60" s="18"/>
    </row>
    <row r="61" spans="1:10" x14ac:dyDescent="0.25">
      <c r="A61" s="133"/>
      <c r="B61" s="13" t="s">
        <v>2346</v>
      </c>
      <c r="C61" s="6" t="str">
        <f>'Normalization Selection'!C66</f>
        <v>hsa-miR-203a-3p</v>
      </c>
      <c r="D61" s="111">
        <f ca="1">IFERROR(AVERAGE('Normalization Selection'!D66:I66),"")</f>
        <v>2.0315889326026577E-8</v>
      </c>
      <c r="E61" s="111" t="str">
        <f ca="1">IFERROR(_xlfn.STDEV.S('Normalization Selection'!D66:I66), "NA")</f>
        <v>NA</v>
      </c>
      <c r="F61" s="111">
        <f ca="1">IFERROR(AVERAGE('Normalization Selection'!J66:O66),"")</f>
        <v>4.190635649545646E-9</v>
      </c>
      <c r="G61" s="111" t="str">
        <f>IFERROR('Normalization Selection'!J66:O66,"NA")</f>
        <v>NA</v>
      </c>
      <c r="H61" s="61">
        <f t="shared" ca="1" si="1"/>
        <v>4.8479254759905581</v>
      </c>
      <c r="I61" s="112" t="str">
        <f ca="1">IFERROR(_xlfn.T.TEST('Normalization Selection'!D66:I66,'Normalization Selection'!J66:O66,2,1),"")</f>
        <v/>
      </c>
      <c r="J61" s="18"/>
    </row>
    <row r="62" spans="1:10" x14ac:dyDescent="0.25">
      <c r="A62" s="133"/>
      <c r="B62" s="13" t="s">
        <v>2347</v>
      </c>
      <c r="C62" s="6" t="str">
        <f>'Normalization Selection'!C67</f>
        <v>hsa-miR-125b-5p</v>
      </c>
      <c r="D62" s="111" t="str">
        <f ca="1">IFERROR(AVERAGE('Normalization Selection'!D67:I67),"")</f>
        <v/>
      </c>
      <c r="E62" s="111" t="str">
        <f ca="1">IFERROR(_xlfn.STDEV.S('Normalization Selection'!D67:I67), "NA")</f>
        <v>NA</v>
      </c>
      <c r="F62" s="111" t="str">
        <f ca="1">IFERROR(AVERAGE('Normalization Selection'!J67:O67),"")</f>
        <v/>
      </c>
      <c r="G62" s="111" t="str">
        <f>IFERROR('Normalization Selection'!J67:O67,"NA")</f>
        <v>NA</v>
      </c>
      <c r="H62" s="61" t="str">
        <f t="shared" ca="1" si="1"/>
        <v/>
      </c>
      <c r="I62" s="112" t="str">
        <f ca="1">IFERROR(_xlfn.T.TEST('Normalization Selection'!D67:I67,'Normalization Selection'!J67:O67,2,1),"")</f>
        <v/>
      </c>
      <c r="J62" s="18"/>
    </row>
    <row r="63" spans="1:10" x14ac:dyDescent="0.25">
      <c r="A63" s="133"/>
      <c r="B63" s="13" t="s">
        <v>2348</v>
      </c>
      <c r="C63" s="6" t="str">
        <f>'Normalization Selection'!C68</f>
        <v>hsa-miR-152-3p</v>
      </c>
      <c r="D63" s="111">
        <f ca="1">IFERROR(AVERAGE('Normalization Selection'!D68:I68),"")</f>
        <v>1.1692120595611776E-9</v>
      </c>
      <c r="E63" s="111" t="str">
        <f ca="1">IFERROR(_xlfn.STDEV.S('Normalization Selection'!D68:I68), "NA")</f>
        <v>NA</v>
      </c>
      <c r="F63" s="111">
        <f ca="1">IFERROR(AVERAGE('Normalization Selection'!J68:O68),"")</f>
        <v>1.5498935089376755E-9</v>
      </c>
      <c r="G63" s="111" t="str">
        <f>IFERROR('Normalization Selection'!J68:O68,"NA")</f>
        <v>NA</v>
      </c>
      <c r="H63" s="61">
        <f t="shared" ca="1" si="1"/>
        <v>-1.3255880285047463</v>
      </c>
      <c r="I63" s="112" t="str">
        <f ca="1">IFERROR(_xlfn.T.TEST('Normalization Selection'!D68:I68,'Normalization Selection'!J68:O68,2,1),"")</f>
        <v/>
      </c>
      <c r="J63" s="18"/>
    </row>
    <row r="64" spans="1:10" x14ac:dyDescent="0.25">
      <c r="A64" s="133"/>
      <c r="B64" s="13" t="s">
        <v>2349</v>
      </c>
      <c r="C64" s="6" t="str">
        <f>'Normalization Selection'!C69</f>
        <v>hsa-miR-200c-3p</v>
      </c>
      <c r="D64" s="111">
        <f ca="1">IFERROR(AVERAGE('Normalization Selection'!D69:I69),"")</f>
        <v>4.264760454076795E-10</v>
      </c>
      <c r="E64" s="111" t="str">
        <f ca="1">IFERROR(_xlfn.STDEV.S('Normalization Selection'!D69:I69), "NA")</f>
        <v>NA</v>
      </c>
      <c r="F64" s="111" t="str">
        <f ca="1">IFERROR(AVERAGE('Normalization Selection'!J69:O69),"")</f>
        <v/>
      </c>
      <c r="G64" s="111" t="str">
        <f>IFERROR('Normalization Selection'!J69:O69,"NA")</f>
        <v>NA</v>
      </c>
      <c r="H64" s="61" t="str">
        <f t="shared" ca="1" si="1"/>
        <v/>
      </c>
      <c r="I64" s="112" t="str">
        <f ca="1">IFERROR(_xlfn.T.TEST('Normalization Selection'!D69:I69,'Normalization Selection'!J69:O69,2,1),"")</f>
        <v/>
      </c>
      <c r="J64" s="18"/>
    </row>
    <row r="65" spans="1:10" x14ac:dyDescent="0.25">
      <c r="A65" s="133"/>
      <c r="B65" s="13" t="s">
        <v>2350</v>
      </c>
      <c r="C65" s="6" t="str">
        <f>'Normalization Selection'!C70</f>
        <v>hsa-miR-367-3p</v>
      </c>
      <c r="D65" s="111">
        <f ca="1">IFERROR(AVERAGE('Normalization Selection'!D70:I70),"")</f>
        <v>4.1716222366072035E-8</v>
      </c>
      <c r="E65" s="111" t="str">
        <f ca="1">IFERROR(_xlfn.STDEV.S('Normalization Selection'!D70:I70), "NA")</f>
        <v>NA</v>
      </c>
      <c r="F65" s="111">
        <f ca="1">IFERROR(AVERAGE('Normalization Selection'!J70:O70),"")</f>
        <v>3.8724349336269174E-8</v>
      </c>
      <c r="G65" s="111" t="str">
        <f>IFERROR('Normalization Selection'!J70:O70,"NA")</f>
        <v>NA</v>
      </c>
      <c r="H65" s="61">
        <f t="shared" ca="1" si="1"/>
        <v>1.0772607695437939</v>
      </c>
      <c r="I65" s="112" t="str">
        <f ca="1">IFERROR(_xlfn.T.TEST('Normalization Selection'!D70:I70,'Normalization Selection'!J70:O70,2,1),"")</f>
        <v/>
      </c>
      <c r="J65" s="18"/>
    </row>
    <row r="66" spans="1:10" x14ac:dyDescent="0.25">
      <c r="A66" s="133"/>
      <c r="B66" s="13" t="s">
        <v>2351</v>
      </c>
      <c r="C66" s="6" t="str">
        <f>'Normalization Selection'!C71</f>
        <v>hsa-miR-342-3p</v>
      </c>
      <c r="D66" s="111">
        <f ca="1">IFERROR(AVERAGE('Normalization Selection'!D71:I71),"")</f>
        <v>3.6793851683025573E-10</v>
      </c>
      <c r="E66" s="111" t="str">
        <f ca="1">IFERROR(_xlfn.STDEV.S('Normalization Selection'!D71:I71), "NA")</f>
        <v>NA</v>
      </c>
      <c r="F66" s="111">
        <f ca="1">IFERROR(AVERAGE('Normalization Selection'!J71:O71),"")</f>
        <v>6.5074719508233484E-10</v>
      </c>
      <c r="G66" s="111" t="str">
        <f>IFERROR('Normalization Selection'!J71:O71,"NA")</f>
        <v>NA</v>
      </c>
      <c r="H66" s="61">
        <f t="shared" ca="1" si="1"/>
        <v>-1.7686302610785096</v>
      </c>
      <c r="I66" s="112" t="str">
        <f ca="1">IFERROR(_xlfn.T.TEST('Normalization Selection'!D71:I71,'Normalization Selection'!J71:O71,2,1),"")</f>
        <v/>
      </c>
      <c r="J66" s="18"/>
    </row>
    <row r="67" spans="1:10" x14ac:dyDescent="0.25">
      <c r="A67" s="133"/>
      <c r="B67" s="13" t="s">
        <v>2352</v>
      </c>
      <c r="C67" s="6" t="str">
        <f>'Normalization Selection'!C72</f>
        <v>hsa-miR-146b-5p</v>
      </c>
      <c r="D67" s="111">
        <f ca="1">IFERROR(AVERAGE('Normalization Selection'!D72:I72),"")</f>
        <v>2.0049088032228771E-9</v>
      </c>
      <c r="E67" s="111" t="str">
        <f ca="1">IFERROR(_xlfn.STDEV.S('Normalization Selection'!D72:I72), "NA")</f>
        <v>NA</v>
      </c>
      <c r="F67" s="111">
        <f ca="1">IFERROR(AVERAGE('Normalization Selection'!J72:O72),"")</f>
        <v>7.0669964691204031E-10</v>
      </c>
      <c r="G67" s="111" t="str">
        <f>IFERROR('Normalization Selection'!J72:O72,"NA")</f>
        <v>NA</v>
      </c>
      <c r="H67" s="61">
        <f t="shared" ca="1" si="1"/>
        <v>2.8370026955346974</v>
      </c>
      <c r="I67" s="112" t="str">
        <f ca="1">IFERROR(_xlfn.T.TEST('Normalization Selection'!D72:I72,'Normalization Selection'!J72:O72,2,1),"")</f>
        <v/>
      </c>
      <c r="J67" s="18"/>
    </row>
    <row r="68" spans="1:10" x14ac:dyDescent="0.25">
      <c r="A68" s="133"/>
      <c r="B68" s="13" t="s">
        <v>2353</v>
      </c>
      <c r="C68" s="6" t="str">
        <f>'Normalization Selection'!C73</f>
        <v>hsa-miR-34b-3p</v>
      </c>
      <c r="D68" s="111">
        <f ca="1">IFERROR(AVERAGE('Normalization Selection'!D73:I73),"")</f>
        <v>1.1783371032466876E-6</v>
      </c>
      <c r="E68" s="111" t="str">
        <f ca="1">IFERROR(_xlfn.STDEV.S('Normalization Selection'!D73:I73), "NA")</f>
        <v>NA</v>
      </c>
      <c r="F68" s="111">
        <f ca="1">IFERROR(AVERAGE('Normalization Selection'!J73:O73),"")</f>
        <v>3.1850431184702392E-7</v>
      </c>
      <c r="G68" s="111" t="str">
        <f>IFERROR('Normalization Selection'!J73:O73,"NA")</f>
        <v>NA</v>
      </c>
      <c r="H68" s="61">
        <f t="shared" ca="1" si="1"/>
        <v>3.6995954510425504</v>
      </c>
      <c r="I68" s="112" t="str">
        <f ca="1">IFERROR(_xlfn.T.TEST('Normalization Selection'!D73:I73,'Normalization Selection'!J73:O73,2,1),"")</f>
        <v/>
      </c>
      <c r="J68" s="18"/>
    </row>
    <row r="69" spans="1:10" x14ac:dyDescent="0.25">
      <c r="A69" s="133"/>
      <c r="B69" s="13" t="s">
        <v>2355</v>
      </c>
      <c r="C69" s="6" t="str">
        <f>'Normalization Selection'!C74</f>
        <v>hsa-miR-9-5p</v>
      </c>
      <c r="D69" s="111">
        <f ca="1">IFERROR(AVERAGE('Normalization Selection'!D74:I74),"")</f>
        <v>5.7704363815979409E-7</v>
      </c>
      <c r="E69" s="111" t="str">
        <f ca="1">IFERROR(_xlfn.STDEV.S('Normalization Selection'!D74:I74), "NA")</f>
        <v>NA</v>
      </c>
      <c r="F69" s="111">
        <f ca="1">IFERROR(AVERAGE('Normalization Selection'!J74:O74),"")</f>
        <v>5.9597053224549719E-8</v>
      </c>
      <c r="G69" s="111" t="str">
        <f>IFERROR('Normalization Selection'!J74:O74,"NA")</f>
        <v>NA</v>
      </c>
      <c r="H69" s="61">
        <f t="shared" ca="1" si="1"/>
        <v>9.68241896097798</v>
      </c>
      <c r="I69" s="112" t="str">
        <f ca="1">IFERROR(_xlfn.T.TEST('Normalization Selection'!D74:I74,'Normalization Selection'!J74:O74,2,1),"")</f>
        <v/>
      </c>
      <c r="J69" s="18"/>
    </row>
    <row r="70" spans="1:10" x14ac:dyDescent="0.25">
      <c r="A70" s="133"/>
      <c r="B70" s="13" t="s">
        <v>2356</v>
      </c>
      <c r="C70" s="6" t="str">
        <f>'Normalization Selection'!C75</f>
        <v>hsa-miR-376c-3p</v>
      </c>
      <c r="D70" s="111">
        <f ca="1">IFERROR(AVERAGE('Normalization Selection'!D75:I75),"")</f>
        <v>4.1716222366072035E-8</v>
      </c>
      <c r="E70" s="111" t="str">
        <f ca="1">IFERROR(_xlfn.STDEV.S('Normalization Selection'!D75:I75), "NA")</f>
        <v>NA</v>
      </c>
      <c r="F70" s="111">
        <f ca="1">IFERROR(AVERAGE('Normalization Selection'!J75:O75),"")</f>
        <v>3.8724349336269174E-8</v>
      </c>
      <c r="G70" s="111" t="str">
        <f>IFERROR('Normalization Selection'!J75:O75,"NA")</f>
        <v>NA</v>
      </c>
      <c r="H70" s="61">
        <f t="shared" ca="1" si="1"/>
        <v>1.0772607695437939</v>
      </c>
      <c r="I70" s="112" t="str">
        <f ca="1">IFERROR(_xlfn.T.TEST('Normalization Selection'!D75:I75,'Normalization Selection'!J75:O75,2,1),"")</f>
        <v/>
      </c>
      <c r="J70" s="18"/>
    </row>
    <row r="71" spans="1:10" x14ac:dyDescent="0.25">
      <c r="A71" s="133"/>
      <c r="B71" s="13" t="s">
        <v>2357</v>
      </c>
      <c r="C71" s="6" t="str">
        <f>'Normalization Selection'!C76</f>
        <v>hsa-miR-199a-3p</v>
      </c>
      <c r="D71" s="111">
        <f ca="1">IFERROR(AVERAGE('Normalization Selection'!D76:I76),"")</f>
        <v>3.6793851683025573E-10</v>
      </c>
      <c r="E71" s="111" t="str">
        <f ca="1">IFERROR(_xlfn.STDEV.S('Normalization Selection'!D76:I76), "NA")</f>
        <v>NA</v>
      </c>
      <c r="F71" s="111">
        <f ca="1">IFERROR(AVERAGE('Normalization Selection'!J76:O76),"")</f>
        <v>5.0318788520673641E-10</v>
      </c>
      <c r="G71" s="111" t="str">
        <f>IFERROR('Normalization Selection'!J76:O76,"NA")</f>
        <v>NA</v>
      </c>
      <c r="H71" s="61">
        <f t="shared" ca="1" si="1"/>
        <v>-1.3675868716915995</v>
      </c>
      <c r="I71" s="112" t="str">
        <f ca="1">IFERROR(_xlfn.T.TEST('Normalization Selection'!D76:I76,'Normalization Selection'!J76:O76,2,1),"")</f>
        <v/>
      </c>
      <c r="J71" s="18"/>
    </row>
    <row r="72" spans="1:10" x14ac:dyDescent="0.25">
      <c r="A72" s="133"/>
      <c r="B72" s="13" t="s">
        <v>2358</v>
      </c>
      <c r="C72" s="6" t="str">
        <f>'Normalization Selection'!C77</f>
        <v>hsa-miR-205-5p</v>
      </c>
      <c r="D72" s="111">
        <f ca="1">IFERROR(AVERAGE('Normalization Selection'!D77:I77),"")</f>
        <v>3.962845205585355E-9</v>
      </c>
      <c r="E72" s="111" t="str">
        <f ca="1">IFERROR(_xlfn.STDEV.S('Normalization Selection'!D77:I77), "NA")</f>
        <v>NA</v>
      </c>
      <c r="F72" s="111">
        <f ca="1">IFERROR(AVERAGE('Normalization Selection'!J77:O77),"")</f>
        <v>2.0493538296734296E-9</v>
      </c>
      <c r="G72" s="111" t="str">
        <f>IFERROR('Normalization Selection'!J77:O77,"NA")</f>
        <v>NA</v>
      </c>
      <c r="H72" s="61">
        <f t="shared" ca="1" si="1"/>
        <v>1.9337047357102046</v>
      </c>
      <c r="I72" s="112" t="str">
        <f ca="1">IFERROR(_xlfn.T.TEST('Normalization Selection'!D77:I77,'Normalization Selection'!J77:O77,2,1),"")</f>
        <v/>
      </c>
      <c r="J72" s="18"/>
    </row>
    <row r="73" spans="1:10" x14ac:dyDescent="0.25">
      <c r="A73" s="133"/>
      <c r="B73" s="13" t="s">
        <v>2359</v>
      </c>
      <c r="C73" s="6" t="str">
        <f>'Normalization Selection'!C78</f>
        <v>hsa-miR-130a-3p</v>
      </c>
      <c r="D73" s="111">
        <f ca="1">IFERROR(AVERAGE('Normalization Selection'!D78:I78),"")</f>
        <v>2.9638341291922068E-10</v>
      </c>
      <c r="E73" s="111" t="str">
        <f ca="1">IFERROR(_xlfn.STDEV.S('Normalization Selection'!D78:I78), "NA")</f>
        <v>NA</v>
      </c>
      <c r="F73" s="111">
        <f ca="1">IFERROR(AVERAGE('Normalization Selection'!J78:O78),"")</f>
        <v>6.8785152504674297E-10</v>
      </c>
      <c r="G73" s="111" t="str">
        <f>IFERROR('Normalization Selection'!J78:O78,"NA")</f>
        <v>NA</v>
      </c>
      <c r="H73" s="61">
        <f t="shared" ca="1" si="1"/>
        <v>-2.3208165337991331</v>
      </c>
      <c r="I73" s="112" t="str">
        <f ca="1">IFERROR(_xlfn.T.TEST('Normalization Selection'!D78:I78,'Normalization Selection'!J78:O78,2,1),"")</f>
        <v/>
      </c>
      <c r="J73" s="18"/>
    </row>
    <row r="74" spans="1:10" x14ac:dyDescent="0.25">
      <c r="A74" s="133"/>
      <c r="B74" s="13" t="s">
        <v>2360</v>
      </c>
      <c r="C74" s="6" t="str">
        <f>'Normalization Selection'!C79</f>
        <v>hsa-miR-126-5p</v>
      </c>
      <c r="D74" s="111" t="str">
        <f ca="1">IFERROR(AVERAGE('Normalization Selection'!D79:I79),"")</f>
        <v/>
      </c>
      <c r="E74" s="111" t="str">
        <f ca="1">IFERROR(_xlfn.STDEV.S('Normalization Selection'!D79:I79), "NA")</f>
        <v>NA</v>
      </c>
      <c r="F74" s="111" t="str">
        <f ca="1">IFERROR(AVERAGE('Normalization Selection'!J79:O79),"")</f>
        <v/>
      </c>
      <c r="G74" s="111" t="str">
        <f>IFERROR('Normalization Selection'!J79:O79,"NA")</f>
        <v>NA</v>
      </c>
      <c r="H74" s="61" t="str">
        <f t="shared" ca="1" si="1"/>
        <v/>
      </c>
      <c r="I74" s="112" t="str">
        <f ca="1">IFERROR(_xlfn.T.TEST('Normalization Selection'!D79:I79,'Normalization Selection'!J79:O79,2,1),"")</f>
        <v/>
      </c>
      <c r="J74" s="18"/>
    </row>
    <row r="75" spans="1:10" x14ac:dyDescent="0.25">
      <c r="A75" s="133"/>
      <c r="B75" s="13" t="s">
        <v>2361</v>
      </c>
      <c r="C75" s="6" t="str">
        <f>'Normalization Selection'!C80</f>
        <v>hsa-miR-106b-5p</v>
      </c>
      <c r="D75" s="111">
        <f ca="1">IFERROR(AVERAGE('Normalization Selection'!D80:I80),"")</f>
        <v>5.7704363815979409E-7</v>
      </c>
      <c r="E75" s="111" t="str">
        <f ca="1">IFERROR(_xlfn.STDEV.S('Normalization Selection'!D80:I80), "NA")</f>
        <v>NA</v>
      </c>
      <c r="F75" s="111">
        <f ca="1">IFERROR(AVERAGE('Normalization Selection'!J80:O80),"")</f>
        <v>5.9597053224549719E-8</v>
      </c>
      <c r="G75" s="111" t="str">
        <f>IFERROR('Normalization Selection'!J80:O80,"NA")</f>
        <v>NA</v>
      </c>
      <c r="H75" s="61">
        <f t="shared" ca="1" si="1"/>
        <v>9.68241896097798</v>
      </c>
      <c r="I75" s="112" t="str">
        <f ca="1">IFERROR(_xlfn.T.TEST('Normalization Selection'!D80:I80,'Normalization Selection'!J80:O80,2,1),"")</f>
        <v/>
      </c>
      <c r="J75" s="18"/>
    </row>
    <row r="76" spans="1:10" x14ac:dyDescent="0.25">
      <c r="A76" s="133"/>
      <c r="B76" s="13" t="s">
        <v>2362</v>
      </c>
      <c r="C76" s="6" t="str">
        <f>'Normalization Selection'!C81</f>
        <v>hsa-miR-372-3p</v>
      </c>
      <c r="D76" s="111" t="str">
        <f ca="1">IFERROR(AVERAGE('Normalization Selection'!D81:I81),"")</f>
        <v/>
      </c>
      <c r="E76" s="111" t="str">
        <f ca="1">IFERROR(_xlfn.STDEV.S('Normalization Selection'!D81:I81), "NA")</f>
        <v>NA</v>
      </c>
      <c r="F76" s="111" t="str">
        <f ca="1">IFERROR(AVERAGE('Normalization Selection'!J81:O81),"")</f>
        <v/>
      </c>
      <c r="G76" s="111" t="str">
        <f>IFERROR('Normalization Selection'!J81:O81,"NA")</f>
        <v>NA</v>
      </c>
      <c r="H76" s="61" t="str">
        <f t="shared" ca="1" si="1"/>
        <v/>
      </c>
      <c r="I76" s="112" t="str">
        <f ca="1">IFERROR(_xlfn.T.TEST('Normalization Selection'!D81:I81,'Normalization Selection'!J81:O81,2,1),"")</f>
        <v/>
      </c>
      <c r="J76" s="18"/>
    </row>
    <row r="77" spans="1:10" x14ac:dyDescent="0.25">
      <c r="A77" s="133"/>
      <c r="B77" s="13" t="s">
        <v>2363</v>
      </c>
      <c r="C77" s="6" t="str">
        <f>'Normalization Selection'!C82</f>
        <v>hsa-miR-135b-5p</v>
      </c>
      <c r="D77" s="111">
        <f ca="1">IFERROR(AVERAGE('Normalization Selection'!D82:I82),"")</f>
        <v>6.2008444931821382E-10</v>
      </c>
      <c r="E77" s="111" t="str">
        <f ca="1">IFERROR(_xlfn.STDEV.S('Normalization Selection'!D82:I82), "NA")</f>
        <v>NA</v>
      </c>
      <c r="F77" s="111">
        <f ca="1">IFERROR(AVERAGE('Normalization Selection'!J82:O82),"")</f>
        <v>5.1843714683972268E-9</v>
      </c>
      <c r="G77" s="111" t="str">
        <f>IFERROR('Normalization Selection'!J82:O82,"NA")</f>
        <v>NA</v>
      </c>
      <c r="H77" s="61">
        <f t="shared" ref="H77:H140" ca="1" si="2">IFERROR(IF(D77/F77&lt;1,F77/D77*-1,D77/F77),"")</f>
        <v>-8.3607506592004857</v>
      </c>
      <c r="I77" s="112" t="str">
        <f ca="1">IFERROR(_xlfn.T.TEST('Normalization Selection'!D82:I82,'Normalization Selection'!J82:O82,2,1),"")</f>
        <v/>
      </c>
      <c r="J77" s="18"/>
    </row>
    <row r="78" spans="1:10" x14ac:dyDescent="0.25">
      <c r="A78" s="133"/>
      <c r="B78" s="13" t="s">
        <v>2364</v>
      </c>
      <c r="C78" s="6" t="str">
        <f>'Normalization Selection'!C83</f>
        <v>hsa-miR-202-3p</v>
      </c>
      <c r="D78" s="111">
        <f ca="1">IFERROR(AVERAGE('Normalization Selection'!D83:I83),"")</f>
        <v>6.205453358225406E-9</v>
      </c>
      <c r="E78" s="111" t="str">
        <f ca="1">IFERROR(_xlfn.STDEV.S('Normalization Selection'!D83:I83), "NA")</f>
        <v>NA</v>
      </c>
      <c r="F78" s="111">
        <f ca="1">IFERROR(AVERAGE('Normalization Selection'!J83:O83),"")</f>
        <v>2.9447988538121943E-9</v>
      </c>
      <c r="G78" s="111" t="str">
        <f>IFERROR('Normalization Selection'!J83:O83,"NA")</f>
        <v>NA</v>
      </c>
      <c r="H78" s="61">
        <f t="shared" ca="1" si="2"/>
        <v>2.1072588201371127</v>
      </c>
      <c r="I78" s="112" t="str">
        <f ca="1">IFERROR(_xlfn.T.TEST('Normalization Selection'!D83:I83,'Normalization Selection'!J83:O83,2,1),"")</f>
        <v/>
      </c>
      <c r="J78" s="18"/>
    </row>
    <row r="79" spans="1:10" x14ac:dyDescent="0.25">
      <c r="A79" s="133"/>
      <c r="B79" s="13" t="s">
        <v>2365</v>
      </c>
      <c r="C79" s="6" t="str">
        <f>'Normalization Selection'!C84</f>
        <v>hsa-miR-190b</v>
      </c>
      <c r="D79" s="111">
        <f ca="1">IFERROR(AVERAGE('Normalization Selection'!D84:I84),"")</f>
        <v>1.3780998527052317E-7</v>
      </c>
      <c r="E79" s="111" t="str">
        <f ca="1">IFERROR(_xlfn.STDEV.S('Normalization Selection'!D84:I84), "NA")</f>
        <v>NA</v>
      </c>
      <c r="F79" s="111">
        <f ca="1">IFERROR(AVERAGE('Normalization Selection'!J84:O84),"")</f>
        <v>1.4889681597693159E-7</v>
      </c>
      <c r="G79" s="111" t="str">
        <f>IFERROR('Normalization Selection'!J84:O84,"NA")</f>
        <v>NA</v>
      </c>
      <c r="H79" s="61">
        <f t="shared" ca="1" si="2"/>
        <v>-1.080450126198365</v>
      </c>
      <c r="I79" s="112" t="str">
        <f ca="1">IFERROR(_xlfn.T.TEST('Normalization Selection'!D84:I84,'Normalization Selection'!J84:O84,2,1),"")</f>
        <v/>
      </c>
      <c r="J79" s="18"/>
    </row>
    <row r="80" spans="1:10" x14ac:dyDescent="0.25">
      <c r="A80" s="133"/>
      <c r="B80" s="13" t="s">
        <v>2367</v>
      </c>
      <c r="C80" s="6" t="str">
        <f>'Normalization Selection'!C85</f>
        <v>hsa-miR-24-3p</v>
      </c>
      <c r="D80" s="111">
        <f ca="1">IFERROR(AVERAGE('Normalization Selection'!D85:I85),"")</f>
        <v>4.0129979660320004E-7</v>
      </c>
      <c r="E80" s="111" t="str">
        <f ca="1">IFERROR(_xlfn.STDEV.S('Normalization Selection'!D85:I85), "NA")</f>
        <v>NA</v>
      </c>
      <c r="F80" s="111">
        <f ca="1">IFERROR(AVERAGE('Normalization Selection'!J85:O85),"")</f>
        <v>2.1634186960694095E-7</v>
      </c>
      <c r="G80" s="111" t="str">
        <f>IFERROR('Normalization Selection'!J85:O85,"NA")</f>
        <v>NA</v>
      </c>
      <c r="H80" s="61">
        <f t="shared" ca="1" si="2"/>
        <v>1.8549335703361465</v>
      </c>
      <c r="I80" s="112" t="str">
        <f ca="1">IFERROR(_xlfn.T.TEST('Normalization Selection'!D85:I85,'Normalization Selection'!J85:O85,2,1),"")</f>
        <v/>
      </c>
      <c r="J80" s="18"/>
    </row>
    <row r="81" spans="1:10" x14ac:dyDescent="0.25">
      <c r="A81" s="133"/>
      <c r="B81" s="13" t="s">
        <v>2368</v>
      </c>
      <c r="C81" s="6" t="str">
        <f>'Normalization Selection'!C86</f>
        <v>hsa-miR-96-5p</v>
      </c>
      <c r="D81" s="111" t="str">
        <f ca="1">IFERROR(AVERAGE('Normalization Selection'!D86:I86),"")</f>
        <v/>
      </c>
      <c r="E81" s="111" t="str">
        <f ca="1">IFERROR(_xlfn.STDEV.S('Normalization Selection'!D86:I86), "NA")</f>
        <v>NA</v>
      </c>
      <c r="F81" s="111">
        <f ca="1">IFERROR(AVERAGE('Normalization Selection'!J86:O86),"")</f>
        <v>6.467002590055075E-10</v>
      </c>
      <c r="G81" s="111" t="str">
        <f>IFERROR('Normalization Selection'!J86:O86,"NA")</f>
        <v>NA</v>
      </c>
      <c r="H81" s="61" t="str">
        <f t="shared" ca="1" si="2"/>
        <v/>
      </c>
      <c r="I81" s="112" t="str">
        <f ca="1">IFERROR(_xlfn.T.TEST('Normalization Selection'!D86:I86,'Normalization Selection'!J86:O86,2,1),"")</f>
        <v/>
      </c>
      <c r="J81" s="18"/>
    </row>
    <row r="82" spans="1:10" x14ac:dyDescent="0.25">
      <c r="A82" s="133"/>
      <c r="B82" s="13" t="s">
        <v>2369</v>
      </c>
      <c r="C82" s="6" t="str">
        <f>'Normalization Selection'!C87</f>
        <v>hsa-miR-129-5p</v>
      </c>
      <c r="D82" s="111">
        <f ca="1">IFERROR(AVERAGE('Normalization Selection'!D87:I87),"")</f>
        <v>2.6511320292699634E-8</v>
      </c>
      <c r="E82" s="111" t="str">
        <f ca="1">IFERROR(_xlfn.STDEV.S('Normalization Selection'!D87:I87), "NA")</f>
        <v>NA</v>
      </c>
      <c r="F82" s="111">
        <f ca="1">IFERROR(AVERAGE('Normalization Selection'!J87:O87),"")</f>
        <v>5.4610149007256052E-9</v>
      </c>
      <c r="G82" s="111" t="str">
        <f>IFERROR('Normalization Selection'!J87:O87,"NA")</f>
        <v>NA</v>
      </c>
      <c r="H82" s="61">
        <f t="shared" ca="1" si="2"/>
        <v>4.8546507882952445</v>
      </c>
      <c r="I82" s="112" t="str">
        <f ca="1">IFERROR(_xlfn.T.TEST('Normalization Selection'!D87:I87,'Normalization Selection'!J87:O87,2,1),"")</f>
        <v/>
      </c>
      <c r="J82" s="18"/>
    </row>
    <row r="83" spans="1:10" x14ac:dyDescent="0.25">
      <c r="A83" s="133"/>
      <c r="B83" s="13" t="s">
        <v>2370</v>
      </c>
      <c r="C83" s="6" t="str">
        <f>'Normalization Selection'!C88</f>
        <v>hsa-miR-214-3p</v>
      </c>
      <c r="D83" s="111">
        <f ca="1">IFERROR(AVERAGE('Normalization Selection'!D88:I88),"")</f>
        <v>6.2008444931821382E-10</v>
      </c>
      <c r="E83" s="111" t="str">
        <f ca="1">IFERROR(_xlfn.STDEV.S('Normalization Selection'!D88:I88), "NA")</f>
        <v>NA</v>
      </c>
      <c r="F83" s="111">
        <f ca="1">IFERROR(AVERAGE('Normalization Selection'!J88:O88),"")</f>
        <v>5.1843714683972268E-9</v>
      </c>
      <c r="G83" s="111" t="str">
        <f>IFERROR('Normalization Selection'!J88:O88,"NA")</f>
        <v>NA</v>
      </c>
      <c r="H83" s="61">
        <f t="shared" ca="1" si="2"/>
        <v>-8.3607506592004857</v>
      </c>
      <c r="I83" s="112" t="str">
        <f ca="1">IFERROR(_xlfn.T.TEST('Normalization Selection'!D88:I88,'Normalization Selection'!J88:O88,2,1),"")</f>
        <v/>
      </c>
      <c r="J83" s="18"/>
    </row>
    <row r="84" spans="1:10" x14ac:dyDescent="0.25">
      <c r="A84" s="133"/>
      <c r="B84" s="13" t="s">
        <v>2371</v>
      </c>
      <c r="C84" s="6" t="str">
        <f>'Normalization Selection'!C89</f>
        <v>hsa-miR-132-3p</v>
      </c>
      <c r="D84" s="111">
        <f ca="1">IFERROR(AVERAGE('Normalization Selection'!D89:I89),"")</f>
        <v>2.3859050240395153E-9</v>
      </c>
      <c r="E84" s="111" t="str">
        <f ca="1">IFERROR(_xlfn.STDEV.S('Normalization Selection'!D89:I89), "NA")</f>
        <v>NA</v>
      </c>
      <c r="F84" s="111">
        <f ca="1">IFERROR(AVERAGE('Normalization Selection'!J89:O89),"")</f>
        <v>3.5068338850643569E-9</v>
      </c>
      <c r="G84" s="111" t="str">
        <f>IFERROR('Normalization Selection'!J89:O89,"NA")</f>
        <v>NA</v>
      </c>
      <c r="H84" s="61">
        <f t="shared" ca="1" si="2"/>
        <v>-1.4698128591585868</v>
      </c>
      <c r="I84" s="112" t="str">
        <f ca="1">IFERROR(_xlfn.T.TEST('Normalization Selection'!D89:I89,'Normalization Selection'!J89:O89,2,1),"")</f>
        <v/>
      </c>
      <c r="J84" s="18"/>
    </row>
    <row r="85" spans="1:10" x14ac:dyDescent="0.25">
      <c r="A85" s="133"/>
      <c r="B85" s="13" t="s">
        <v>2372</v>
      </c>
      <c r="C85" s="6" t="str">
        <f>'Normalization Selection'!C90</f>
        <v>hsa-miR-127-3p</v>
      </c>
      <c r="D85" s="111">
        <f ca="1">IFERROR(AVERAGE('Normalization Selection'!D90:I90),"")</f>
        <v>1.4954798997306051E-8</v>
      </c>
      <c r="E85" s="111" t="str">
        <f ca="1">IFERROR(_xlfn.STDEV.S('Normalization Selection'!D90:I90), "NA")</f>
        <v>NA</v>
      </c>
      <c r="F85" s="111">
        <f ca="1">IFERROR(AVERAGE('Normalization Selection'!J90:O90),"")</f>
        <v>8.2372860747430291E-9</v>
      </c>
      <c r="G85" s="111" t="str">
        <f>IFERROR('Normalization Selection'!J90:O90,"NA")</f>
        <v>NA</v>
      </c>
      <c r="H85" s="61">
        <f t="shared" ca="1" si="2"/>
        <v>1.8155007440084059</v>
      </c>
      <c r="I85" s="112" t="str">
        <f ca="1">IFERROR(_xlfn.T.TEST('Normalization Selection'!D90:I90,'Normalization Selection'!J90:O90,2,1),"")</f>
        <v/>
      </c>
      <c r="J85" s="18"/>
    </row>
    <row r="86" spans="1:10" x14ac:dyDescent="0.25">
      <c r="A86" s="133"/>
      <c r="B86" s="13" t="s">
        <v>2373</v>
      </c>
      <c r="C86" s="6" t="str">
        <f>'Normalization Selection'!C91</f>
        <v>hsa-miR-200a-3p</v>
      </c>
      <c r="D86" s="111" t="str">
        <f ca="1">IFERROR(AVERAGE('Normalization Selection'!D91:I91),"")</f>
        <v/>
      </c>
      <c r="E86" s="111" t="str">
        <f ca="1">IFERROR(_xlfn.STDEV.S('Normalization Selection'!D91:I91), "NA")</f>
        <v>NA</v>
      </c>
      <c r="F86" s="111" t="str">
        <f ca="1">IFERROR(AVERAGE('Normalization Selection'!J91:O91),"")</f>
        <v/>
      </c>
      <c r="G86" s="111" t="str">
        <f>IFERROR('Normalization Selection'!J91:O91,"NA")</f>
        <v>NA</v>
      </c>
      <c r="H86" s="61" t="str">
        <f t="shared" ca="1" si="2"/>
        <v/>
      </c>
      <c r="I86" s="112" t="str">
        <f ca="1">IFERROR(_xlfn.T.TEST('Normalization Selection'!D91:I91,'Normalization Selection'!J91:O91,2,1),"")</f>
        <v/>
      </c>
      <c r="J86" s="18"/>
    </row>
    <row r="87" spans="1:10" x14ac:dyDescent="0.25">
      <c r="A87" s="133"/>
      <c r="B87" s="13" t="s">
        <v>2374</v>
      </c>
      <c r="C87" s="6" t="str">
        <f>'Normalization Selection'!C92</f>
        <v>hsa-miR-375</v>
      </c>
      <c r="D87" s="111">
        <f ca="1">IFERROR(AVERAGE('Normalization Selection'!D92:I92),"")</f>
        <v>4.0129979660320004E-7</v>
      </c>
      <c r="E87" s="111" t="str">
        <f ca="1">IFERROR(_xlfn.STDEV.S('Normalization Selection'!D92:I92), "NA")</f>
        <v>NA</v>
      </c>
      <c r="F87" s="111">
        <f ca="1">IFERROR(AVERAGE('Normalization Selection'!J92:O92),"")</f>
        <v>2.1634186960694095E-7</v>
      </c>
      <c r="G87" s="111" t="str">
        <f>IFERROR('Normalization Selection'!J92:O92,"NA")</f>
        <v>NA</v>
      </c>
      <c r="H87" s="61">
        <f t="shared" ca="1" si="2"/>
        <v>1.8549335703361465</v>
      </c>
      <c r="I87" s="112" t="str">
        <f ca="1">IFERROR(_xlfn.T.TEST('Normalization Selection'!D92:I92,'Normalization Selection'!J92:O92,2,1),"")</f>
        <v/>
      </c>
      <c r="J87" s="18"/>
    </row>
    <row r="88" spans="1:10" x14ac:dyDescent="0.25">
      <c r="A88" s="133"/>
      <c r="B88" s="13" t="s">
        <v>2375</v>
      </c>
      <c r="C88" s="6" t="str">
        <f>'Normalization Selection'!C93</f>
        <v>hsa-miR-338-3p</v>
      </c>
      <c r="D88" s="111" t="str">
        <f ca="1">IFERROR(AVERAGE('Normalization Selection'!D93:I93),"")</f>
        <v/>
      </c>
      <c r="E88" s="111" t="str">
        <f ca="1">IFERROR(_xlfn.STDEV.S('Normalization Selection'!D93:I93), "NA")</f>
        <v>NA</v>
      </c>
      <c r="F88" s="111">
        <f ca="1">IFERROR(AVERAGE('Normalization Selection'!J93:O93),"")</f>
        <v>6.467002590055075E-10</v>
      </c>
      <c r="G88" s="111" t="str">
        <f>IFERROR('Normalization Selection'!J93:O93,"NA")</f>
        <v>NA</v>
      </c>
      <c r="H88" s="61" t="str">
        <f t="shared" ca="1" si="2"/>
        <v/>
      </c>
      <c r="I88" s="112" t="str">
        <f ca="1">IFERROR(_xlfn.T.TEST('Normalization Selection'!D93:I93,'Normalization Selection'!J93:O93,2,1),"")</f>
        <v/>
      </c>
      <c r="J88" s="18"/>
    </row>
    <row r="89" spans="1:10" x14ac:dyDescent="0.25">
      <c r="A89" s="133"/>
      <c r="B89" s="13" t="s">
        <v>2376</v>
      </c>
      <c r="C89" s="6" t="str">
        <f>'Normalization Selection'!C94</f>
        <v>hsa-miR-497-5p</v>
      </c>
      <c r="D89" s="111">
        <f ca="1">IFERROR(AVERAGE('Normalization Selection'!D94:I94),"")</f>
        <v>2.6511320292699634E-8</v>
      </c>
      <c r="E89" s="111" t="str">
        <f ca="1">IFERROR(_xlfn.STDEV.S('Normalization Selection'!D94:I94), "NA")</f>
        <v>NA</v>
      </c>
      <c r="F89" s="111">
        <f ca="1">IFERROR(AVERAGE('Normalization Selection'!J94:O94),"")</f>
        <v>5.4610149007256052E-9</v>
      </c>
      <c r="G89" s="111" t="str">
        <f>IFERROR('Normalization Selection'!J94:O94,"NA")</f>
        <v>NA</v>
      </c>
      <c r="H89" s="61">
        <f t="shared" ca="1" si="2"/>
        <v>4.8546507882952445</v>
      </c>
      <c r="I89" s="112" t="str">
        <f ca="1">IFERROR(_xlfn.T.TEST('Normalization Selection'!D94:I94,'Normalization Selection'!J94:O94,2,1),"")</f>
        <v/>
      </c>
      <c r="J89" s="18"/>
    </row>
    <row r="90" spans="1:10" x14ac:dyDescent="0.25">
      <c r="A90" s="133"/>
      <c r="B90" s="13" t="s">
        <v>2377</v>
      </c>
      <c r="C90" s="6" t="str">
        <f>'Normalization Selection'!C95</f>
        <v>hsa-miR-208b-3p</v>
      </c>
      <c r="D90" s="111" t="str">
        <f ca="1">IFERROR(AVERAGE('Normalization Selection'!D95:I95),"")</f>
        <v/>
      </c>
      <c r="E90" s="111" t="str">
        <f ca="1">IFERROR(_xlfn.STDEV.S('Normalization Selection'!D95:I95), "NA")</f>
        <v>NA</v>
      </c>
      <c r="F90" s="111" t="str">
        <f ca="1">IFERROR(AVERAGE('Normalization Selection'!J95:O95),"")</f>
        <v/>
      </c>
      <c r="G90" s="111" t="str">
        <f>IFERROR('Normalization Selection'!J95:O95,"NA")</f>
        <v>NA</v>
      </c>
      <c r="H90" s="61" t="str">
        <f t="shared" ca="1" si="2"/>
        <v/>
      </c>
      <c r="I90" s="112" t="str">
        <f ca="1">IFERROR(_xlfn.T.TEST('Normalization Selection'!D95:I95,'Normalization Selection'!J95:O95,2,1),"")</f>
        <v/>
      </c>
      <c r="J90" s="18"/>
    </row>
    <row r="91" spans="1:10" x14ac:dyDescent="0.25">
      <c r="A91" s="132" t="s">
        <v>3402</v>
      </c>
      <c r="B91" s="13" t="s">
        <v>2379</v>
      </c>
      <c r="C91" s="6" t="str">
        <f>'Normalization Selection'!C96</f>
        <v>hsa-let-7c-5p</v>
      </c>
      <c r="D91" s="111">
        <f ca="1">IFERROR(AVERAGE('Normalization Selection'!D96:I96),"")</f>
        <v>2.0314876790552799E-9</v>
      </c>
      <c r="E91" s="111" t="str">
        <f ca="1">IFERROR(_xlfn.STDEV.S('Normalization Selection'!D96:I96), "NA")</f>
        <v>NA</v>
      </c>
      <c r="F91" s="111">
        <f ca="1">IFERROR(AVERAGE('Normalization Selection'!J96:O96),"")</f>
        <v>4.6562518488233667E-9</v>
      </c>
      <c r="G91" s="111" t="str">
        <f>IFERROR('Normalization Selection'!J96:O96,"NA")</f>
        <v>NA</v>
      </c>
      <c r="H91" s="61">
        <f t="shared" ca="1" si="2"/>
        <v>-2.2920404080366872</v>
      </c>
      <c r="I91" s="112" t="str">
        <f ca="1">IFERROR(_xlfn.T.TEST('Normalization Selection'!D96:I96,'Normalization Selection'!J96:O96,2,1),"")</f>
        <v/>
      </c>
      <c r="J91" s="18"/>
    </row>
    <row r="92" spans="1:10" x14ac:dyDescent="0.25">
      <c r="A92" s="133"/>
      <c r="B92" s="13" t="s">
        <v>2380</v>
      </c>
      <c r="C92" s="6" t="str">
        <f>'Normalization Selection'!C97</f>
        <v>hsa-miR-93-5p</v>
      </c>
      <c r="D92" s="111">
        <f ca="1">IFERROR(AVERAGE('Normalization Selection'!D97:I97),"")</f>
        <v>5.2873198911384487E-9</v>
      </c>
      <c r="E92" s="111" t="str">
        <f ca="1">IFERROR(_xlfn.STDEV.S('Normalization Selection'!D97:I97), "NA")</f>
        <v>NA</v>
      </c>
      <c r="F92" s="111">
        <f ca="1">IFERROR(AVERAGE('Normalization Selection'!J97:O97),"")</f>
        <v>3.509265479713611E-9</v>
      </c>
      <c r="G92" s="111" t="str">
        <f>IFERROR('Normalization Selection'!J97:O97,"NA")</f>
        <v>NA</v>
      </c>
      <c r="H92" s="61">
        <f t="shared" ca="1" si="2"/>
        <v>1.5066742375871613</v>
      </c>
      <c r="I92" s="112" t="str">
        <f ca="1">IFERROR(_xlfn.T.TEST('Normalization Selection'!D97:I97,'Normalization Selection'!J97:O97,2,1),"")</f>
        <v/>
      </c>
      <c r="J92" s="18"/>
    </row>
    <row r="93" spans="1:10" x14ac:dyDescent="0.25">
      <c r="A93" s="133"/>
      <c r="B93" s="13" t="s">
        <v>2381</v>
      </c>
      <c r="C93" s="6" t="str">
        <f>'Normalization Selection'!C98</f>
        <v>hsa-miR-7-5p</v>
      </c>
      <c r="D93" s="111">
        <f ca="1">IFERROR(AVERAGE('Normalization Selection'!D98:I98),"")</f>
        <v>1.5407240792568074E-8</v>
      </c>
      <c r="E93" s="111" t="str">
        <f ca="1">IFERROR(_xlfn.STDEV.S('Normalization Selection'!D98:I98), "NA")</f>
        <v>NA</v>
      </c>
      <c r="F93" s="111">
        <f ca="1">IFERROR(AVERAGE('Normalization Selection'!J98:O98),"")</f>
        <v>3.4396004732036406E-8</v>
      </c>
      <c r="G93" s="111" t="str">
        <f>IFERROR('Normalization Selection'!J98:O98,"NA")</f>
        <v>NA</v>
      </c>
      <c r="H93" s="61">
        <f t="shared" ca="1" si="2"/>
        <v>-2.2324571411013361</v>
      </c>
      <c r="I93" s="112" t="str">
        <f ca="1">IFERROR(_xlfn.T.TEST('Normalization Selection'!D98:I98,'Normalization Selection'!J98:O98,2,1),"")</f>
        <v/>
      </c>
      <c r="J93" s="18"/>
    </row>
    <row r="94" spans="1:10" x14ac:dyDescent="0.25">
      <c r="A94" s="133"/>
      <c r="B94" s="13" t="s">
        <v>2382</v>
      </c>
      <c r="C94" s="6" t="str">
        <f>'Normalization Selection'!C99</f>
        <v>hsa-miR-212-3p</v>
      </c>
      <c r="D94" s="111">
        <f ca="1">IFERROR(AVERAGE('Normalization Selection'!D99:I99),"")</f>
        <v>9.1489648459698652E-8</v>
      </c>
      <c r="E94" s="111" t="str">
        <f ca="1">IFERROR(_xlfn.STDEV.S('Normalization Selection'!D99:I99), "NA")</f>
        <v>NA</v>
      </c>
      <c r="F94" s="111">
        <f ca="1">IFERROR(AVERAGE('Normalization Selection'!J99:O99),"")</f>
        <v>4.8040161411882152E-8</v>
      </c>
      <c r="G94" s="111" t="str">
        <f>IFERROR('Normalization Selection'!J99:O99,"NA")</f>
        <v>NA</v>
      </c>
      <c r="H94" s="61">
        <f t="shared" ca="1" si="2"/>
        <v>1.9044409046691877</v>
      </c>
      <c r="I94" s="112" t="str">
        <f ca="1">IFERROR(_xlfn.T.TEST('Normalization Selection'!D99:I99,'Normalization Selection'!J99:O99,2,1),"")</f>
        <v/>
      </c>
      <c r="J94" s="18"/>
    </row>
    <row r="95" spans="1:10" x14ac:dyDescent="0.25">
      <c r="A95" s="133"/>
      <c r="B95" s="13" t="s">
        <v>2383</v>
      </c>
      <c r="C95" s="6" t="str">
        <f>'Normalization Selection'!C100</f>
        <v>hsa-miR-200b-3p</v>
      </c>
      <c r="D95" s="111">
        <f ca="1">IFERROR(AVERAGE('Normalization Selection'!D100:I100),"")</f>
        <v>2.2091091605679782E-10</v>
      </c>
      <c r="E95" s="111" t="str">
        <f ca="1">IFERROR(_xlfn.STDEV.S('Normalization Selection'!D100:I100), "NA")</f>
        <v>NA</v>
      </c>
      <c r="F95" s="111">
        <f ca="1">IFERROR(AVERAGE('Normalization Selection'!J100:O100),"")</f>
        <v>7.5794711441253625E-10</v>
      </c>
      <c r="G95" s="111" t="str">
        <f>IFERROR('Normalization Selection'!J100:O100,"NA")</f>
        <v>NA</v>
      </c>
      <c r="H95" s="61">
        <f t="shared" ca="1" si="2"/>
        <v>-3.4310079734478243</v>
      </c>
      <c r="I95" s="112" t="str">
        <f ca="1">IFERROR(_xlfn.T.TEST('Normalization Selection'!D100:I100,'Normalization Selection'!J100:O100,2,1),"")</f>
        <v/>
      </c>
      <c r="J95" s="18"/>
    </row>
    <row r="96" spans="1:10" x14ac:dyDescent="0.25">
      <c r="A96" s="133"/>
      <c r="B96" s="13" t="s">
        <v>2384</v>
      </c>
      <c r="C96" s="6" t="str">
        <f>'Normalization Selection'!C101</f>
        <v>hsa-miR-140-5p</v>
      </c>
      <c r="D96" s="111" t="str">
        <f ca="1">IFERROR(AVERAGE('Normalization Selection'!D101:I101),"")</f>
        <v/>
      </c>
      <c r="E96" s="111" t="str">
        <f ca="1">IFERROR(_xlfn.STDEV.S('Normalization Selection'!D101:I101), "NA")</f>
        <v>NA</v>
      </c>
      <c r="F96" s="111" t="str">
        <f ca="1">IFERROR(AVERAGE('Normalization Selection'!J101:O101),"")</f>
        <v/>
      </c>
      <c r="G96" s="111" t="str">
        <f>IFERROR('Normalization Selection'!J101:O101,"NA")</f>
        <v>NA</v>
      </c>
      <c r="H96" s="61" t="str">
        <f t="shared" ca="1" si="2"/>
        <v/>
      </c>
      <c r="I96" s="112" t="str">
        <f ca="1">IFERROR(_xlfn.T.TEST('Normalization Selection'!D101:I101,'Normalization Selection'!J101:O101,2,1),"")</f>
        <v/>
      </c>
      <c r="J96" s="18"/>
    </row>
    <row r="97" spans="1:10" x14ac:dyDescent="0.25">
      <c r="A97" s="133"/>
      <c r="B97" s="13" t="s">
        <v>2385</v>
      </c>
      <c r="C97" s="6" t="str">
        <f>'Normalization Selection'!C102</f>
        <v>hsa-miR-126-3p</v>
      </c>
      <c r="D97" s="111" t="str">
        <f ca="1">IFERROR(AVERAGE('Normalization Selection'!D102:I102),"")</f>
        <v/>
      </c>
      <c r="E97" s="111" t="str">
        <f ca="1">IFERROR(_xlfn.STDEV.S('Normalization Selection'!D102:I102), "NA")</f>
        <v>NA</v>
      </c>
      <c r="F97" s="111" t="str">
        <f ca="1">IFERROR(AVERAGE('Normalization Selection'!J102:O102),"")</f>
        <v/>
      </c>
      <c r="G97" s="111" t="str">
        <f>IFERROR('Normalization Selection'!J102:O102,"NA")</f>
        <v>NA</v>
      </c>
      <c r="H97" s="61" t="str">
        <f t="shared" ca="1" si="2"/>
        <v/>
      </c>
      <c r="I97" s="112" t="str">
        <f ca="1">IFERROR(_xlfn.T.TEST('Normalization Selection'!D102:I102,'Normalization Selection'!J102:O102,2,1),"")</f>
        <v/>
      </c>
      <c r="J97" s="18"/>
    </row>
    <row r="98" spans="1:10" x14ac:dyDescent="0.25">
      <c r="A98" s="133"/>
      <c r="B98" s="13" t="s">
        <v>2386</v>
      </c>
      <c r="C98" s="6" t="str">
        <f>'Normalization Selection'!C103</f>
        <v>hsa-miR-320a</v>
      </c>
      <c r="D98" s="111" t="str">
        <f ca="1">IFERROR(AVERAGE('Normalization Selection'!D103:I103),"")</f>
        <v/>
      </c>
      <c r="E98" s="111" t="str">
        <f ca="1">IFERROR(_xlfn.STDEV.S('Normalization Selection'!D103:I103), "NA")</f>
        <v>NA</v>
      </c>
      <c r="F98" s="111" t="str">
        <f ca="1">IFERROR(AVERAGE('Normalization Selection'!J103:O103),"")</f>
        <v/>
      </c>
      <c r="G98" s="111" t="str">
        <f>IFERROR('Normalization Selection'!J103:O103,"NA")</f>
        <v>NA</v>
      </c>
      <c r="H98" s="61" t="str">
        <f t="shared" ca="1" si="2"/>
        <v/>
      </c>
      <c r="I98" s="112" t="str">
        <f ca="1">IFERROR(_xlfn.T.TEST('Normalization Selection'!D103:I103,'Normalization Selection'!J103:O103,2,1),"")</f>
        <v/>
      </c>
      <c r="J98" s="18"/>
    </row>
    <row r="99" spans="1:10" x14ac:dyDescent="0.25">
      <c r="A99" s="133"/>
      <c r="B99" s="13" t="s">
        <v>2387</v>
      </c>
      <c r="C99" s="6" t="str">
        <f>'Normalization Selection'!C104</f>
        <v>hsa-miR-370-3p</v>
      </c>
      <c r="D99" s="111">
        <f ca="1">IFERROR(AVERAGE('Normalization Selection'!D104:I104),"")</f>
        <v>2.0314876790552799E-9</v>
      </c>
      <c r="E99" s="111" t="str">
        <f ca="1">IFERROR(_xlfn.STDEV.S('Normalization Selection'!D104:I104), "NA")</f>
        <v>NA</v>
      </c>
      <c r="F99" s="111">
        <f ca="1">IFERROR(AVERAGE('Normalization Selection'!J104:O104),"")</f>
        <v>4.6562518488233667E-9</v>
      </c>
      <c r="G99" s="111" t="str">
        <f>IFERROR('Normalization Selection'!J104:O104,"NA")</f>
        <v>NA</v>
      </c>
      <c r="H99" s="61">
        <f t="shared" ca="1" si="2"/>
        <v>-2.2920404080366872</v>
      </c>
      <c r="I99" s="112" t="str">
        <f ca="1">IFERROR(_xlfn.T.TEST('Normalization Selection'!D104:I104,'Normalization Selection'!J104:O104,2,1),"")</f>
        <v/>
      </c>
      <c r="J99" s="18"/>
    </row>
    <row r="100" spans="1:10" x14ac:dyDescent="0.25">
      <c r="A100" s="133"/>
      <c r="B100" s="13" t="s">
        <v>2388</v>
      </c>
      <c r="C100" s="6" t="str">
        <f>'Normalization Selection'!C105</f>
        <v>hsa-miR-196b-5p</v>
      </c>
      <c r="D100" s="111">
        <f ca="1">IFERROR(AVERAGE('Normalization Selection'!D105:I105),"")</f>
        <v>8.1934139763561384E-10</v>
      </c>
      <c r="E100" s="111" t="str">
        <f ca="1">IFERROR(_xlfn.STDEV.S('Normalization Selection'!D105:I105), "NA")</f>
        <v>NA</v>
      </c>
      <c r="F100" s="111">
        <f ca="1">IFERROR(AVERAGE('Normalization Selection'!J105:O105),"")</f>
        <v>1.1174180991130193E-9</v>
      </c>
      <c r="G100" s="111" t="str">
        <f>IFERROR('Normalization Selection'!J105:O105,"NA")</f>
        <v>NA</v>
      </c>
      <c r="H100" s="61">
        <f t="shared" ca="1" si="2"/>
        <v>-1.3638003673896741</v>
      </c>
      <c r="I100" s="112" t="str">
        <f ca="1">IFERROR(_xlfn.T.TEST('Normalization Selection'!D105:I105,'Normalization Selection'!J105:O105,2,1),"")</f>
        <v/>
      </c>
      <c r="J100" s="18"/>
    </row>
    <row r="101" spans="1:10" x14ac:dyDescent="0.25">
      <c r="A101" s="133"/>
      <c r="B101" s="13" t="s">
        <v>2389</v>
      </c>
      <c r="C101" s="6" t="str">
        <f>'Normalization Selection'!C106</f>
        <v>hsa-miR-193b-3p</v>
      </c>
      <c r="D101" s="111">
        <f ca="1">IFERROR(AVERAGE('Normalization Selection'!D106:I106),"")</f>
        <v>1.5407240792568074E-8</v>
      </c>
      <c r="E101" s="111" t="str">
        <f ca="1">IFERROR(_xlfn.STDEV.S('Normalization Selection'!D106:I106), "NA")</f>
        <v>NA</v>
      </c>
      <c r="F101" s="111">
        <f ca="1">IFERROR(AVERAGE('Normalization Selection'!J106:O106),"")</f>
        <v>3.4396004732036406E-8</v>
      </c>
      <c r="G101" s="111" t="str">
        <f>IFERROR('Normalization Selection'!J106:O106,"NA")</f>
        <v>NA</v>
      </c>
      <c r="H101" s="61">
        <f t="shared" ca="1" si="2"/>
        <v>-2.2324571411013361</v>
      </c>
      <c r="I101" s="112" t="str">
        <f ca="1">IFERROR(_xlfn.T.TEST('Normalization Selection'!D106:I106,'Normalization Selection'!J106:O106,2,1),"")</f>
        <v/>
      </c>
      <c r="J101" s="18"/>
    </row>
    <row r="102" spans="1:10" x14ac:dyDescent="0.25">
      <c r="A102" s="133"/>
      <c r="B102" s="13" t="s">
        <v>2391</v>
      </c>
      <c r="C102" s="6" t="str">
        <f>'Normalization Selection'!C107</f>
        <v>hsa-miR-15a-5p</v>
      </c>
      <c r="D102" s="111">
        <f ca="1">IFERROR(AVERAGE('Normalization Selection'!D107:I107),"")</f>
        <v>6.5823763696022916E-8</v>
      </c>
      <c r="E102" s="111" t="str">
        <f ca="1">IFERROR(_xlfn.STDEV.S('Normalization Selection'!D107:I107), "NA")</f>
        <v>NA</v>
      </c>
      <c r="F102" s="111">
        <f ca="1">IFERROR(AVERAGE('Normalization Selection'!J107:O107),"")</f>
        <v>8.9583994613366344E-8</v>
      </c>
      <c r="G102" s="111" t="str">
        <f>IFERROR('Normalization Selection'!J107:O107,"NA")</f>
        <v>NA</v>
      </c>
      <c r="H102" s="61">
        <f t="shared" ca="1" si="2"/>
        <v>-1.3609673707974104</v>
      </c>
      <c r="I102" s="112" t="str">
        <f ca="1">IFERROR(_xlfn.T.TEST('Normalization Selection'!D107:I107,'Normalization Selection'!J107:O107,2,1),"")</f>
        <v/>
      </c>
      <c r="J102" s="18"/>
    </row>
    <row r="103" spans="1:10" x14ac:dyDescent="0.25">
      <c r="A103" s="133"/>
      <c r="B103" s="13" t="s">
        <v>2392</v>
      </c>
      <c r="C103" s="6" t="str">
        <f>'Normalization Selection'!C108</f>
        <v>hsa-miR-100-5p</v>
      </c>
      <c r="D103" s="111">
        <f ca="1">IFERROR(AVERAGE('Normalization Selection'!D108:I108),"")</f>
        <v>2.2091091605679782E-10</v>
      </c>
      <c r="E103" s="111" t="str">
        <f ca="1">IFERROR(_xlfn.STDEV.S('Normalization Selection'!D108:I108), "NA")</f>
        <v>NA</v>
      </c>
      <c r="F103" s="111">
        <f ca="1">IFERROR(AVERAGE('Normalization Selection'!J108:O108),"")</f>
        <v>7.5794711441253625E-10</v>
      </c>
      <c r="G103" s="111" t="str">
        <f>IFERROR('Normalization Selection'!J108:O108,"NA")</f>
        <v>NA</v>
      </c>
      <c r="H103" s="61">
        <f t="shared" ca="1" si="2"/>
        <v>-3.4310079734478243</v>
      </c>
      <c r="I103" s="112" t="str">
        <f ca="1">IFERROR(_xlfn.T.TEST('Normalization Selection'!D108:I108,'Normalization Selection'!J108:O108,2,1),"")</f>
        <v/>
      </c>
      <c r="J103" s="18"/>
    </row>
    <row r="104" spans="1:10" x14ac:dyDescent="0.25">
      <c r="A104" s="133"/>
      <c r="B104" s="13" t="s">
        <v>2393</v>
      </c>
      <c r="C104" s="6" t="str">
        <f>'Normalization Selection'!C109</f>
        <v>hsa-miR-10a-5p</v>
      </c>
      <c r="D104" s="111" t="str">
        <f ca="1">IFERROR(AVERAGE('Normalization Selection'!D109:I109),"")</f>
        <v/>
      </c>
      <c r="E104" s="111" t="str">
        <f ca="1">IFERROR(_xlfn.STDEV.S('Normalization Selection'!D109:I109), "NA")</f>
        <v>NA</v>
      </c>
      <c r="F104" s="111" t="str">
        <f ca="1">IFERROR(AVERAGE('Normalization Selection'!J109:O109),"")</f>
        <v/>
      </c>
      <c r="G104" s="111" t="str">
        <f>IFERROR('Normalization Selection'!J109:O109,"NA")</f>
        <v>NA</v>
      </c>
      <c r="H104" s="61" t="str">
        <f t="shared" ca="1" si="2"/>
        <v/>
      </c>
      <c r="I104" s="112" t="str">
        <f ca="1">IFERROR(_xlfn.T.TEST('Normalization Selection'!D109:I109,'Normalization Selection'!J109:O109,2,1),"")</f>
        <v/>
      </c>
      <c r="J104" s="18"/>
    </row>
    <row r="105" spans="1:10" x14ac:dyDescent="0.25">
      <c r="A105" s="133"/>
      <c r="B105" s="13" t="s">
        <v>2394</v>
      </c>
      <c r="C105" s="6" t="str">
        <f>'Normalization Selection'!C110</f>
        <v>hsa-miR-215-5p</v>
      </c>
      <c r="D105" s="111">
        <f ca="1">IFERROR(AVERAGE('Normalization Selection'!D110:I110),"")</f>
        <v>7.3032398647922968E-9</v>
      </c>
      <c r="E105" s="111" t="str">
        <f ca="1">IFERROR(_xlfn.STDEV.S('Normalization Selection'!D110:I110), "NA")</f>
        <v>NA</v>
      </c>
      <c r="F105" s="111">
        <f ca="1">IFERROR(AVERAGE('Normalization Selection'!J110:O110),"")</f>
        <v>4.918331895930128E-9</v>
      </c>
      <c r="G105" s="111" t="str">
        <f>IFERROR('Normalization Selection'!J110:O110,"NA")</f>
        <v>NA</v>
      </c>
      <c r="H105" s="61">
        <f t="shared" ca="1" si="2"/>
        <v>1.4849017958376614</v>
      </c>
      <c r="I105" s="112" t="str">
        <f ca="1">IFERROR(_xlfn.T.TEST('Normalization Selection'!D110:I110,'Normalization Selection'!J110:O110,2,1),"")</f>
        <v/>
      </c>
      <c r="J105" s="18"/>
    </row>
    <row r="106" spans="1:10" x14ac:dyDescent="0.25">
      <c r="A106" s="133"/>
      <c r="B106" s="13" t="s">
        <v>2395</v>
      </c>
      <c r="C106" s="6" t="str">
        <f>'Normalization Selection'!C111</f>
        <v>hsa-miR-23b-3p</v>
      </c>
      <c r="D106" s="111" t="str">
        <f ca="1">IFERROR(AVERAGE('Normalization Selection'!D111:I111),"")</f>
        <v/>
      </c>
      <c r="E106" s="111" t="str">
        <f ca="1">IFERROR(_xlfn.STDEV.S('Normalization Selection'!D111:I111), "NA")</f>
        <v>NA</v>
      </c>
      <c r="F106" s="111" t="str">
        <f ca="1">IFERROR(AVERAGE('Normalization Selection'!J111:O111),"")</f>
        <v/>
      </c>
      <c r="G106" s="111" t="str">
        <f>IFERROR('Normalization Selection'!J111:O111,"NA")</f>
        <v>NA</v>
      </c>
      <c r="H106" s="61" t="str">
        <f t="shared" ca="1" si="2"/>
        <v/>
      </c>
      <c r="I106" s="112" t="str">
        <f ca="1">IFERROR(_xlfn.T.TEST('Normalization Selection'!D111:I111,'Normalization Selection'!J111:O111,2,1),"")</f>
        <v/>
      </c>
      <c r="J106" s="18"/>
    </row>
    <row r="107" spans="1:10" x14ac:dyDescent="0.25">
      <c r="A107" s="133"/>
      <c r="B107" s="13" t="s">
        <v>2396</v>
      </c>
      <c r="C107" s="6" t="str">
        <f>'Normalization Selection'!C112</f>
        <v>hsa-miR-141-3p</v>
      </c>
      <c r="D107" s="111">
        <f ca="1">IFERROR(AVERAGE('Normalization Selection'!D112:I112),"")</f>
        <v>2.4769017012413972E-9</v>
      </c>
      <c r="E107" s="111" t="str">
        <f ca="1">IFERROR(_xlfn.STDEV.S('Normalization Selection'!D112:I112), "NA")</f>
        <v>NA</v>
      </c>
      <c r="F107" s="111">
        <f ca="1">IFERROR(AVERAGE('Normalization Selection'!J112:O112),"")</f>
        <v>7.7709834445937089E-10</v>
      </c>
      <c r="G107" s="111" t="str">
        <f>IFERROR('Normalization Selection'!J112:O112,"NA")</f>
        <v>NA</v>
      </c>
      <c r="H107" s="61">
        <f t="shared" ca="1" si="2"/>
        <v>3.1873722533337574</v>
      </c>
      <c r="I107" s="112" t="str">
        <f ca="1">IFERROR(_xlfn.T.TEST('Normalization Selection'!D112:I112,'Normalization Selection'!J112:O112,2,1),"")</f>
        <v/>
      </c>
      <c r="J107" s="18"/>
    </row>
    <row r="108" spans="1:10" x14ac:dyDescent="0.25">
      <c r="A108" s="133"/>
      <c r="B108" s="13" t="s">
        <v>2397</v>
      </c>
      <c r="C108" s="6" t="str">
        <f>'Normalization Selection'!C113</f>
        <v>hsa-miR-134-5p</v>
      </c>
      <c r="D108" s="111">
        <f ca="1">IFERROR(AVERAGE('Normalization Selection'!D113:I113),"")</f>
        <v>8.1934139763561384E-10</v>
      </c>
      <c r="E108" s="111" t="str">
        <f ca="1">IFERROR(_xlfn.STDEV.S('Normalization Selection'!D113:I113), "NA")</f>
        <v>NA</v>
      </c>
      <c r="F108" s="111">
        <f ca="1">IFERROR(AVERAGE('Normalization Selection'!J113:O113),"")</f>
        <v>1.1174180991130193E-9</v>
      </c>
      <c r="G108" s="111" t="str">
        <f>IFERROR('Normalization Selection'!J113:O113,"NA")</f>
        <v>NA</v>
      </c>
      <c r="H108" s="61">
        <f t="shared" ca="1" si="2"/>
        <v>-1.3638003673896741</v>
      </c>
      <c r="I108" s="112" t="str">
        <f ca="1">IFERROR(_xlfn.T.TEST('Normalization Selection'!D113:I113,'Normalization Selection'!J113:O113,2,1),"")</f>
        <v/>
      </c>
      <c r="J108" s="18"/>
    </row>
    <row r="109" spans="1:10" x14ac:dyDescent="0.25">
      <c r="A109" s="133"/>
      <c r="B109" s="13" t="s">
        <v>2398</v>
      </c>
      <c r="C109" s="6" t="str">
        <f>'Normalization Selection'!C114</f>
        <v>hsa-miR-155-5p</v>
      </c>
      <c r="D109" s="111" t="str">
        <f ca="1">IFERROR(AVERAGE('Normalization Selection'!D114:I114),"")</f>
        <v/>
      </c>
      <c r="E109" s="111" t="str">
        <f ca="1">IFERROR(_xlfn.STDEV.S('Normalization Selection'!D114:I114), "NA")</f>
        <v>NA</v>
      </c>
      <c r="F109" s="111" t="str">
        <f ca="1">IFERROR(AVERAGE('Normalization Selection'!J114:O114),"")</f>
        <v/>
      </c>
      <c r="G109" s="111" t="str">
        <f>IFERROR('Normalization Selection'!J114:O114,"NA")</f>
        <v>NA</v>
      </c>
      <c r="H109" s="61" t="str">
        <f t="shared" ca="1" si="2"/>
        <v/>
      </c>
      <c r="I109" s="112" t="str">
        <f ca="1">IFERROR(_xlfn.T.TEST('Normalization Selection'!D114:I114,'Normalization Selection'!J114:O114,2,1),"")</f>
        <v/>
      </c>
      <c r="J109" s="18"/>
    </row>
    <row r="110" spans="1:10" x14ac:dyDescent="0.25">
      <c r="A110" s="133"/>
      <c r="B110" s="13" t="s">
        <v>2399</v>
      </c>
      <c r="C110" s="6" t="str">
        <f>'Normalization Selection'!C115</f>
        <v>hsa-miR-378a-5p</v>
      </c>
      <c r="D110" s="111">
        <f ca="1">IFERROR(AVERAGE('Normalization Selection'!D115:I115),"")</f>
        <v>1.4108226225336883E-9</v>
      </c>
      <c r="E110" s="111" t="str">
        <f ca="1">IFERROR(_xlfn.STDEV.S('Normalization Selection'!D115:I115), "NA")</f>
        <v>NA</v>
      </c>
      <c r="F110" s="111">
        <f ca="1">IFERROR(AVERAGE('Normalization Selection'!J115:O115),"")</f>
        <v>1.0296607593428801E-9</v>
      </c>
      <c r="G110" s="111" t="str">
        <f>IFERROR('Normalization Selection'!J115:O115,"NA")</f>
        <v>NA</v>
      </c>
      <c r="H110" s="61">
        <f t="shared" ca="1" si="2"/>
        <v>1.3701819844373424</v>
      </c>
      <c r="I110" s="112" t="str">
        <f ca="1">IFERROR(_xlfn.T.TEST('Normalization Selection'!D115:I115,'Normalization Selection'!J115:O115,2,1),"")</f>
        <v/>
      </c>
      <c r="J110" s="18"/>
    </row>
    <row r="111" spans="1:10" x14ac:dyDescent="0.25">
      <c r="A111" s="133"/>
      <c r="B111" s="13" t="s">
        <v>2400</v>
      </c>
      <c r="C111" s="6" t="str">
        <f>'Normalization Selection'!C116</f>
        <v>hsa-miR-422a</v>
      </c>
      <c r="D111" s="111">
        <f ca="1">IFERROR(AVERAGE('Normalization Selection'!D116:I116),"")</f>
        <v>3.2841877714035371E-9</v>
      </c>
      <c r="E111" s="111" t="str">
        <f ca="1">IFERROR(_xlfn.STDEV.S('Normalization Selection'!D116:I116), "NA")</f>
        <v>NA</v>
      </c>
      <c r="F111" s="111">
        <f ca="1">IFERROR(AVERAGE('Normalization Selection'!J116:O116),"")</f>
        <v>8.9583994613366344E-8</v>
      </c>
      <c r="G111" s="111" t="str">
        <f>IFERROR('Normalization Selection'!J116:O116,"NA")</f>
        <v>NA</v>
      </c>
      <c r="H111" s="61">
        <f t="shared" ca="1" si="2"/>
        <v>-27.277366840411062</v>
      </c>
      <c r="I111" s="112" t="str">
        <f ca="1">IFERROR(_xlfn.T.TEST('Normalization Selection'!D116:I116,'Normalization Selection'!J116:O116,2,1),"")</f>
        <v/>
      </c>
      <c r="J111" s="18"/>
    </row>
    <row r="112" spans="1:10" x14ac:dyDescent="0.25">
      <c r="A112" s="133"/>
      <c r="B112" s="13" t="s">
        <v>2401</v>
      </c>
      <c r="C112" s="6" t="str">
        <f>'Normalization Selection'!C117</f>
        <v>hsa-miR-499a-5p</v>
      </c>
      <c r="D112" s="111">
        <f ca="1">IFERROR(AVERAGE('Normalization Selection'!D117:I117),"")</f>
        <v>2.4514044328969972E-8</v>
      </c>
      <c r="E112" s="111" t="str">
        <f ca="1">IFERROR(_xlfn.STDEV.S('Normalization Selection'!D117:I117), "NA")</f>
        <v>NA</v>
      </c>
      <c r="F112" s="111">
        <f ca="1">IFERROR(AVERAGE('Normalization Selection'!J117:O117),"")</f>
        <v>4.6853898510545325E-9</v>
      </c>
      <c r="G112" s="111" t="str">
        <f>IFERROR('Normalization Selection'!J117:O117,"NA")</f>
        <v>NA</v>
      </c>
      <c r="H112" s="61">
        <f t="shared" ca="1" si="2"/>
        <v>5.2320180621581871</v>
      </c>
      <c r="I112" s="112" t="str">
        <f ca="1">IFERROR(_xlfn.T.TEST('Normalization Selection'!D117:I117,'Normalization Selection'!J117:O117,2,1),"")</f>
        <v/>
      </c>
      <c r="J112" s="18"/>
    </row>
    <row r="113" spans="1:10" x14ac:dyDescent="0.25">
      <c r="A113" s="133"/>
      <c r="B113" s="13" t="s">
        <v>2403</v>
      </c>
      <c r="C113" s="6" t="str">
        <f>'Normalization Selection'!C118</f>
        <v>hsa-miR-17-3p</v>
      </c>
      <c r="D113" s="111">
        <f ca="1">IFERROR(AVERAGE('Normalization Selection'!D118:I118),"")</f>
        <v>6.9718262462336361E-9</v>
      </c>
      <c r="E113" s="111" t="str">
        <f ca="1">IFERROR(_xlfn.STDEV.S('Normalization Selection'!D118:I118), "NA")</f>
        <v>NA</v>
      </c>
      <c r="F113" s="111">
        <f ca="1">IFERROR(AVERAGE('Normalization Selection'!J118:O118),"")</f>
        <v>4.482082155359633E-9</v>
      </c>
      <c r="G113" s="111" t="str">
        <f>IFERROR('Normalization Selection'!J118:O118,"NA")</f>
        <v>NA</v>
      </c>
      <c r="H113" s="61">
        <f t="shared" ca="1" si="2"/>
        <v>1.5554882763353166</v>
      </c>
      <c r="I113" s="112" t="str">
        <f ca="1">IFERROR(_xlfn.T.TEST('Normalization Selection'!D118:I118,'Normalization Selection'!J118:O118,2,1),"")</f>
        <v/>
      </c>
      <c r="J113" s="18"/>
    </row>
    <row r="114" spans="1:10" x14ac:dyDescent="0.25">
      <c r="A114" s="133"/>
      <c r="B114" s="13" t="s">
        <v>2404</v>
      </c>
      <c r="C114" s="6" t="str">
        <f>'Normalization Selection'!C119</f>
        <v>hsa-miR-103a-3p</v>
      </c>
      <c r="D114" s="111">
        <f ca="1">IFERROR(AVERAGE('Normalization Selection'!D119:I119),"")</f>
        <v>1.4904544958933326E-6</v>
      </c>
      <c r="E114" s="111" t="str">
        <f ca="1">IFERROR(_xlfn.STDEV.S('Normalization Selection'!D119:I119), "NA")</f>
        <v>NA</v>
      </c>
      <c r="F114" s="111">
        <f ca="1">IFERROR(AVERAGE('Normalization Selection'!J119:O119),"")</f>
        <v>1.9309528052047708E-7</v>
      </c>
      <c r="G114" s="111" t="str">
        <f>IFERROR('Normalization Selection'!J119:O119,"NA")</f>
        <v>NA</v>
      </c>
      <c r="H114" s="61">
        <f t="shared" ca="1" si="2"/>
        <v>7.7187515504050603</v>
      </c>
      <c r="I114" s="112" t="str">
        <f ca="1">IFERROR(_xlfn.T.TEST('Normalization Selection'!D119:I119,'Normalization Selection'!J119:O119,2,1),"")</f>
        <v/>
      </c>
      <c r="J114" s="18"/>
    </row>
    <row r="115" spans="1:10" x14ac:dyDescent="0.25">
      <c r="A115" s="133"/>
      <c r="B115" s="13" t="s">
        <v>2405</v>
      </c>
      <c r="C115" s="6" t="str">
        <f>'Normalization Selection'!C120</f>
        <v>hsa-miR-10b-5p</v>
      </c>
      <c r="D115" s="111" t="str">
        <f ca="1">IFERROR(AVERAGE('Normalization Selection'!D120:I120),"")</f>
        <v/>
      </c>
      <c r="E115" s="111" t="str">
        <f ca="1">IFERROR(_xlfn.STDEV.S('Normalization Selection'!D120:I120), "NA")</f>
        <v>NA</v>
      </c>
      <c r="F115" s="111">
        <f ca="1">IFERROR(AVERAGE('Normalization Selection'!J120:O120),"")</f>
        <v>1.2862482313084409E-9</v>
      </c>
      <c r="G115" s="111" t="str">
        <f>IFERROR('Normalization Selection'!J120:O120,"NA")</f>
        <v>NA</v>
      </c>
      <c r="H115" s="61" t="str">
        <f t="shared" ca="1" si="2"/>
        <v/>
      </c>
      <c r="I115" s="112" t="str">
        <f ca="1">IFERROR(_xlfn.T.TEST('Normalization Selection'!D120:I120,'Normalization Selection'!J120:O120,2,1),"")</f>
        <v/>
      </c>
      <c r="J115" s="18"/>
    </row>
    <row r="116" spans="1:10" x14ac:dyDescent="0.25">
      <c r="A116" s="133"/>
      <c r="B116" s="13" t="s">
        <v>2406</v>
      </c>
      <c r="C116" s="6" t="str">
        <f>'Normalization Selection'!C121</f>
        <v>hsa-miR-217</v>
      </c>
      <c r="D116" s="111">
        <f ca="1">IFERROR(AVERAGE('Normalization Selection'!D121:I121),"")</f>
        <v>1.8461715465602272E-9</v>
      </c>
      <c r="E116" s="111" t="str">
        <f ca="1">IFERROR(_xlfn.STDEV.S('Normalization Selection'!D121:I121), "NA")</f>
        <v>NA</v>
      </c>
      <c r="F116" s="111">
        <f ca="1">IFERROR(AVERAGE('Normalization Selection'!J121:O121),"")</f>
        <v>1.2738267674127718E-9</v>
      </c>
      <c r="G116" s="111" t="str">
        <f>IFERROR('Normalization Selection'!J121:O121,"NA")</f>
        <v>NA</v>
      </c>
      <c r="H116" s="61">
        <f t="shared" ca="1" si="2"/>
        <v>1.4493113143712049</v>
      </c>
      <c r="I116" s="112" t="str">
        <f ca="1">IFERROR(_xlfn.T.TEST('Normalization Selection'!D121:I121,'Normalization Selection'!J121:O121,2,1),"")</f>
        <v/>
      </c>
      <c r="J116" s="18"/>
    </row>
    <row r="117" spans="1:10" x14ac:dyDescent="0.25">
      <c r="A117" s="133"/>
      <c r="B117" s="13" t="s">
        <v>2407</v>
      </c>
      <c r="C117" s="6" t="str">
        <f>'Normalization Selection'!C122</f>
        <v>hsa-miR-27b-3p</v>
      </c>
      <c r="D117" s="111">
        <f ca="1">IFERROR(AVERAGE('Normalization Selection'!D122:I122),"")</f>
        <v>2.8079876971562073E-9</v>
      </c>
      <c r="E117" s="111" t="str">
        <f ca="1">IFERROR(_xlfn.STDEV.S('Normalization Selection'!D122:I122), "NA")</f>
        <v>NA</v>
      </c>
      <c r="F117" s="111">
        <f ca="1">IFERROR(AVERAGE('Normalization Selection'!J122:O122),"")</f>
        <v>7.8525928321749536E-9</v>
      </c>
      <c r="G117" s="111" t="str">
        <f>IFERROR('Normalization Selection'!J122:O122,"NA")</f>
        <v>NA</v>
      </c>
      <c r="H117" s="61">
        <f t="shared" ca="1" si="2"/>
        <v>-2.7965196714101261</v>
      </c>
      <c r="I117" s="112" t="str">
        <f ca="1">IFERROR(_xlfn.T.TEST('Normalization Selection'!D122:I122,'Normalization Selection'!J122:O122,2,1),"")</f>
        <v/>
      </c>
      <c r="J117" s="18"/>
    </row>
    <row r="118" spans="1:10" x14ac:dyDescent="0.25">
      <c r="A118" s="133"/>
      <c r="B118" s="13" t="s">
        <v>2408</v>
      </c>
      <c r="C118" s="6" t="str">
        <f>'Normalization Selection'!C123</f>
        <v>hsa-miR-144-3p</v>
      </c>
      <c r="D118" s="111">
        <f ca="1">IFERROR(AVERAGE('Normalization Selection'!D123:I123),"")</f>
        <v>5.8704240068746486E-10</v>
      </c>
      <c r="E118" s="111" t="str">
        <f ca="1">IFERROR(_xlfn.STDEV.S('Normalization Selection'!D123:I123), "NA")</f>
        <v>NA</v>
      </c>
      <c r="F118" s="111">
        <f ca="1">IFERROR(AVERAGE('Normalization Selection'!J123:O123),"")</f>
        <v>5.0214262257288943E-10</v>
      </c>
      <c r="G118" s="111" t="str">
        <f>IFERROR('Normalization Selection'!J123:O123,"NA")</f>
        <v>NA</v>
      </c>
      <c r="H118" s="61">
        <f t="shared" ca="1" si="2"/>
        <v>1.1690750282849205</v>
      </c>
      <c r="I118" s="112" t="str">
        <f ca="1">IFERROR(_xlfn.T.TEST('Normalization Selection'!D123:I123,'Normalization Selection'!J123:O123,2,1),"")</f>
        <v/>
      </c>
      <c r="J118" s="18"/>
    </row>
    <row r="119" spans="1:10" x14ac:dyDescent="0.25">
      <c r="A119" s="133"/>
      <c r="B119" s="13" t="s">
        <v>2409</v>
      </c>
      <c r="C119" s="6" t="str">
        <f>'Normalization Selection'!C124</f>
        <v>hsa-miR-146a-5p</v>
      </c>
      <c r="D119" s="111">
        <f ca="1">IFERROR(AVERAGE('Normalization Selection'!D124:I124),"")</f>
        <v>2.9049968810278029E-9</v>
      </c>
      <c r="E119" s="111" t="str">
        <f ca="1">IFERROR(_xlfn.STDEV.S('Normalization Selection'!D124:I124), "NA")</f>
        <v>NA</v>
      </c>
      <c r="F119" s="111">
        <f ca="1">IFERROR(AVERAGE('Normalization Selection'!J124:O124),"")</f>
        <v>1.9905527357787539E-9</v>
      </c>
      <c r="G119" s="111" t="str">
        <f>IFERROR('Normalization Selection'!J124:O124,"NA")</f>
        <v>NA</v>
      </c>
      <c r="H119" s="61">
        <f t="shared" ca="1" si="2"/>
        <v>1.4593920717660844</v>
      </c>
      <c r="I119" s="112" t="str">
        <f ca="1">IFERROR(_xlfn.T.TEST('Normalization Selection'!D124:I124,'Normalization Selection'!J124:O124,2,1),"")</f>
        <v/>
      </c>
      <c r="J119" s="18"/>
    </row>
    <row r="120" spans="1:10" x14ac:dyDescent="0.25">
      <c r="A120" s="133"/>
      <c r="B120" s="13" t="s">
        <v>2410</v>
      </c>
      <c r="C120" s="6" t="str">
        <f>'Normalization Selection'!C125</f>
        <v>hsa-miR-29c-3p</v>
      </c>
      <c r="D120" s="111">
        <f ca="1">IFERROR(AVERAGE('Normalization Selection'!D125:I125),"")</f>
        <v>2.5610800198122889E-6</v>
      </c>
      <c r="E120" s="111" t="str">
        <f ca="1">IFERROR(_xlfn.STDEV.S('Normalization Selection'!D125:I125), "NA")</f>
        <v>NA</v>
      </c>
      <c r="F120" s="111">
        <f ca="1">IFERROR(AVERAGE('Normalization Selection'!J125:O125),"")</f>
        <v>4.0794787022629873E-6</v>
      </c>
      <c r="G120" s="111" t="str">
        <f>IFERROR('Normalization Selection'!J125:O125,"NA")</f>
        <v>NA</v>
      </c>
      <c r="H120" s="61">
        <f t="shared" ca="1" si="2"/>
        <v>-1.5928743618725305</v>
      </c>
      <c r="I120" s="112" t="str">
        <f ca="1">IFERROR(_xlfn.T.TEST('Normalization Selection'!D125:I125,'Normalization Selection'!J125:O125,2,1),"")</f>
        <v/>
      </c>
      <c r="J120" s="18"/>
    </row>
    <row r="121" spans="1:10" x14ac:dyDescent="0.25">
      <c r="A121" s="133"/>
      <c r="B121" s="13" t="s">
        <v>2411</v>
      </c>
      <c r="C121" s="6" t="str">
        <f>'Normalization Selection'!C126</f>
        <v>hsa-miR-383-5p</v>
      </c>
      <c r="D121" s="111">
        <f ca="1">IFERROR(AVERAGE('Normalization Selection'!D126:I126),"")</f>
        <v>2.4514044328969972E-8</v>
      </c>
      <c r="E121" s="111" t="str">
        <f ca="1">IFERROR(_xlfn.STDEV.S('Normalization Selection'!D126:I126), "NA")</f>
        <v>NA</v>
      </c>
      <c r="F121" s="111">
        <f ca="1">IFERROR(AVERAGE('Normalization Selection'!J126:O126),"")</f>
        <v>4.6853898510545325E-9</v>
      </c>
      <c r="G121" s="111" t="str">
        <f>IFERROR('Normalization Selection'!J126:O126,"NA")</f>
        <v>NA</v>
      </c>
      <c r="H121" s="61">
        <f t="shared" ca="1" si="2"/>
        <v>5.2320180621581871</v>
      </c>
      <c r="I121" s="112" t="str">
        <f ca="1">IFERROR(_xlfn.T.TEST('Normalization Selection'!D126:I126,'Normalization Selection'!J126:O126,2,1),"")</f>
        <v/>
      </c>
      <c r="J121" s="18"/>
    </row>
    <row r="122" spans="1:10" x14ac:dyDescent="0.25">
      <c r="A122" s="133"/>
      <c r="B122" s="13" t="s">
        <v>2412</v>
      </c>
      <c r="C122" s="6" t="str">
        <f>'Normalization Selection'!C127</f>
        <v>hsa-miR-424-5p</v>
      </c>
      <c r="D122" s="111" t="str">
        <f ca="1">IFERROR(AVERAGE('Normalization Selection'!D127:I127),"")</f>
        <v/>
      </c>
      <c r="E122" s="111" t="str">
        <f ca="1">IFERROR(_xlfn.STDEV.S('Normalization Selection'!D127:I127), "NA")</f>
        <v>NA</v>
      </c>
      <c r="F122" s="111" t="str">
        <f ca="1">IFERROR(AVERAGE('Normalization Selection'!J127:O127),"")</f>
        <v/>
      </c>
      <c r="G122" s="111" t="str">
        <f>IFERROR('Normalization Selection'!J127:O127,"NA")</f>
        <v>NA</v>
      </c>
      <c r="H122" s="61" t="str">
        <f t="shared" ca="1" si="2"/>
        <v/>
      </c>
      <c r="I122" s="112" t="str">
        <f ca="1">IFERROR(_xlfn.T.TEST('Normalization Selection'!D127:I127,'Normalization Selection'!J127:O127,2,1),"")</f>
        <v/>
      </c>
      <c r="J122" s="18"/>
    </row>
    <row r="123" spans="1:10" x14ac:dyDescent="0.25">
      <c r="A123" s="133"/>
      <c r="B123" s="13" t="s">
        <v>2413</v>
      </c>
      <c r="C123" s="6" t="str">
        <f>'Normalization Selection'!C128</f>
        <v>hsa-miR-506-3p</v>
      </c>
      <c r="D123" s="111">
        <f ca="1">IFERROR(AVERAGE('Normalization Selection'!D128:I128),"")</f>
        <v>6.9718262462336361E-9</v>
      </c>
      <c r="E123" s="111" t="str">
        <f ca="1">IFERROR(_xlfn.STDEV.S('Normalization Selection'!D128:I128), "NA")</f>
        <v>NA</v>
      </c>
      <c r="F123" s="111">
        <f ca="1">IFERROR(AVERAGE('Normalization Selection'!J128:O128),"")</f>
        <v>4.482082155359633E-9</v>
      </c>
      <c r="G123" s="111" t="str">
        <f>IFERROR('Normalization Selection'!J128:O128,"NA")</f>
        <v>NA</v>
      </c>
      <c r="H123" s="61">
        <f t="shared" ca="1" si="2"/>
        <v>1.5554882763353166</v>
      </c>
      <c r="I123" s="112" t="str">
        <f ca="1">IFERROR(_xlfn.T.TEST('Normalization Selection'!D128:I128,'Normalization Selection'!J128:O128,2,1),"")</f>
        <v/>
      </c>
      <c r="J123" s="18"/>
    </row>
    <row r="124" spans="1:10" x14ac:dyDescent="0.25">
      <c r="A124" s="133"/>
      <c r="B124" s="13" t="s">
        <v>2415</v>
      </c>
      <c r="C124" s="6" t="str">
        <f>'Normalization Selection'!C129</f>
        <v>hsa-miR-19b-3p</v>
      </c>
      <c r="D124" s="111">
        <f ca="1">IFERROR(AVERAGE('Normalization Selection'!D129:I129),"")</f>
        <v>2.3000742348828382E-7</v>
      </c>
      <c r="E124" s="111" t="str">
        <f ca="1">IFERROR(_xlfn.STDEV.S('Normalization Selection'!D129:I129), "NA")</f>
        <v>NA</v>
      </c>
      <c r="F124" s="111">
        <f ca="1">IFERROR(AVERAGE('Normalization Selection'!J129:O129),"")</f>
        <v>1.2161430216497288E-7</v>
      </c>
      <c r="G124" s="111" t="str">
        <f>IFERROR('Normalization Selection'!J129:O129,"NA")</f>
        <v>NA</v>
      </c>
      <c r="H124" s="61">
        <f t="shared" ca="1" si="2"/>
        <v>1.8912859704302947</v>
      </c>
      <c r="I124" s="112" t="str">
        <f ca="1">IFERROR(_xlfn.T.TEST('Normalization Selection'!D129:I129,'Normalization Selection'!J129:O129,2,1),"")</f>
        <v/>
      </c>
      <c r="J124" s="18"/>
    </row>
    <row r="125" spans="1:10" x14ac:dyDescent="0.25">
      <c r="A125" s="133"/>
      <c r="B125" s="13" t="s">
        <v>2416</v>
      </c>
      <c r="C125" s="6" t="str">
        <f>'Normalization Selection'!C130</f>
        <v>hsa-miR-208a-3p</v>
      </c>
      <c r="D125" s="111">
        <f ca="1">IFERROR(AVERAGE('Normalization Selection'!D130:I130),"")</f>
        <v>2.4735936482287987E-8</v>
      </c>
      <c r="E125" s="111" t="str">
        <f ca="1">IFERROR(_xlfn.STDEV.S('Normalization Selection'!D130:I130), "NA")</f>
        <v>NA</v>
      </c>
      <c r="F125" s="111">
        <f ca="1">IFERROR(AVERAGE('Normalization Selection'!J130:O130),"")</f>
        <v>1.4673784454079805E-8</v>
      </c>
      <c r="G125" s="111" t="str">
        <f>IFERROR('Normalization Selection'!J130:O130,"NA")</f>
        <v>NA</v>
      </c>
      <c r="H125" s="61">
        <f t="shared" ca="1" si="2"/>
        <v>1.6857230361872029</v>
      </c>
      <c r="I125" s="112" t="str">
        <f ca="1">IFERROR(_xlfn.T.TEST('Normalization Selection'!D130:I130,'Normalization Selection'!J130:O130,2,1),"")</f>
        <v/>
      </c>
      <c r="J125" s="18"/>
    </row>
    <row r="126" spans="1:10" x14ac:dyDescent="0.25">
      <c r="A126" s="133"/>
      <c r="B126" s="13" t="s">
        <v>2417</v>
      </c>
      <c r="C126" s="6" t="str">
        <f>'Normalization Selection'!C131</f>
        <v>hsa-miR-17-5p</v>
      </c>
      <c r="D126" s="111">
        <f ca="1">IFERROR(AVERAGE('Normalization Selection'!D131:I131),"")</f>
        <v>6.6232376032591202E-9</v>
      </c>
      <c r="E126" s="111" t="str">
        <f ca="1">IFERROR(_xlfn.STDEV.S('Normalization Selection'!D131:I131), "NA")</f>
        <v>NA</v>
      </c>
      <c r="F126" s="111">
        <f ca="1">IFERROR(AVERAGE('Normalization Selection'!J131:O131),"")</f>
        <v>2.0169412946583735E-9</v>
      </c>
      <c r="G126" s="111" t="str">
        <f>IFERROR('Normalization Selection'!J131:O131,"NA")</f>
        <v>NA</v>
      </c>
      <c r="H126" s="61">
        <f t="shared" ca="1" si="2"/>
        <v>3.283802865656015</v>
      </c>
      <c r="I126" s="112" t="str">
        <f ca="1">IFERROR(_xlfn.T.TEST('Normalization Selection'!D131:I131,'Normalization Selection'!J131:O131,2,1),"")</f>
        <v/>
      </c>
      <c r="J126" s="18"/>
    </row>
    <row r="127" spans="1:10" x14ac:dyDescent="0.25">
      <c r="A127" s="133"/>
      <c r="B127" s="13" t="s">
        <v>2418</v>
      </c>
      <c r="C127" s="6" t="str">
        <f>'Normalization Selection'!C132</f>
        <v>hsa-miR-218-5p</v>
      </c>
      <c r="D127" s="111">
        <f ca="1">IFERROR(AVERAGE('Normalization Selection'!D132:I132),"")</f>
        <v>5.1034211757983398E-10</v>
      </c>
      <c r="E127" s="111" t="str">
        <f ca="1">IFERROR(_xlfn.STDEV.S('Normalization Selection'!D132:I132), "NA")</f>
        <v>NA</v>
      </c>
      <c r="F127" s="111">
        <f ca="1">IFERROR(AVERAGE('Normalization Selection'!J132:O132),"")</f>
        <v>1.1804303369829196E-7</v>
      </c>
      <c r="G127" s="111" t="str">
        <f>IFERROR('Normalization Selection'!J132:O132,"NA")</f>
        <v>NA</v>
      </c>
      <c r="H127" s="61">
        <f t="shared" ca="1" si="2"/>
        <v>-231.30176724993939</v>
      </c>
      <c r="I127" s="112" t="str">
        <f ca="1">IFERROR(_xlfn.T.TEST('Normalization Selection'!D132:I132,'Normalization Selection'!J132:O132,2,1),"")</f>
        <v/>
      </c>
      <c r="J127" s="18"/>
    </row>
    <row r="128" spans="1:10" x14ac:dyDescent="0.25">
      <c r="A128" s="133"/>
      <c r="B128" s="13" t="s">
        <v>2419</v>
      </c>
      <c r="C128" s="6" t="str">
        <f>'Normalization Selection'!C133</f>
        <v>hsa-miR-30b-5p</v>
      </c>
      <c r="D128" s="111">
        <f ca="1">IFERROR(AVERAGE('Normalization Selection'!D133:I133),"")</f>
        <v>2.2714420823874877E-8</v>
      </c>
      <c r="E128" s="111" t="str">
        <f ca="1">IFERROR(_xlfn.STDEV.S('Normalization Selection'!D133:I133), "NA")</f>
        <v>NA</v>
      </c>
      <c r="F128" s="111">
        <f ca="1">IFERROR(AVERAGE('Normalization Selection'!J133:O133),"")</f>
        <v>4.0480889702542201E-8</v>
      </c>
      <c r="G128" s="111" t="str">
        <f>IFERROR('Normalization Selection'!J133:O133,"NA")</f>
        <v>NA</v>
      </c>
      <c r="H128" s="61">
        <f t="shared" ca="1" si="2"/>
        <v>-1.7821669333515731</v>
      </c>
      <c r="I128" s="112" t="str">
        <f ca="1">IFERROR(_xlfn.T.TEST('Normalization Selection'!D133:I133,'Normalization Selection'!J133:O133,2,1),"")</f>
        <v/>
      </c>
      <c r="J128" s="18"/>
    </row>
    <row r="129" spans="1:10" x14ac:dyDescent="0.25">
      <c r="A129" s="133"/>
      <c r="B129" s="13" t="s">
        <v>2420</v>
      </c>
      <c r="C129" s="6" t="str">
        <f>'Normalization Selection'!C134</f>
        <v>hsa-miR-153-3p</v>
      </c>
      <c r="D129" s="111">
        <f ca="1">IFERROR(AVERAGE('Normalization Selection'!D134:I134),"")</f>
        <v>2.0642368572540058E-8</v>
      </c>
      <c r="E129" s="111" t="str">
        <f ca="1">IFERROR(_xlfn.STDEV.S('Normalization Selection'!D134:I134), "NA")</f>
        <v>NA</v>
      </c>
      <c r="F129" s="111">
        <f ca="1">IFERROR(AVERAGE('Normalization Selection'!J134:O134),"")</f>
        <v>4.3716233092456029E-9</v>
      </c>
      <c r="G129" s="111" t="str">
        <f>IFERROR('Normalization Selection'!J134:O134,"NA")</f>
        <v>NA</v>
      </c>
      <c r="H129" s="61">
        <f t="shared" ca="1" si="2"/>
        <v>4.7219001071943332</v>
      </c>
      <c r="I129" s="112" t="str">
        <f ca="1">IFERROR(_xlfn.T.TEST('Normalization Selection'!D134:I134,'Normalization Selection'!J134:O134,2,1),"")</f>
        <v/>
      </c>
      <c r="J129" s="18"/>
    </row>
    <row r="130" spans="1:10" x14ac:dyDescent="0.25">
      <c r="A130" s="133"/>
      <c r="B130" s="13" t="s">
        <v>2421</v>
      </c>
      <c r="C130" s="6" t="str">
        <f>'Normalization Selection'!C135</f>
        <v>hsa-miR-149-5p</v>
      </c>
      <c r="D130" s="111">
        <f ca="1">IFERROR(AVERAGE('Normalization Selection'!D135:I135),"")</f>
        <v>9.1290498309903845E-10</v>
      </c>
      <c r="E130" s="111" t="str">
        <f ca="1">IFERROR(_xlfn.STDEV.S('Normalization Selection'!D135:I135), "NA")</f>
        <v>NA</v>
      </c>
      <c r="F130" s="111">
        <f ca="1">IFERROR(AVERAGE('Normalization Selection'!J135:O135),"")</f>
        <v>8.592614601131586E-10</v>
      </c>
      <c r="G130" s="111" t="str">
        <f>IFERROR('Normalization Selection'!J135:O135,"NA")</f>
        <v>NA</v>
      </c>
      <c r="H130" s="61">
        <f t="shared" ca="1" si="2"/>
        <v>1.0624298021917746</v>
      </c>
      <c r="I130" s="112" t="str">
        <f ca="1">IFERROR(_xlfn.T.TEST('Normalization Selection'!D135:I135,'Normalization Selection'!J135:O135,2,1),"")</f>
        <v/>
      </c>
      <c r="J130" s="18"/>
    </row>
    <row r="131" spans="1:10" x14ac:dyDescent="0.25">
      <c r="A131" s="133"/>
      <c r="B131" s="13" t="s">
        <v>2422</v>
      </c>
      <c r="C131" s="6" t="str">
        <f>'Normalization Selection'!C136</f>
        <v>hsa-miR-301a-3p</v>
      </c>
      <c r="D131" s="111" t="str">
        <f ca="1">IFERROR(AVERAGE('Normalization Selection'!D136:I136),"")</f>
        <v/>
      </c>
      <c r="E131" s="111" t="str">
        <f ca="1">IFERROR(_xlfn.STDEV.S('Normalization Selection'!D136:I136), "NA")</f>
        <v>NA</v>
      </c>
      <c r="F131" s="111" t="str">
        <f ca="1">IFERROR(AVERAGE('Normalization Selection'!J136:O136),"")</f>
        <v/>
      </c>
      <c r="G131" s="111" t="str">
        <f>IFERROR('Normalization Selection'!J136:O136,"NA")</f>
        <v>NA</v>
      </c>
      <c r="H131" s="61" t="str">
        <f t="shared" ca="1" si="2"/>
        <v/>
      </c>
      <c r="I131" s="112" t="str">
        <f ca="1">IFERROR(_xlfn.T.TEST('Normalization Selection'!D136:I136,'Normalization Selection'!J136:O136,2,1),"")</f>
        <v/>
      </c>
      <c r="J131" s="18"/>
    </row>
    <row r="132" spans="1:10" x14ac:dyDescent="0.25">
      <c r="A132" s="133"/>
      <c r="B132" s="13" t="s">
        <v>2423</v>
      </c>
      <c r="C132" s="6" t="str">
        <f>'Normalization Selection'!C137</f>
        <v>hsa-miR-340-3p</v>
      </c>
      <c r="D132" s="111">
        <f ca="1">IFERROR(AVERAGE('Normalization Selection'!D137:I137),"")</f>
        <v>2.3431750059586845E-10</v>
      </c>
      <c r="E132" s="111" t="str">
        <f ca="1">IFERROR(_xlfn.STDEV.S('Normalization Selection'!D137:I137), "NA")</f>
        <v>NA</v>
      </c>
      <c r="F132" s="111">
        <f ca="1">IFERROR(AVERAGE('Normalization Selection'!J137:O137),"")</f>
        <v>9.0888463743487162E-10</v>
      </c>
      <c r="G132" s="111" t="str">
        <f>IFERROR('Normalization Selection'!J137:O137,"NA")</f>
        <v>NA</v>
      </c>
      <c r="H132" s="61">
        <f t="shared" ca="1" si="2"/>
        <v>-3.8788593900309696</v>
      </c>
      <c r="I132" s="112" t="str">
        <f ca="1">IFERROR(_xlfn.T.TEST('Normalization Selection'!D137:I137,'Normalization Selection'!J137:O137,2,1),"")</f>
        <v/>
      </c>
      <c r="J132" s="18"/>
    </row>
    <row r="133" spans="1:10" x14ac:dyDescent="0.25">
      <c r="A133" s="133"/>
      <c r="B133" s="13" t="s">
        <v>2424</v>
      </c>
      <c r="C133" s="6" t="str">
        <f>'Normalization Selection'!C138</f>
        <v>hsa-miR-429</v>
      </c>
      <c r="D133" s="111" t="str">
        <f ca="1">IFERROR(AVERAGE('Normalization Selection'!D138:I138),"")</f>
        <v/>
      </c>
      <c r="E133" s="111" t="str">
        <f ca="1">IFERROR(_xlfn.STDEV.S('Normalization Selection'!D138:I138), "NA")</f>
        <v>NA</v>
      </c>
      <c r="F133" s="111" t="str">
        <f ca="1">IFERROR(AVERAGE('Normalization Selection'!J138:O138),"")</f>
        <v/>
      </c>
      <c r="G133" s="111" t="str">
        <f>IFERROR('Normalization Selection'!J138:O138,"NA")</f>
        <v>NA</v>
      </c>
      <c r="H133" s="61" t="str">
        <f t="shared" ca="1" si="2"/>
        <v/>
      </c>
      <c r="I133" s="112" t="str">
        <f ca="1">IFERROR(_xlfn.T.TEST('Normalization Selection'!D138:I138,'Normalization Selection'!J138:O138,2,1),"")</f>
        <v/>
      </c>
      <c r="J133" s="18"/>
    </row>
    <row r="134" spans="1:10" x14ac:dyDescent="0.25">
      <c r="A134" s="133"/>
      <c r="B134" s="13" t="s">
        <v>2425</v>
      </c>
      <c r="C134" s="6" t="str">
        <f>'Normalization Selection'!C139</f>
        <v>hsa-miR-582-5p</v>
      </c>
      <c r="D134" s="111">
        <f ca="1">IFERROR(AVERAGE('Normalization Selection'!D139:I139),"")</f>
        <v>3.1593078421761529E-8</v>
      </c>
      <c r="E134" s="111" t="str">
        <f ca="1">IFERROR(_xlfn.STDEV.S('Normalization Selection'!D139:I139), "NA")</f>
        <v>NA</v>
      </c>
      <c r="F134" s="111">
        <f ca="1">IFERROR(AVERAGE('Normalization Selection'!J139:O139),"")</f>
        <v>2.6911839347010011E-8</v>
      </c>
      <c r="G134" s="111" t="str">
        <f>IFERROR('Normalization Selection'!J139:O139,"NA")</f>
        <v>NA</v>
      </c>
      <c r="H134" s="61">
        <f t="shared" ca="1" si="2"/>
        <v>1.1739471990149057</v>
      </c>
      <c r="I134" s="112" t="str">
        <f ca="1">IFERROR(_xlfn.T.TEST('Normalization Selection'!D139:I139,'Normalization Selection'!J139:O139,2,1),"")</f>
        <v/>
      </c>
      <c r="J134" s="18"/>
    </row>
    <row r="135" spans="1:10" x14ac:dyDescent="0.25">
      <c r="A135" s="133"/>
      <c r="B135" s="13" t="s">
        <v>2427</v>
      </c>
      <c r="C135" s="6" t="str">
        <f>'Normalization Selection'!C140</f>
        <v>hsa-miR-22-3p</v>
      </c>
      <c r="D135" s="111">
        <f ca="1">IFERROR(AVERAGE('Normalization Selection'!D140:I140),"")</f>
        <v>2.5929754011152776E-8</v>
      </c>
      <c r="E135" s="111" t="str">
        <f ca="1">IFERROR(_xlfn.STDEV.S('Normalization Selection'!D140:I140), "NA")</f>
        <v>NA</v>
      </c>
      <c r="F135" s="111">
        <f ca="1">IFERROR(AVERAGE('Normalization Selection'!J140:O140),"")</f>
        <v>7.1313197555509589E-9</v>
      </c>
      <c r="G135" s="111" t="str">
        <f>IFERROR('Normalization Selection'!J140:O140,"NA")</f>
        <v>NA</v>
      </c>
      <c r="H135" s="61">
        <f t="shared" ca="1" si="2"/>
        <v>3.6360386155689168</v>
      </c>
      <c r="I135" s="112" t="str">
        <f ca="1">IFERROR(_xlfn.T.TEST('Normalization Selection'!D140:I140,'Normalization Selection'!J140:O140,2,1),"")</f>
        <v/>
      </c>
      <c r="J135" s="18"/>
    </row>
    <row r="136" spans="1:10" x14ac:dyDescent="0.25">
      <c r="A136" s="133"/>
      <c r="B136" s="13" t="s">
        <v>2428</v>
      </c>
      <c r="C136" s="6" t="str">
        <f>'Normalization Selection'!C141</f>
        <v>hsa-miR-148a-3p</v>
      </c>
      <c r="D136" s="111">
        <f ca="1">IFERROR(AVERAGE('Normalization Selection'!D141:I141),"")</f>
        <v>2.6435281866571416E-10</v>
      </c>
      <c r="E136" s="111" t="str">
        <f ca="1">IFERROR(_xlfn.STDEV.S('Normalization Selection'!D141:I141), "NA")</f>
        <v>NA</v>
      </c>
      <c r="F136" s="111">
        <f ca="1">IFERROR(AVERAGE('Normalization Selection'!J141:O141),"")</f>
        <v>1.4673784454079805E-8</v>
      </c>
      <c r="G136" s="111" t="str">
        <f>IFERROR('Normalization Selection'!J141:O141,"NA")</f>
        <v>NA</v>
      </c>
      <c r="H136" s="61">
        <f t="shared" ca="1" si="2"/>
        <v>-55.508333628307007</v>
      </c>
      <c r="I136" s="112" t="str">
        <f ca="1">IFERROR(_xlfn.T.TEST('Normalization Selection'!D141:I141,'Normalization Selection'!J141:O141,2,1),"")</f>
        <v/>
      </c>
      <c r="J136" s="18"/>
    </row>
    <row r="137" spans="1:10" x14ac:dyDescent="0.25">
      <c r="A137" s="133"/>
      <c r="B137" s="13" t="s">
        <v>2429</v>
      </c>
      <c r="C137" s="6" t="str">
        <f>'Normalization Selection'!C142</f>
        <v>hsa-miR-183-5p</v>
      </c>
      <c r="D137" s="111">
        <f ca="1">IFERROR(AVERAGE('Normalization Selection'!D142:I142),"")</f>
        <v>1.698993608128974E-7</v>
      </c>
      <c r="E137" s="111" t="str">
        <f ca="1">IFERROR(_xlfn.STDEV.S('Normalization Selection'!D142:I142), "NA")</f>
        <v>NA</v>
      </c>
      <c r="F137" s="111">
        <f ca="1">IFERROR(AVERAGE('Normalization Selection'!J142:O142),"")</f>
        <v>1.2651539095510681E-7</v>
      </c>
      <c r="G137" s="111" t="str">
        <f>IFERROR('Normalization Selection'!J142:O142,"NA")</f>
        <v>NA</v>
      </c>
      <c r="H137" s="61">
        <f t="shared" ca="1" si="2"/>
        <v>1.3429145618590004</v>
      </c>
      <c r="I137" s="112" t="str">
        <f ca="1">IFERROR(_xlfn.T.TEST('Normalization Selection'!D142:I142,'Normalization Selection'!J142:O142,2,1),"")</f>
        <v/>
      </c>
      <c r="J137" s="18"/>
    </row>
    <row r="138" spans="1:10" x14ac:dyDescent="0.25">
      <c r="A138" s="133"/>
      <c r="B138" s="13" t="s">
        <v>2430</v>
      </c>
      <c r="C138" s="6" t="str">
        <f>'Normalization Selection'!C143</f>
        <v>hsa-miR-219a-5p</v>
      </c>
      <c r="D138" s="111">
        <f ca="1">IFERROR(AVERAGE('Normalization Selection'!D143:I143),"")</f>
        <v>1.0895107451422557E-7</v>
      </c>
      <c r="E138" s="111" t="str">
        <f ca="1">IFERROR(_xlfn.STDEV.S('Normalization Selection'!D143:I143), "NA")</f>
        <v>NA</v>
      </c>
      <c r="F138" s="111">
        <f ca="1">IFERROR(AVERAGE('Normalization Selection'!J143:O143),"")</f>
        <v>1.382532028893945E-7</v>
      </c>
      <c r="G138" s="111" t="str">
        <f>IFERROR('Normalization Selection'!J143:O143,"NA")</f>
        <v>NA</v>
      </c>
      <c r="H138" s="61">
        <f t="shared" ca="1" si="2"/>
        <v>-1.2689475850129683</v>
      </c>
      <c r="I138" s="112" t="str">
        <f ca="1">IFERROR(_xlfn.T.TEST('Normalization Selection'!D143:I143,'Normalization Selection'!J143:O143,2,1),"")</f>
        <v/>
      </c>
      <c r="J138" s="18"/>
    </row>
    <row r="139" spans="1:10" x14ac:dyDescent="0.25">
      <c r="A139" s="133"/>
      <c r="B139" s="13" t="s">
        <v>2431</v>
      </c>
      <c r="C139" s="6" t="str">
        <f>'Normalization Selection'!C144</f>
        <v>hsa-miR-124-3p</v>
      </c>
      <c r="D139" s="111">
        <f ca="1">IFERROR(AVERAGE('Normalization Selection'!D144:I144),"")</f>
        <v>3.0942902269528799E-8</v>
      </c>
      <c r="E139" s="111" t="str">
        <f ca="1">IFERROR(_xlfn.STDEV.S('Normalization Selection'!D144:I144), "NA")</f>
        <v>NA</v>
      </c>
      <c r="F139" s="111">
        <f ca="1">IFERROR(AVERAGE('Normalization Selection'!J144:O144),"")</f>
        <v>8.0905680420629084E-8</v>
      </c>
      <c r="G139" s="111" t="str">
        <f>IFERROR('Normalization Selection'!J144:O144,"NA")</f>
        <v>NA</v>
      </c>
      <c r="H139" s="61">
        <f t="shared" ca="1" si="2"/>
        <v>-2.6146765327925112</v>
      </c>
      <c r="I139" s="112" t="str">
        <f ca="1">IFERROR(_xlfn.T.TEST('Normalization Selection'!D144:I144,'Normalization Selection'!J144:O144,2,1),"")</f>
        <v/>
      </c>
      <c r="J139" s="18"/>
    </row>
    <row r="140" spans="1:10" x14ac:dyDescent="0.25">
      <c r="A140" s="133"/>
      <c r="B140" s="13" t="s">
        <v>2432</v>
      </c>
      <c r="C140" s="6" t="str">
        <f>'Normalization Selection'!C145</f>
        <v>hsa-miR-191-5p</v>
      </c>
      <c r="D140" s="111">
        <f ca="1">IFERROR(AVERAGE('Normalization Selection'!D145:I145),"")</f>
        <v>1.1757721572164915E-8</v>
      </c>
      <c r="E140" s="111" t="str">
        <f ca="1">IFERROR(_xlfn.STDEV.S('Normalization Selection'!D145:I145), "NA")</f>
        <v>NA</v>
      </c>
      <c r="F140" s="111">
        <f ca="1">IFERROR(AVERAGE('Normalization Selection'!J145:O145),"")</f>
        <v>1.6809082723245486E-8</v>
      </c>
      <c r="G140" s="111" t="str">
        <f>IFERROR('Normalization Selection'!J145:O145,"NA")</f>
        <v>NA</v>
      </c>
      <c r="H140" s="61">
        <f t="shared" ca="1" si="2"/>
        <v>-1.4296207492307949</v>
      </c>
      <c r="I140" s="112" t="str">
        <f ca="1">IFERROR(_xlfn.T.TEST('Normalization Selection'!D145:I145,'Normalization Selection'!J145:O145,2,1),"")</f>
        <v/>
      </c>
      <c r="J140" s="18"/>
    </row>
    <row r="141" spans="1:10" x14ac:dyDescent="0.25">
      <c r="A141" s="133"/>
      <c r="B141" s="13" t="s">
        <v>2433</v>
      </c>
      <c r="C141" s="6" t="str">
        <f>'Normalization Selection'!C146</f>
        <v>hsa-miR-185-5p</v>
      </c>
      <c r="D141" s="111">
        <f ca="1">IFERROR(AVERAGE('Normalization Selection'!D146:I146),"")</f>
        <v>1.3154319480097828E-9</v>
      </c>
      <c r="E141" s="111" t="str">
        <f ca="1">IFERROR(_xlfn.STDEV.S('Normalization Selection'!D146:I146), "NA")</f>
        <v>NA</v>
      </c>
      <c r="F141" s="111">
        <f ca="1">IFERROR(AVERAGE('Normalization Selection'!J146:O146),"")</f>
        <v>2.0043981249730042E-9</v>
      </c>
      <c r="G141" s="111" t="str">
        <f>IFERROR('Normalization Selection'!J146:O146,"NA")</f>
        <v>NA</v>
      </c>
      <c r="H141" s="61">
        <f t="shared" ref="H141:H178" ca="1" si="3">IFERROR(IF(D141/F141&lt;1,F141/D141*-1,D141/F141),"")</f>
        <v>-1.5237566093826524</v>
      </c>
      <c r="I141" s="112" t="str">
        <f ca="1">IFERROR(_xlfn.T.TEST('Normalization Selection'!D146:I146,'Normalization Selection'!J146:O146,2,1),"")</f>
        <v/>
      </c>
      <c r="J141" s="18"/>
    </row>
    <row r="142" spans="1:10" x14ac:dyDescent="0.25">
      <c r="A142" s="133"/>
      <c r="B142" s="13" t="s">
        <v>2434</v>
      </c>
      <c r="C142" s="6" t="str">
        <f>'Normalization Selection'!C147</f>
        <v>hsa-miR-99b-5p</v>
      </c>
      <c r="D142" s="111" t="str">
        <f ca="1">IFERROR(AVERAGE('Normalization Selection'!D147:I147),"")</f>
        <v/>
      </c>
      <c r="E142" s="111" t="str">
        <f ca="1">IFERROR(_xlfn.STDEV.S('Normalization Selection'!D147:I147), "NA")</f>
        <v>NA</v>
      </c>
      <c r="F142" s="111" t="str">
        <f ca="1">IFERROR(AVERAGE('Normalization Selection'!J147:O147),"")</f>
        <v/>
      </c>
      <c r="G142" s="111" t="str">
        <f>IFERROR('Normalization Selection'!J147:O147,"NA")</f>
        <v>NA</v>
      </c>
      <c r="H142" s="61" t="str">
        <f t="shared" ca="1" si="3"/>
        <v/>
      </c>
      <c r="I142" s="112" t="str">
        <f ca="1">IFERROR(_xlfn.T.TEST('Normalization Selection'!D147:I147,'Normalization Selection'!J147:O147,2,1),"")</f>
        <v/>
      </c>
      <c r="J142" s="18"/>
    </row>
    <row r="143" spans="1:10" x14ac:dyDescent="0.25">
      <c r="A143" s="133"/>
      <c r="B143" s="13" t="s">
        <v>2435</v>
      </c>
      <c r="C143" s="6" t="str">
        <f>'Normalization Selection'!C148</f>
        <v>hsa-miR-151a-3p</v>
      </c>
      <c r="D143" s="111">
        <f ca="1">IFERROR(AVERAGE('Normalization Selection'!D148:I148),"")</f>
        <v>2.3431750059586845E-10</v>
      </c>
      <c r="E143" s="111" t="str">
        <f ca="1">IFERROR(_xlfn.STDEV.S('Normalization Selection'!D148:I148), "NA")</f>
        <v>NA</v>
      </c>
      <c r="F143" s="111">
        <f ca="1">IFERROR(AVERAGE('Normalization Selection'!J148:O148),"")</f>
        <v>9.0888463743487162E-10</v>
      </c>
      <c r="G143" s="111" t="str">
        <f>IFERROR('Normalization Selection'!J148:O148,"NA")</f>
        <v>NA</v>
      </c>
      <c r="H143" s="61">
        <f t="shared" ca="1" si="3"/>
        <v>-3.8788593900309696</v>
      </c>
      <c r="I143" s="112" t="str">
        <f ca="1">IFERROR(_xlfn.T.TEST('Normalization Selection'!D148:I148,'Normalization Selection'!J148:O148,2,1),"")</f>
        <v/>
      </c>
      <c r="J143" s="18"/>
    </row>
    <row r="144" spans="1:10" x14ac:dyDescent="0.25">
      <c r="A144" s="133"/>
      <c r="B144" s="13" t="s">
        <v>2436</v>
      </c>
      <c r="C144" s="6" t="str">
        <f>'Normalization Selection'!C149</f>
        <v>hsa-miR-449a</v>
      </c>
      <c r="D144" s="111">
        <f ca="1">IFERROR(AVERAGE('Normalization Selection'!D149:I149),"")</f>
        <v>2.1757859212018703E-9</v>
      </c>
      <c r="E144" s="111" t="str">
        <f ca="1">IFERROR(_xlfn.STDEV.S('Normalization Selection'!D149:I149), "NA")</f>
        <v>NA</v>
      </c>
      <c r="F144" s="111">
        <f ca="1">IFERROR(AVERAGE('Normalization Selection'!J149:O149),"")</f>
        <v>2.4608711028017905E-9</v>
      </c>
      <c r="G144" s="111" t="str">
        <f>IFERROR('Normalization Selection'!J149:O149,"NA")</f>
        <v>NA</v>
      </c>
      <c r="H144" s="61">
        <f t="shared" ca="1" si="3"/>
        <v>-1.131026301265174</v>
      </c>
      <c r="I144" s="112" t="str">
        <f ca="1">IFERROR(_xlfn.T.TEST('Normalization Selection'!D149:I149,'Normalization Selection'!J149:O149,2,1),"")</f>
        <v/>
      </c>
      <c r="J144" s="18"/>
    </row>
    <row r="145" spans="1:10" x14ac:dyDescent="0.25">
      <c r="A145" s="133"/>
      <c r="B145" s="13" t="s">
        <v>2437</v>
      </c>
      <c r="C145" s="6" t="str">
        <f>'Normalization Selection'!C150</f>
        <v>hsa-miR-150-5p</v>
      </c>
      <c r="D145" s="111">
        <f ca="1">IFERROR(AVERAGE('Normalization Selection'!D150:I150),"")</f>
        <v>3.6136698600148036E-10</v>
      </c>
      <c r="E145" s="111" t="str">
        <f ca="1">IFERROR(_xlfn.STDEV.S('Normalization Selection'!D150:I150), "NA")</f>
        <v>NA</v>
      </c>
      <c r="F145" s="111">
        <f ca="1">IFERROR(AVERAGE('Normalization Selection'!J150:O150),"")</f>
        <v>2.6911839347010011E-8</v>
      </c>
      <c r="G145" s="111" t="str">
        <f>IFERROR('Normalization Selection'!J150:O150,"NA")</f>
        <v>NA</v>
      </c>
      <c r="H145" s="61">
        <f t="shared" ca="1" si="3"/>
        <v>-74.472324228588406</v>
      </c>
      <c r="I145" s="112" t="str">
        <f ca="1">IFERROR(_xlfn.T.TEST('Normalization Selection'!D150:I150,'Normalization Selection'!J150:O150,2,1),"")</f>
        <v/>
      </c>
      <c r="J145" s="18"/>
    </row>
    <row r="146" spans="1:10" x14ac:dyDescent="0.25">
      <c r="A146" s="133"/>
      <c r="B146" s="13" t="s">
        <v>2439</v>
      </c>
      <c r="C146" s="6" t="str">
        <f>'Normalization Selection'!C151</f>
        <v>hsa-miR-26a-5p</v>
      </c>
      <c r="D146" s="111">
        <f ca="1">IFERROR(AVERAGE('Normalization Selection'!D151:I151),"")</f>
        <v>1.8797445449341881E-9</v>
      </c>
      <c r="E146" s="111" t="str">
        <f ca="1">IFERROR(_xlfn.STDEV.S('Normalization Selection'!D151:I151), "NA")</f>
        <v>NA</v>
      </c>
      <c r="F146" s="111">
        <f ca="1">IFERROR(AVERAGE('Normalization Selection'!J151:O151),"")</f>
        <v>6.2433177965026569E-7</v>
      </c>
      <c r="G146" s="111" t="str">
        <f>IFERROR('Normalization Selection'!J151:O151,"NA")</f>
        <v>NA</v>
      </c>
      <c r="H146" s="61">
        <f t="shared" ca="1" si="3"/>
        <v>-332.13650298004944</v>
      </c>
      <c r="I146" s="112" t="str">
        <f ca="1">IFERROR(_xlfn.T.TEST('Normalization Selection'!D151:I151,'Normalization Selection'!J151:O151,2,1),"")</f>
        <v/>
      </c>
      <c r="J146" s="18"/>
    </row>
    <row r="147" spans="1:10" x14ac:dyDescent="0.25">
      <c r="A147" s="133"/>
      <c r="B147" s="13" t="s">
        <v>2440</v>
      </c>
      <c r="C147" s="6" t="str">
        <f>'Normalization Selection'!C152</f>
        <v>hsa-miR-30c-5p</v>
      </c>
      <c r="D147" s="111">
        <f ca="1">IFERROR(AVERAGE('Normalization Selection'!D152:I152),"")</f>
        <v>3.9683426852299469E-9</v>
      </c>
      <c r="E147" s="111" t="str">
        <f ca="1">IFERROR(_xlfn.STDEV.S('Normalization Selection'!D152:I152), "NA")</f>
        <v>NA</v>
      </c>
      <c r="F147" s="111">
        <f ca="1">IFERROR(AVERAGE('Normalization Selection'!J152:O152),"")</f>
        <v>7.1313197555509589E-9</v>
      </c>
      <c r="G147" s="111" t="str">
        <f>IFERROR('Normalization Selection'!J152:O152,"NA")</f>
        <v>NA</v>
      </c>
      <c r="H147" s="61">
        <f t="shared" ca="1" si="3"/>
        <v>-1.7970524022770307</v>
      </c>
      <c r="I147" s="112" t="str">
        <f ca="1">IFERROR(_xlfn.T.TEST('Normalization Selection'!D152:I152,'Normalization Selection'!J152:O152,2,1),"")</f>
        <v/>
      </c>
      <c r="J147" s="18"/>
    </row>
    <row r="148" spans="1:10" x14ac:dyDescent="0.25">
      <c r="A148" s="133"/>
      <c r="B148" s="13" t="s">
        <v>2441</v>
      </c>
      <c r="C148" s="6" t="str">
        <f>'Normalization Selection'!C153</f>
        <v>hsa-miR-199b-5p</v>
      </c>
      <c r="D148" s="111">
        <f ca="1">IFERROR(AVERAGE('Normalization Selection'!D153:I153),"")</f>
        <v>2.6199451612762042E-9</v>
      </c>
      <c r="E148" s="111" t="str">
        <f ca="1">IFERROR(_xlfn.STDEV.S('Normalization Selection'!D153:I153), "NA")</f>
        <v>NA</v>
      </c>
      <c r="F148" s="111">
        <f ca="1">IFERROR(AVERAGE('Normalization Selection'!J153:O153),"")</f>
        <v>5.0458495411621053E-10</v>
      </c>
      <c r="G148" s="111" t="str">
        <f>IFERROR('Normalization Selection'!J153:O153,"NA")</f>
        <v>NA</v>
      </c>
      <c r="H148" s="61">
        <f t="shared" ca="1" si="3"/>
        <v>5.1922776133210009</v>
      </c>
      <c r="I148" s="112" t="str">
        <f ca="1">IFERROR(_xlfn.T.TEST('Normalization Selection'!D153:I153,'Normalization Selection'!J153:O153,2,1),"")</f>
        <v/>
      </c>
      <c r="J148" s="18"/>
    </row>
    <row r="149" spans="1:10" x14ac:dyDescent="0.25">
      <c r="A149" s="133"/>
      <c r="B149" s="13" t="s">
        <v>2442</v>
      </c>
      <c r="C149" s="6" t="str">
        <f>'Normalization Selection'!C154</f>
        <v>hsa-miR-21-5p</v>
      </c>
      <c r="D149" s="111">
        <f ca="1">IFERROR(AVERAGE('Normalization Selection'!D154:I154),"")</f>
        <v>1.2274637551316627E-7</v>
      </c>
      <c r="E149" s="111" t="str">
        <f ca="1">IFERROR(_xlfn.STDEV.S('Normalization Selection'!D154:I154), "NA")</f>
        <v>NA</v>
      </c>
      <c r="F149" s="111">
        <f ca="1">IFERROR(AVERAGE('Normalization Selection'!J154:O154),"")</f>
        <v>4.3657847401773152E-8</v>
      </c>
      <c r="G149" s="111" t="str">
        <f>IFERROR('Normalization Selection'!J154:O154,"NA")</f>
        <v>NA</v>
      </c>
      <c r="H149" s="61">
        <f t="shared" ca="1" si="3"/>
        <v>2.8115535423347731</v>
      </c>
      <c r="I149" s="112" t="str">
        <f ca="1">IFERROR(_xlfn.T.TEST('Normalization Selection'!D154:I154,'Normalization Selection'!J154:O154,2,1),"")</f>
        <v/>
      </c>
      <c r="J149" s="18"/>
    </row>
    <row r="150" spans="1:10" x14ac:dyDescent="0.25">
      <c r="A150" s="133"/>
      <c r="B150" s="13" t="s">
        <v>2443</v>
      </c>
      <c r="C150" s="6" t="str">
        <f>'Normalization Selection'!C155</f>
        <v>hsa-miR-128-3p</v>
      </c>
      <c r="D150" s="111">
        <f ca="1">IFERROR(AVERAGE('Normalization Selection'!D155:I155),"")</f>
        <v>1.0895107451422557E-7</v>
      </c>
      <c r="E150" s="111" t="str">
        <f ca="1">IFERROR(_xlfn.STDEV.S('Normalization Selection'!D155:I155), "NA")</f>
        <v>NA</v>
      </c>
      <c r="F150" s="111">
        <f ca="1">IFERROR(AVERAGE('Normalization Selection'!J155:O155),"")</f>
        <v>1.382532028893945E-7</v>
      </c>
      <c r="G150" s="111" t="str">
        <f>IFERROR('Normalization Selection'!J155:O155,"NA")</f>
        <v>NA</v>
      </c>
      <c r="H150" s="61">
        <f t="shared" ca="1" si="3"/>
        <v>-1.2689475850129683</v>
      </c>
      <c r="I150" s="112" t="str">
        <f ca="1">IFERROR(_xlfn.T.TEST('Normalization Selection'!D155:I155,'Normalization Selection'!J155:O155,2,1),"")</f>
        <v/>
      </c>
      <c r="J150" s="18"/>
    </row>
    <row r="151" spans="1:10" x14ac:dyDescent="0.25">
      <c r="A151" s="133"/>
      <c r="B151" s="13" t="s">
        <v>2444</v>
      </c>
      <c r="C151" s="6" t="str">
        <f>'Normalization Selection'!C156</f>
        <v>hsa-miR-23a-3p</v>
      </c>
      <c r="D151" s="111">
        <f ca="1">IFERROR(AVERAGE('Normalization Selection'!D156:I156),"")</f>
        <v>3.0942902269528799E-8</v>
      </c>
      <c r="E151" s="111" t="str">
        <f ca="1">IFERROR(_xlfn.STDEV.S('Normalization Selection'!D156:I156), "NA")</f>
        <v>NA</v>
      </c>
      <c r="F151" s="111">
        <f ca="1">IFERROR(AVERAGE('Normalization Selection'!J156:O156),"")</f>
        <v>8.0905680420629084E-8</v>
      </c>
      <c r="G151" s="111" t="str">
        <f>IFERROR('Normalization Selection'!J156:O156,"NA")</f>
        <v>NA</v>
      </c>
      <c r="H151" s="61">
        <f t="shared" ca="1" si="3"/>
        <v>-2.6146765327925112</v>
      </c>
      <c r="I151" s="112" t="str">
        <f ca="1">IFERROR(_xlfn.T.TEST('Normalization Selection'!D156:I156,'Normalization Selection'!J156:O156,2,1),"")</f>
        <v/>
      </c>
      <c r="J151" s="18"/>
    </row>
    <row r="152" spans="1:10" x14ac:dyDescent="0.25">
      <c r="A152" s="133"/>
      <c r="B152" s="13" t="s">
        <v>2445</v>
      </c>
      <c r="C152" s="6" t="str">
        <f>'Normalization Selection'!C157</f>
        <v>hsa-miR-186-5p</v>
      </c>
      <c r="D152" s="111">
        <f ca="1">IFERROR(AVERAGE('Normalization Selection'!D157:I157),"")</f>
        <v>1.1757721572164915E-8</v>
      </c>
      <c r="E152" s="111" t="str">
        <f ca="1">IFERROR(_xlfn.STDEV.S('Normalization Selection'!D157:I157), "NA")</f>
        <v>NA</v>
      </c>
      <c r="F152" s="111">
        <f ca="1">IFERROR(AVERAGE('Normalization Selection'!J157:O157),"")</f>
        <v>1.6809082723245486E-8</v>
      </c>
      <c r="G152" s="111" t="str">
        <f>IFERROR('Normalization Selection'!J157:O157,"NA")</f>
        <v>NA</v>
      </c>
      <c r="H152" s="61">
        <f t="shared" ca="1" si="3"/>
        <v>-1.4296207492307949</v>
      </c>
      <c r="I152" s="112" t="str">
        <f ca="1">IFERROR(_xlfn.T.TEST('Normalization Selection'!D157:I157,'Normalization Selection'!J157:O157,2,1),"")</f>
        <v/>
      </c>
      <c r="J152" s="18"/>
    </row>
    <row r="153" spans="1:10" x14ac:dyDescent="0.25">
      <c r="A153" s="133"/>
      <c r="B153" s="13" t="s">
        <v>2446</v>
      </c>
      <c r="C153" s="6" t="str">
        <f>'Normalization Selection'!C158</f>
        <v>hsa-miR-296-5p</v>
      </c>
      <c r="D153" s="111">
        <f ca="1">IFERROR(AVERAGE('Normalization Selection'!D158:I158),"")</f>
        <v>1.2462629706826463E-8</v>
      </c>
      <c r="E153" s="111" t="str">
        <f ca="1">IFERROR(_xlfn.STDEV.S('Normalization Selection'!D158:I158), "NA")</f>
        <v>NA</v>
      </c>
      <c r="F153" s="111">
        <f ca="1">IFERROR(AVERAGE('Normalization Selection'!J158:O158),"")</f>
        <v>1.5957570243718628E-8</v>
      </c>
      <c r="G153" s="111" t="str">
        <f>IFERROR('Normalization Selection'!J158:O158,"NA")</f>
        <v>NA</v>
      </c>
      <c r="H153" s="61">
        <f t="shared" ca="1" si="3"/>
        <v>-1.2804336339205997</v>
      </c>
      <c r="I153" s="112" t="str">
        <f ca="1">IFERROR(_xlfn.T.TEST('Normalization Selection'!D158:I158,'Normalization Selection'!J158:O158,2,1),"")</f>
        <v/>
      </c>
      <c r="J153" s="18"/>
    </row>
    <row r="154" spans="1:10" x14ac:dyDescent="0.25">
      <c r="A154" s="133"/>
      <c r="B154" s="13" t="s">
        <v>2447</v>
      </c>
      <c r="C154" s="6" t="str">
        <f>'Normalization Selection'!C159</f>
        <v>hsa-miR-339-5p</v>
      </c>
      <c r="D154" s="111">
        <f ca="1">IFERROR(AVERAGE('Normalization Selection'!D159:I159),"")</f>
        <v>7.8709436684909121E-9</v>
      </c>
      <c r="E154" s="111" t="str">
        <f ca="1">IFERROR(_xlfn.STDEV.S('Normalization Selection'!D159:I159), "NA")</f>
        <v>NA</v>
      </c>
      <c r="F154" s="111" t="str">
        <f ca="1">IFERROR(AVERAGE('Normalization Selection'!J159:O159),"")</f>
        <v/>
      </c>
      <c r="G154" s="111" t="str">
        <f>IFERROR('Normalization Selection'!J159:O159,"NA")</f>
        <v>NA</v>
      </c>
      <c r="H154" s="61" t="str">
        <f t="shared" ca="1" si="3"/>
        <v/>
      </c>
      <c r="I154" s="112" t="str">
        <f ca="1">IFERROR(_xlfn.T.TEST('Normalization Selection'!D159:I159,'Normalization Selection'!J159:O159,2,1),"")</f>
        <v/>
      </c>
      <c r="J154" s="18"/>
    </row>
    <row r="155" spans="1:10" x14ac:dyDescent="0.25">
      <c r="A155" s="133"/>
      <c r="B155" s="13" t="s">
        <v>2448</v>
      </c>
      <c r="C155" s="6" t="str">
        <f>'Normalization Selection'!C160</f>
        <v>hsa-miR-451a</v>
      </c>
      <c r="D155" s="111" t="str">
        <f ca="1">IFERROR(AVERAGE('Normalization Selection'!D160:I160),"")</f>
        <v/>
      </c>
      <c r="E155" s="111" t="str">
        <f ca="1">IFERROR(_xlfn.STDEV.S('Normalization Selection'!D160:I160), "NA")</f>
        <v>NA</v>
      </c>
      <c r="F155" s="111" t="str">
        <f ca="1">IFERROR(AVERAGE('Normalization Selection'!J160:O160),"")</f>
        <v/>
      </c>
      <c r="G155" s="111" t="str">
        <f>IFERROR('Normalization Selection'!J160:O160,"NA")</f>
        <v>NA</v>
      </c>
      <c r="H155" s="61" t="str">
        <f t="shared" ca="1" si="3"/>
        <v/>
      </c>
      <c r="I155" s="112" t="str">
        <f ca="1">IFERROR(_xlfn.T.TEST('Normalization Selection'!D160:I160,'Normalization Selection'!J160:O160,2,1),"")</f>
        <v/>
      </c>
      <c r="J155" s="18"/>
    </row>
    <row r="156" spans="1:10" x14ac:dyDescent="0.25">
      <c r="A156" s="133"/>
      <c r="B156" s="13" t="s">
        <v>2449</v>
      </c>
      <c r="C156" s="6" t="str">
        <f>'Normalization Selection'!C161</f>
        <v>hsa-miR-28-3p</v>
      </c>
      <c r="D156" s="111">
        <f ca="1">IFERROR(AVERAGE('Normalization Selection'!D161:I161),"")</f>
        <v>3.5739925192575877E-9</v>
      </c>
      <c r="E156" s="111" t="str">
        <f ca="1">IFERROR(_xlfn.STDEV.S('Normalization Selection'!D161:I161), "NA")</f>
        <v>NA</v>
      </c>
      <c r="F156" s="111">
        <f ca="1">IFERROR(AVERAGE('Normalization Selection'!J161:O161),"")</f>
        <v>1.066710798993346E-9</v>
      </c>
      <c r="G156" s="111" t="str">
        <f>IFERROR('Normalization Selection'!J161:O161,"NA")</f>
        <v>NA</v>
      </c>
      <c r="H156" s="61">
        <f t="shared" ca="1" si="3"/>
        <v>3.350479363882283</v>
      </c>
      <c r="I156" s="112" t="str">
        <f ca="1">IFERROR(_xlfn.T.TEST('Normalization Selection'!D161:I161,'Normalization Selection'!J161:O161,2,1),"")</f>
        <v/>
      </c>
      <c r="J156" s="18"/>
    </row>
    <row r="157" spans="1:10" x14ac:dyDescent="0.25">
      <c r="A157" s="133"/>
      <c r="B157" s="13" t="s">
        <v>2451</v>
      </c>
      <c r="C157" s="6" t="str">
        <f>'Normalization Selection'!C162</f>
        <v>hsa-miR-30a-3p</v>
      </c>
      <c r="D157" s="111">
        <f ca="1">IFERROR(AVERAGE('Normalization Selection'!D162:I162),"")</f>
        <v>2.8992513739624587E-7</v>
      </c>
      <c r="E157" s="111" t="str">
        <f ca="1">IFERROR(_xlfn.STDEV.S('Normalization Selection'!D162:I162), "NA")</f>
        <v>NA</v>
      </c>
      <c r="F157" s="111">
        <f ca="1">IFERROR(AVERAGE('Normalization Selection'!J162:O162),"")</f>
        <v>1.0326224748253025E-7</v>
      </c>
      <c r="G157" s="111" t="str">
        <f>IFERROR('Normalization Selection'!J162:O162,"NA")</f>
        <v>NA</v>
      </c>
      <c r="H157" s="61">
        <f t="shared" ca="1" si="3"/>
        <v>2.8076586019038077</v>
      </c>
      <c r="I157" s="112" t="str">
        <f ca="1">IFERROR(_xlfn.T.TEST('Normalization Selection'!D162:I162,'Normalization Selection'!J162:O162,2,1),"")</f>
        <v/>
      </c>
      <c r="J157" s="18"/>
    </row>
    <row r="158" spans="1:10" x14ac:dyDescent="0.25">
      <c r="A158" s="133"/>
      <c r="B158" s="13" t="s">
        <v>2452</v>
      </c>
      <c r="C158" s="6" t="str">
        <f>'Normalization Selection'!C163</f>
        <v>hsa-miR-30d-5p</v>
      </c>
      <c r="D158" s="111">
        <f ca="1">IFERROR(AVERAGE('Normalization Selection'!D163:I163),"")</f>
        <v>2.3909907020391495E-8</v>
      </c>
      <c r="E158" s="111" t="str">
        <f ca="1">IFERROR(_xlfn.STDEV.S('Normalization Selection'!D163:I163), "NA")</f>
        <v>NA</v>
      </c>
      <c r="F158" s="111">
        <f ca="1">IFERROR(AVERAGE('Normalization Selection'!J163:O163),"")</f>
        <v>6.603546281022884E-8</v>
      </c>
      <c r="G158" s="111" t="str">
        <f>IFERROR('Normalization Selection'!J163:O163,"NA")</f>
        <v>NA</v>
      </c>
      <c r="H158" s="61">
        <f t="shared" ca="1" si="3"/>
        <v>-2.7618452365335711</v>
      </c>
      <c r="I158" s="112" t="str">
        <f ca="1">IFERROR(_xlfn.T.TEST('Normalization Selection'!D163:I163,'Normalization Selection'!J163:O163,2,1),"")</f>
        <v/>
      </c>
      <c r="J158" s="18"/>
    </row>
    <row r="159" spans="1:10" x14ac:dyDescent="0.25">
      <c r="A159" s="133"/>
      <c r="B159" s="13" t="s">
        <v>2453</v>
      </c>
      <c r="C159" s="6" t="str">
        <f>'Normalization Selection'!C164</f>
        <v>hsa-miR-204-5p</v>
      </c>
      <c r="D159" s="111">
        <f ca="1">IFERROR(AVERAGE('Normalization Selection'!D164:I164),"")</f>
        <v>7.8223848687613542E-8</v>
      </c>
      <c r="E159" s="111" t="str">
        <f ca="1">IFERROR(_xlfn.STDEV.S('Normalization Selection'!D164:I164), "NA")</f>
        <v>NA</v>
      </c>
      <c r="F159" s="111">
        <f ca="1">IFERROR(AVERAGE('Normalization Selection'!J164:O164),"")</f>
        <v>9.089752410728631E-8</v>
      </c>
      <c r="G159" s="111" t="str">
        <f>IFERROR('Normalization Selection'!J164:O164,"NA")</f>
        <v>NA</v>
      </c>
      <c r="H159" s="61">
        <f t="shared" ca="1" si="3"/>
        <v>-1.1620180498953077</v>
      </c>
      <c r="I159" s="112" t="str">
        <f ca="1">IFERROR(_xlfn.T.TEST('Normalization Selection'!D164:I164,'Normalization Selection'!J164:O164,2,1),"")</f>
        <v/>
      </c>
      <c r="J159" s="18"/>
    </row>
    <row r="160" spans="1:10" x14ac:dyDescent="0.25">
      <c r="A160" s="133"/>
      <c r="B160" s="13" t="s">
        <v>2454</v>
      </c>
      <c r="C160" s="6" t="str">
        <f>'Normalization Selection'!C165</f>
        <v>hsa-miR-222-3p</v>
      </c>
      <c r="D160" s="111">
        <f ca="1">IFERROR(AVERAGE('Normalization Selection'!D165:I165),"")</f>
        <v>2.6270883315651292E-10</v>
      </c>
      <c r="E160" s="111" t="str">
        <f ca="1">IFERROR(_xlfn.STDEV.S('Normalization Selection'!D165:I165), "NA")</f>
        <v>NA</v>
      </c>
      <c r="F160" s="111">
        <f ca="1">IFERROR(AVERAGE('Normalization Selection'!J165:O165),"")</f>
        <v>3.56054278345846E-10</v>
      </c>
      <c r="G160" s="111" t="str">
        <f>IFERROR('Normalization Selection'!J165:O165,"NA")</f>
        <v>NA</v>
      </c>
      <c r="H160" s="61">
        <f t="shared" ca="1" si="3"/>
        <v>-1.3553190201782102</v>
      </c>
      <c r="I160" s="112" t="str">
        <f ca="1">IFERROR(_xlfn.T.TEST('Normalization Selection'!D165:I165,'Normalization Selection'!J165:O165,2,1),"")</f>
        <v/>
      </c>
      <c r="J160" s="18"/>
    </row>
    <row r="161" spans="1:10" x14ac:dyDescent="0.25">
      <c r="A161" s="133"/>
      <c r="B161" s="13" t="s">
        <v>2455</v>
      </c>
      <c r="C161" s="6" t="str">
        <f>'Normalization Selection'!C166</f>
        <v>hsa-miR-135a-5p</v>
      </c>
      <c r="D161" s="111">
        <f ca="1">IFERROR(AVERAGE('Normalization Selection'!D166:I166),"")</f>
        <v>1.2884249645394153E-8</v>
      </c>
      <c r="E161" s="111" t="str">
        <f ca="1">IFERROR(_xlfn.STDEV.S('Normalization Selection'!D166:I166), "NA")</f>
        <v>NA</v>
      </c>
      <c r="F161" s="111">
        <f ca="1">IFERROR(AVERAGE('Normalization Selection'!J166:O166),"")</f>
        <v>3.3016085815114588E-9</v>
      </c>
      <c r="G161" s="111" t="str">
        <f>IFERROR('Normalization Selection'!J166:O166,"NA")</f>
        <v>NA</v>
      </c>
      <c r="H161" s="61">
        <f t="shared" ca="1" si="3"/>
        <v>3.9024158458831644</v>
      </c>
      <c r="I161" s="112" t="str">
        <f ca="1">IFERROR(_xlfn.T.TEST('Normalization Selection'!D166:I166,'Normalization Selection'!J166:O166,2,1),"")</f>
        <v/>
      </c>
      <c r="J161" s="18"/>
    </row>
    <row r="162" spans="1:10" x14ac:dyDescent="0.25">
      <c r="A162" s="133"/>
      <c r="B162" s="13" t="s">
        <v>2456</v>
      </c>
      <c r="C162" s="6" t="str">
        <f>'Normalization Selection'!C167</f>
        <v>hsa-miR-9-3p</v>
      </c>
      <c r="D162" s="111">
        <f ca="1">IFERROR(AVERAGE('Normalization Selection'!D167:I167),"")</f>
        <v>4.9062084119929535E-8</v>
      </c>
      <c r="E162" s="111" t="str">
        <f ca="1">IFERROR(_xlfn.STDEV.S('Normalization Selection'!D167:I167), "NA")</f>
        <v>NA</v>
      </c>
      <c r="F162" s="111">
        <f ca="1">IFERROR(AVERAGE('Normalization Selection'!J167:O167),"")</f>
        <v>8.8350665286858915E-8</v>
      </c>
      <c r="G162" s="111" t="str">
        <f>IFERROR('Normalization Selection'!J167:O167,"NA")</f>
        <v>NA</v>
      </c>
      <c r="H162" s="61">
        <f t="shared" ca="1" si="3"/>
        <v>-1.80079315568598</v>
      </c>
      <c r="I162" s="112" t="str">
        <f ca="1">IFERROR(_xlfn.T.TEST('Normalization Selection'!D167:I167,'Normalization Selection'!J167:O167,2,1),"")</f>
        <v/>
      </c>
      <c r="J162" s="18"/>
    </row>
    <row r="163" spans="1:10" x14ac:dyDescent="0.25">
      <c r="A163" s="133"/>
      <c r="B163" s="13" t="s">
        <v>2457</v>
      </c>
      <c r="C163" s="6" t="str">
        <f>'Normalization Selection'!C168</f>
        <v>hsa-miR-188-5p</v>
      </c>
      <c r="D163" s="111" t="str">
        <f ca="1">IFERROR(AVERAGE('Normalization Selection'!D168:I168),"")</f>
        <v/>
      </c>
      <c r="E163" s="111" t="str">
        <f ca="1">IFERROR(_xlfn.STDEV.S('Normalization Selection'!D168:I168), "NA")</f>
        <v>NA</v>
      </c>
      <c r="F163" s="111" t="str">
        <f ca="1">IFERROR(AVERAGE('Normalization Selection'!J168:O168),"")</f>
        <v/>
      </c>
      <c r="G163" s="111" t="str">
        <f>IFERROR('Normalization Selection'!J168:O168,"NA")</f>
        <v>NA</v>
      </c>
      <c r="H163" s="61" t="str">
        <f t="shared" ca="1" si="3"/>
        <v/>
      </c>
      <c r="I163" s="112" t="str">
        <f ca="1">IFERROR(_xlfn.T.TEST('Normalization Selection'!D168:I168,'Normalization Selection'!J168:O168,2,1),"")</f>
        <v/>
      </c>
      <c r="J163" s="18"/>
    </row>
    <row r="164" spans="1:10" x14ac:dyDescent="0.25">
      <c r="A164" s="133"/>
      <c r="B164" s="13" t="s">
        <v>2458</v>
      </c>
      <c r="C164" s="6" t="str">
        <f>'Normalization Selection'!C169</f>
        <v>hsa-miR-130b-3p</v>
      </c>
      <c r="D164" s="111" t="str">
        <f ca="1">IFERROR(AVERAGE('Normalization Selection'!D169:I169),"")</f>
        <v/>
      </c>
      <c r="E164" s="111" t="str">
        <f ca="1">IFERROR(_xlfn.STDEV.S('Normalization Selection'!D169:I169), "NA")</f>
        <v>NA</v>
      </c>
      <c r="F164" s="111" t="str">
        <f ca="1">IFERROR(AVERAGE('Normalization Selection'!J169:O169),"")</f>
        <v/>
      </c>
      <c r="G164" s="111" t="str">
        <f>IFERROR('Normalization Selection'!J169:O169,"NA")</f>
        <v>NA</v>
      </c>
      <c r="H164" s="61" t="str">
        <f t="shared" ca="1" si="3"/>
        <v/>
      </c>
      <c r="I164" s="112" t="str">
        <f ca="1">IFERROR(_xlfn.T.TEST('Normalization Selection'!D169:I169,'Normalization Selection'!J169:O169,2,1),"")</f>
        <v/>
      </c>
      <c r="J164" s="18"/>
    </row>
    <row r="165" spans="1:10" x14ac:dyDescent="0.25">
      <c r="A165" s="133"/>
      <c r="B165" s="13" t="s">
        <v>2459</v>
      </c>
      <c r="C165" s="6" t="str">
        <f>'Normalization Selection'!C170</f>
        <v>hsa-miR-133b</v>
      </c>
      <c r="D165" s="111">
        <f ca="1">IFERROR(AVERAGE('Normalization Selection'!D170:I170),"")</f>
        <v>8.5595598645566034E-9</v>
      </c>
      <c r="E165" s="111" t="str">
        <f ca="1">IFERROR(_xlfn.STDEV.S('Normalization Selection'!D170:I170), "NA")</f>
        <v>NA</v>
      </c>
      <c r="F165" s="111">
        <f ca="1">IFERROR(AVERAGE('Normalization Selection'!J170:O170),"")</f>
        <v>1.4192896964950241E-9</v>
      </c>
      <c r="G165" s="111" t="str">
        <f>IFERROR('Normalization Selection'!J170:O170,"NA")</f>
        <v>NA</v>
      </c>
      <c r="H165" s="61">
        <f t="shared" ca="1" si="3"/>
        <v>6.0308757864547866</v>
      </c>
      <c r="I165" s="112" t="str">
        <f ca="1">IFERROR(_xlfn.T.TEST('Normalization Selection'!D170:I170,'Normalization Selection'!J170:O170,2,1),"")</f>
        <v/>
      </c>
      <c r="J165" s="18"/>
    </row>
    <row r="166" spans="1:10" x14ac:dyDescent="0.25">
      <c r="A166" s="133"/>
      <c r="B166" s="13" t="s">
        <v>2460</v>
      </c>
      <c r="C166" s="6" t="str">
        <f>'Normalization Selection'!C171</f>
        <v>hsa-miR-410-3p</v>
      </c>
      <c r="D166" s="111">
        <f ca="1">IFERROR(AVERAGE('Normalization Selection'!D171:I171),"")</f>
        <v>3.1329822903219086E-9</v>
      </c>
      <c r="E166" s="111" t="str">
        <f ca="1">IFERROR(_xlfn.STDEV.S('Normalization Selection'!D171:I171), "NA")</f>
        <v>NA</v>
      </c>
      <c r="F166" s="111">
        <f ca="1">IFERROR(AVERAGE('Normalization Selection'!J171:O171),"")</f>
        <v>1.7778937309049517E-9</v>
      </c>
      <c r="G166" s="111" t="str">
        <f>IFERROR('Normalization Selection'!J171:O171,"NA")</f>
        <v>NA</v>
      </c>
      <c r="H166" s="61">
        <f t="shared" ca="1" si="3"/>
        <v>1.7621876020268175</v>
      </c>
      <c r="I166" s="112" t="str">
        <f ca="1">IFERROR(_xlfn.T.TEST('Normalization Selection'!D171:I171,'Normalization Selection'!J171:O171,2,1),"")</f>
        <v/>
      </c>
      <c r="J166" s="18"/>
    </row>
    <row r="167" spans="1:10" x14ac:dyDescent="0.25">
      <c r="A167" s="133"/>
      <c r="B167" s="13" t="s">
        <v>2461</v>
      </c>
      <c r="C167" s="6" t="str">
        <f>'Normalization Selection'!C172</f>
        <v>hsa-miR-367-5p</v>
      </c>
      <c r="D167" s="111">
        <f ca="1">IFERROR(AVERAGE('Normalization Selection'!D172:I172),"")</f>
        <v>7.8709436684909121E-9</v>
      </c>
      <c r="E167" s="111" t="str">
        <f ca="1">IFERROR(_xlfn.STDEV.S('Normalization Selection'!D172:I172), "NA")</f>
        <v>NA</v>
      </c>
      <c r="F167" s="111" t="str">
        <f ca="1">IFERROR(AVERAGE('Normalization Selection'!J172:O172),"")</f>
        <v/>
      </c>
      <c r="G167" s="111" t="str">
        <f>IFERROR('Normalization Selection'!J172:O172,"NA")</f>
        <v>NA</v>
      </c>
      <c r="H167" s="61" t="str">
        <f t="shared" ca="1" si="3"/>
        <v/>
      </c>
      <c r="I167" s="112" t="str">
        <f ca="1">IFERROR(_xlfn.T.TEST('Normalization Selection'!D172:I172,'Normalization Selection'!J172:O172,2,1),"")</f>
        <v/>
      </c>
      <c r="J167" s="18"/>
    </row>
    <row r="168" spans="1:10" x14ac:dyDescent="0.25">
      <c r="A168" s="133"/>
      <c r="B168" s="13" t="s">
        <v>2463</v>
      </c>
      <c r="C168" s="6" t="str">
        <f>'Normalization Selection'!C173</f>
        <v>hsa-miR-32-5p</v>
      </c>
      <c r="D168" s="111">
        <f ca="1">IFERROR(AVERAGE('Normalization Selection'!D173:I173),"")</f>
        <v>1.1938986941980746E-7</v>
      </c>
      <c r="E168" s="111" t="str">
        <f ca="1">IFERROR(_xlfn.STDEV.S('Normalization Selection'!D173:I173), "NA")</f>
        <v>NA</v>
      </c>
      <c r="F168" s="111">
        <f ca="1">IFERROR(AVERAGE('Normalization Selection'!J173:O173),"")</f>
        <v>4.601936250554495E-8</v>
      </c>
      <c r="G168" s="111" t="str">
        <f>IFERROR('Normalization Selection'!J173:O173,"NA")</f>
        <v>NA</v>
      </c>
      <c r="H168" s="61">
        <f t="shared" ca="1" si="3"/>
        <v>2.594339923883604</v>
      </c>
      <c r="I168" s="112" t="str">
        <f ca="1">IFERROR(_xlfn.T.TEST('Normalization Selection'!D173:I173,'Normalization Selection'!J173:O173,2,1),"")</f>
        <v/>
      </c>
      <c r="J168" s="18"/>
    </row>
    <row r="169" spans="1:10" x14ac:dyDescent="0.25">
      <c r="A169" s="133"/>
      <c r="B169" s="13" t="s">
        <v>2464</v>
      </c>
      <c r="C169" s="6" t="str">
        <f>'Normalization Selection'!C174</f>
        <v>hsa-miR-147a</v>
      </c>
      <c r="D169" s="111">
        <f ca="1">IFERROR(AVERAGE('Normalization Selection'!D174:I174),"")</f>
        <v>2.1338587927532756E-10</v>
      </c>
      <c r="E169" s="111" t="str">
        <f ca="1">IFERROR(_xlfn.STDEV.S('Normalization Selection'!D174:I174), "NA")</f>
        <v>NA</v>
      </c>
      <c r="F169" s="111">
        <f ca="1">IFERROR(AVERAGE('Normalization Selection'!J174:O174),"")</f>
        <v>1.066710798993346E-9</v>
      </c>
      <c r="G169" s="111" t="str">
        <f>IFERROR('Normalization Selection'!J174:O174,"NA")</f>
        <v>NA</v>
      </c>
      <c r="H169" s="61">
        <f t="shared" ca="1" si="3"/>
        <v>-4.9989755770905075</v>
      </c>
      <c r="I169" s="112" t="str">
        <f ca="1">IFERROR(_xlfn.T.TEST('Normalization Selection'!D174:I174,'Normalization Selection'!J174:O174,2,1),"")</f>
        <v/>
      </c>
      <c r="J169" s="18"/>
    </row>
    <row r="170" spans="1:10" x14ac:dyDescent="0.25">
      <c r="A170" s="133"/>
      <c r="B170" s="13" t="s">
        <v>2465</v>
      </c>
      <c r="C170" s="6" t="str">
        <f>'Normalization Selection'!C175</f>
        <v>hsa-miR-210-3p</v>
      </c>
      <c r="D170" s="111" t="str">
        <f ca="1">IFERROR(AVERAGE('Normalization Selection'!D175:I175),"")</f>
        <v/>
      </c>
      <c r="E170" s="111" t="str">
        <f ca="1">IFERROR(_xlfn.STDEV.S('Normalization Selection'!D175:I175), "NA")</f>
        <v>NA</v>
      </c>
      <c r="F170" s="111" t="str">
        <f ca="1">IFERROR(AVERAGE('Normalization Selection'!J175:O175),"")</f>
        <v/>
      </c>
      <c r="G170" s="111" t="str">
        <f>IFERROR('Normalization Selection'!J175:O175,"NA")</f>
        <v>NA</v>
      </c>
      <c r="H170" s="61" t="str">
        <f t="shared" ca="1" si="3"/>
        <v/>
      </c>
      <c r="I170" s="112" t="str">
        <f ca="1">IFERROR(_xlfn.T.TEST('Normalization Selection'!D175:I175,'Normalization Selection'!J175:O175,2,1),"")</f>
        <v/>
      </c>
      <c r="J170" s="18"/>
    </row>
    <row r="171" spans="1:10" x14ac:dyDescent="0.25">
      <c r="A171" s="133"/>
      <c r="B171" s="13" t="s">
        <v>2466</v>
      </c>
      <c r="C171" s="6" t="str">
        <f>'Normalization Selection'!C176</f>
        <v>hsa-miR-224-5p</v>
      </c>
      <c r="D171" s="111">
        <f ca="1">IFERROR(AVERAGE('Normalization Selection'!D176:I176),"")</f>
        <v>3.8651827144563069E-9</v>
      </c>
      <c r="E171" s="111" t="str">
        <f ca="1">IFERROR(_xlfn.STDEV.S('Normalization Selection'!D176:I176), "NA")</f>
        <v>NA</v>
      </c>
      <c r="F171" s="111">
        <f ca="1">IFERROR(AVERAGE('Normalization Selection'!J176:O176),"")</f>
        <v>2.2101880029208761E-9</v>
      </c>
      <c r="G171" s="111" t="str">
        <f>IFERROR('Normalization Selection'!J176:O176,"NA")</f>
        <v>NA</v>
      </c>
      <c r="H171" s="61">
        <f t="shared" ca="1" si="3"/>
        <v>1.7488026852685252</v>
      </c>
      <c r="I171" s="112" t="str">
        <f ca="1">IFERROR(_xlfn.T.TEST('Normalization Selection'!D176:I176,'Normalization Selection'!J176:O176,2,1),"")</f>
        <v/>
      </c>
      <c r="J171" s="18"/>
    </row>
    <row r="172" spans="1:10" x14ac:dyDescent="0.25">
      <c r="A172" s="133"/>
      <c r="B172" s="13" t="s">
        <v>2467</v>
      </c>
      <c r="C172" s="6" t="str">
        <f>'Normalization Selection'!C177</f>
        <v>hsa-miR-137</v>
      </c>
      <c r="D172" s="111">
        <f ca="1">IFERROR(AVERAGE('Normalization Selection'!D177:I177),"")</f>
        <v>2.3909907020391495E-8</v>
      </c>
      <c r="E172" s="111" t="str">
        <f ca="1">IFERROR(_xlfn.STDEV.S('Normalization Selection'!D177:I177), "NA")</f>
        <v>NA</v>
      </c>
      <c r="F172" s="111">
        <f ca="1">IFERROR(AVERAGE('Normalization Selection'!J177:O177),"")</f>
        <v>6.603546281022884E-8</v>
      </c>
      <c r="G172" s="111" t="str">
        <f>IFERROR('Normalization Selection'!J177:O177,"NA")</f>
        <v>NA</v>
      </c>
      <c r="H172" s="61">
        <f t="shared" ca="1" si="3"/>
        <v>-2.7618452365335711</v>
      </c>
      <c r="I172" s="112" t="str">
        <f ca="1">IFERROR(_xlfn.T.TEST('Normalization Selection'!D177:I177,'Normalization Selection'!J177:O177,2,1),"")</f>
        <v/>
      </c>
      <c r="J172" s="18"/>
    </row>
    <row r="173" spans="1:10" x14ac:dyDescent="0.25">
      <c r="A173" s="133"/>
      <c r="B173" s="13" t="s">
        <v>2468</v>
      </c>
      <c r="C173" s="6" t="str">
        <f>'Normalization Selection'!C178</f>
        <v>hsa-miR-125a-5p</v>
      </c>
      <c r="D173" s="111">
        <f ca="1">IFERROR(AVERAGE('Normalization Selection'!D178:I178),"")</f>
        <v>1.7369263899529725E-9</v>
      </c>
      <c r="E173" s="111" t="str">
        <f ca="1">IFERROR(_xlfn.STDEV.S('Normalization Selection'!D178:I178), "NA")</f>
        <v>NA</v>
      </c>
      <c r="F173" s="111">
        <f ca="1">IFERROR(AVERAGE('Normalization Selection'!J178:O178),"")</f>
        <v>2.6192778246833422E-9</v>
      </c>
      <c r="G173" s="111" t="str">
        <f>IFERROR('Normalization Selection'!J178:O178,"NA")</f>
        <v>NA</v>
      </c>
      <c r="H173" s="61">
        <f t="shared" ca="1" si="3"/>
        <v>-1.5079958712322055</v>
      </c>
      <c r="I173" s="112" t="str">
        <f ca="1">IFERROR(_xlfn.T.TEST('Normalization Selection'!D178:I178,'Normalization Selection'!J178:O178,2,1),"")</f>
        <v/>
      </c>
      <c r="J173" s="18"/>
    </row>
    <row r="174" spans="1:10" x14ac:dyDescent="0.25">
      <c r="A174" s="133"/>
      <c r="B174" s="13" t="s">
        <v>2469</v>
      </c>
      <c r="C174" s="6" t="e">
        <f>'Normalization Selection'!#REF!</f>
        <v>#REF!</v>
      </c>
      <c r="D174" s="111" t="str">
        <f>IFERROR(AVERAGE('Normalization Selection'!#REF!),"")</f>
        <v/>
      </c>
      <c r="E174" s="111" t="str">
        <f>IFERROR(_xlfn.STDEV.S('Normalization Selection'!#REF!), "NA")</f>
        <v>NA</v>
      </c>
      <c r="F174" s="111" t="str">
        <f>IFERROR(AVERAGE('Normalization Selection'!#REF!),"")</f>
        <v/>
      </c>
      <c r="G174" s="111" t="str">
        <f>IFERROR('Normalization Selection'!#REF!,"NA")</f>
        <v>NA</v>
      </c>
      <c r="H174" s="61" t="str">
        <f t="shared" si="3"/>
        <v/>
      </c>
      <c r="I174" s="112" t="str">
        <f>IFERROR(_xlfn.T.TEST('Normalization Selection'!#REF!,'Normalization Selection'!#REF!,2,1),"")</f>
        <v/>
      </c>
      <c r="J174" s="18"/>
    </row>
    <row r="175" spans="1:10" x14ac:dyDescent="0.25">
      <c r="A175" s="133"/>
      <c r="B175" s="13" t="s">
        <v>2470</v>
      </c>
      <c r="C175" s="6" t="e">
        <f>'Normalization Selection'!#REF!</f>
        <v>#REF!</v>
      </c>
      <c r="D175" s="111" t="str">
        <f>IFERROR(AVERAGE('Normalization Selection'!#REF!),"")</f>
        <v/>
      </c>
      <c r="E175" s="111" t="str">
        <f>IFERROR(_xlfn.STDEV.S('Normalization Selection'!#REF!), "NA")</f>
        <v>NA</v>
      </c>
      <c r="F175" s="111" t="str">
        <f>IFERROR(AVERAGE('Normalization Selection'!#REF!),"")</f>
        <v/>
      </c>
      <c r="G175" s="111" t="str">
        <f>IFERROR('Normalization Selection'!#REF!,"NA")</f>
        <v>NA</v>
      </c>
      <c r="H175" s="61" t="str">
        <f t="shared" si="3"/>
        <v/>
      </c>
      <c r="I175" s="112" t="str">
        <f>IFERROR(_xlfn.T.TEST('Normalization Selection'!#REF!,'Normalization Selection'!#REF!,2,1),"")</f>
        <v/>
      </c>
      <c r="J175" s="18"/>
    </row>
    <row r="176" spans="1:10" x14ac:dyDescent="0.25">
      <c r="A176" s="133"/>
      <c r="B176" s="13" t="s">
        <v>2471</v>
      </c>
      <c r="C176" s="6" t="e">
        <f>'Normalization Selection'!#REF!</f>
        <v>#REF!</v>
      </c>
      <c r="D176" s="111" t="str">
        <f>IFERROR(AVERAGE('Normalization Selection'!#REF!),"")</f>
        <v/>
      </c>
      <c r="E176" s="111" t="str">
        <f>IFERROR(_xlfn.STDEV.S('Normalization Selection'!#REF!), "NA")</f>
        <v>NA</v>
      </c>
      <c r="F176" s="111" t="str">
        <f>IFERROR(AVERAGE('Normalization Selection'!#REF!),"")</f>
        <v/>
      </c>
      <c r="G176" s="111" t="str">
        <f>IFERROR('Normalization Selection'!#REF!,"NA")</f>
        <v>NA</v>
      </c>
      <c r="H176" s="61" t="str">
        <f t="shared" si="3"/>
        <v/>
      </c>
      <c r="I176" s="112" t="str">
        <f>IFERROR(_xlfn.T.TEST('Normalization Selection'!#REF!,'Normalization Selection'!#REF!,2,1),"")</f>
        <v/>
      </c>
      <c r="J176" s="18"/>
    </row>
    <row r="177" spans="1:10" x14ac:dyDescent="0.25">
      <c r="A177" s="133"/>
      <c r="B177" s="13" t="s">
        <v>2472</v>
      </c>
      <c r="C177" s="6" t="e">
        <f>'Normalization Selection'!#REF!</f>
        <v>#REF!</v>
      </c>
      <c r="D177" s="111" t="str">
        <f>IFERROR(AVERAGE('Normalization Selection'!#REF!),"")</f>
        <v/>
      </c>
      <c r="E177" s="111" t="str">
        <f>IFERROR(_xlfn.STDEV.S('Normalization Selection'!#REF!), "NA")</f>
        <v>NA</v>
      </c>
      <c r="F177" s="111" t="str">
        <f>IFERROR(AVERAGE('Normalization Selection'!#REF!),"")</f>
        <v/>
      </c>
      <c r="G177" s="111" t="str">
        <f>IFERROR('Normalization Selection'!#REF!,"NA")</f>
        <v>NA</v>
      </c>
      <c r="H177" s="61" t="str">
        <f t="shared" si="3"/>
        <v/>
      </c>
      <c r="I177" s="112" t="str">
        <f>IFERROR(_xlfn.T.TEST('Normalization Selection'!#REF!,'Normalization Selection'!#REF!,2,1),"")</f>
        <v/>
      </c>
      <c r="J177" s="18"/>
    </row>
    <row r="178" spans="1:10" x14ac:dyDescent="0.25">
      <c r="A178" s="133"/>
      <c r="B178" s="13" t="s">
        <v>2473</v>
      </c>
      <c r="C178" s="6" t="e">
        <f>'Normalization Selection'!#REF!</f>
        <v>#REF!</v>
      </c>
      <c r="D178" s="111" t="str">
        <f>IFERROR(AVERAGE('Normalization Selection'!#REF!),"")</f>
        <v/>
      </c>
      <c r="E178" s="111" t="str">
        <f>IFERROR(_xlfn.STDEV.S('Normalization Selection'!#REF!), "NA")</f>
        <v>NA</v>
      </c>
      <c r="F178" s="111" t="str">
        <f>IFERROR(AVERAGE('Normalization Selection'!#REF!),"")</f>
        <v/>
      </c>
      <c r="G178" s="111" t="str">
        <f>IFERROR('Normalization Selection'!#REF!,"NA")</f>
        <v>NA</v>
      </c>
      <c r="H178" s="61" t="str">
        <f t="shared" si="3"/>
        <v/>
      </c>
      <c r="I178" s="112" t="str">
        <f>IFERROR(_xlfn.T.TEST('Normalization Selection'!#REF!,'Normalization Selection'!#REF!,2,1),"")</f>
        <v/>
      </c>
      <c r="J178" s="18"/>
    </row>
  </sheetData>
  <mergeCells count="5">
    <mergeCell ref="D1:E1"/>
    <mergeCell ref="F1:G1"/>
    <mergeCell ref="A1:C1"/>
    <mergeCell ref="A3:A90"/>
    <mergeCell ref="A91:A178"/>
  </mergeCells>
  <conditionalFormatting sqref="I3:I178">
    <cfRule type="cellIs" dxfId="31" priority="1" stopIfTrue="1" operator="lessThanOrEqual">
      <formula>0.05</formula>
    </cfRule>
  </conditionalFormatting>
  <conditionalFormatting sqref="H3:H178">
    <cfRule type="cellIs" dxfId="30" priority="4" stopIfTrue="1" operator="greaterThan">
      <formula>2</formula>
    </cfRule>
    <cfRule type="cellIs" dxfId="29" priority="5" stopIfTrue="1" operator="lessThan">
      <formula>0.33</formula>
    </cfRule>
  </conditionalFormatting>
  <hyperlinks>
    <hyperlink ref="L8" location="'Scatter Plot'!A1" display="Scatter Plot"/>
    <hyperlink ref="L9" location="'Volcano Plot'!A1" display="Volcano Plot"/>
    <hyperlink ref="L10" location="'3D Plot'!A1" display="3D Plot"/>
    <hyperlink ref="L13" location="'Thresholded Ct'!V4" display="IPC"/>
    <hyperlink ref="L14" location="'IPC Normalized Ct'!AB1" display="RNA Spike In"/>
    <hyperlink ref="L15" location="'RNA Spike-in Normalized Ct'!AB1" display="Global Normalization"/>
    <hyperlink ref="L16" location="'Ref miR Selection'!AB4" display="Ref miR Normalization"/>
    <hyperlink ref="L4" location="'Thresholded Ct'!Q3" display="Threshold Ct / IPC"/>
    <hyperlink ref="L5" location="'Normalization Selection'!A1" display="Normalization Selection"/>
    <hyperlink ref="L3" location="Workflow!A1" display="Workflow"/>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249977111117893"/>
  </sheetPr>
  <dimension ref="B1:L200"/>
  <sheetViews>
    <sheetView zoomScale="85" zoomScaleNormal="85" workbookViewId="0">
      <selection activeCell="C25" sqref="B1:L200"/>
    </sheetView>
  </sheetViews>
  <sheetFormatPr defaultRowHeight="15" x14ac:dyDescent="0.25"/>
  <cols>
    <col min="2" max="2" width="26" bestFit="1" customWidth="1"/>
    <col min="3" max="4" width="12" bestFit="1" customWidth="1"/>
    <col min="5" max="5" width="17" customWidth="1"/>
    <col min="6" max="6" width="12.5703125" bestFit="1" customWidth="1"/>
    <col min="7" max="7" width="12.7109375" customWidth="1"/>
    <col min="12" max="12" width="17.7109375" bestFit="1" customWidth="1"/>
    <col min="13" max="13" width="13.42578125" bestFit="1" customWidth="1"/>
    <col min="14" max="14" width="12" bestFit="1" customWidth="1"/>
    <col min="16" max="16" width="14.28515625" bestFit="1" customWidth="1"/>
    <col min="17" max="20" width="12" bestFit="1" customWidth="1"/>
  </cols>
  <sheetData>
    <row r="1" spans="3:12" ht="23.25" x14ac:dyDescent="0.35">
      <c r="C1" s="118" t="s">
        <v>2492</v>
      </c>
      <c r="D1" s="118"/>
      <c r="E1" s="118"/>
      <c r="F1" s="119">
        <v>1</v>
      </c>
      <c r="G1" s="118" t="s">
        <v>2476</v>
      </c>
    </row>
    <row r="2" spans="3:12" x14ac:dyDescent="0.25">
      <c r="L2" s="53" t="s">
        <v>2475</v>
      </c>
    </row>
    <row r="3" spans="3:12" x14ac:dyDescent="0.25">
      <c r="F3" t="s">
        <v>2490</v>
      </c>
      <c r="G3" t="s">
        <v>2491</v>
      </c>
    </row>
    <row r="4" spans="3:12" x14ac:dyDescent="0.25">
      <c r="C4">
        <f ca="1">MIN(C25:D200)</f>
        <v>2.1338587927532756E-10</v>
      </c>
      <c r="D4">
        <f ca="1">C4</f>
        <v>2.1338587927532756E-10</v>
      </c>
      <c r="F4">
        <f ca="1">D4*F1</f>
        <v>2.1338587927532756E-10</v>
      </c>
      <c r="G4">
        <f ca="1">D4/F1</f>
        <v>2.1338587927532756E-10</v>
      </c>
    </row>
    <row r="5" spans="3:12" x14ac:dyDescent="0.25">
      <c r="C5">
        <f ca="1">MAX(C25:D200)</f>
        <v>4.0794787022629873E-6</v>
      </c>
      <c r="D5">
        <f ca="1">C5</f>
        <v>4.0794787022629873E-6</v>
      </c>
      <c r="F5">
        <f ca="1">C5*F1</f>
        <v>4.0794787022629873E-6</v>
      </c>
      <c r="G5">
        <f ca="1">D5/F1</f>
        <v>4.0794787022629873E-6</v>
      </c>
    </row>
    <row r="22" spans="2:8" x14ac:dyDescent="0.25">
      <c r="B22" t="s">
        <v>2480</v>
      </c>
      <c r="C22" s="84">
        <f ca="1">MAX(C25:C200)</f>
        <v>2.5610800198122889E-6</v>
      </c>
      <c r="E22" t="s">
        <v>2481</v>
      </c>
      <c r="H22" s="84">
        <f ca="1">MAX(D25:D200)</f>
        <v>4.0794787022629873E-6</v>
      </c>
    </row>
    <row r="24" spans="2:8" x14ac:dyDescent="0.25">
      <c r="B24" s="106" t="str">
        <f>Results!C2</f>
        <v>miRNA ID</v>
      </c>
      <c r="C24" s="106" t="s">
        <v>3403</v>
      </c>
      <c r="D24" s="106" t="s">
        <v>3404</v>
      </c>
    </row>
    <row r="25" spans="2:8" x14ac:dyDescent="0.25">
      <c r="B25" s="18" t="str">
        <f>Results!C3</f>
        <v>hsa-let-7a-5p</v>
      </c>
      <c r="C25" s="65">
        <f ca="1">Results!D3</f>
        <v>1.853865546307079E-9</v>
      </c>
      <c r="D25" s="18">
        <f ca="1">Results!F3</f>
        <v>3.829725524934553E-8</v>
      </c>
    </row>
    <row r="26" spans="2:8" x14ac:dyDescent="0.25">
      <c r="B26" s="18" t="str">
        <f>Results!C4</f>
        <v>hsa-miR-26b-5p</v>
      </c>
      <c r="C26" s="65">
        <f ca="1">Results!D4</f>
        <v>5.9441260493466684E-10</v>
      </c>
      <c r="D26" s="18">
        <f ca="1">Results!F4</f>
        <v>5.579350509704968E-10</v>
      </c>
    </row>
    <row r="27" spans="2:8" x14ac:dyDescent="0.25">
      <c r="B27" s="18" t="str">
        <f>Results!C5</f>
        <v>hsa-miR-98-5p</v>
      </c>
      <c r="C27" s="65">
        <f ca="1">Results!D5</f>
        <v>5.2184035670190938E-8</v>
      </c>
      <c r="D27" s="18">
        <f ca="1">Results!F5</f>
        <v>4.834078826280274E-8</v>
      </c>
    </row>
    <row r="28" spans="2:8" hidden="1" x14ac:dyDescent="0.25">
      <c r="B28" s="18" t="str">
        <f>Results!C6</f>
        <v>hsa-miR-34a-5p</v>
      </c>
      <c r="C28" s="65" t="str">
        <f ca="1">Results!D6</f>
        <v/>
      </c>
      <c r="D28" s="18">
        <f ca="1">Results!F6</f>
        <v>4.0085964532083308E-10</v>
      </c>
    </row>
    <row r="29" spans="2:8" hidden="1" x14ac:dyDescent="0.25">
      <c r="B29" s="18" t="str">
        <f>Results!C7</f>
        <v>hsa-miR-223-3p</v>
      </c>
      <c r="C29" s="65">
        <f ca="1">Results!D7</f>
        <v>6.1625891608381961E-9</v>
      </c>
      <c r="D29" s="18" t="str">
        <f ca="1">Results!F7</f>
        <v/>
      </c>
    </row>
    <row r="30" spans="2:8" x14ac:dyDescent="0.25">
      <c r="B30" s="18" t="str">
        <f>Results!C8</f>
        <v>hsa-miR-133a-3p</v>
      </c>
      <c r="C30" s="65">
        <f ca="1">Results!D8</f>
        <v>4.1829959891794127E-9</v>
      </c>
      <c r="D30" s="18">
        <f ca="1">Results!F8</f>
        <v>3.7351575389200528E-9</v>
      </c>
    </row>
    <row r="31" spans="2:8" hidden="1" x14ac:dyDescent="0.25">
      <c r="B31" s="18" t="str">
        <f>Results!C9</f>
        <v>hsa-miR-595</v>
      </c>
      <c r="C31" s="65" t="str">
        <f ca="1">Results!D9</f>
        <v/>
      </c>
      <c r="D31" s="18" t="str">
        <f ca="1">Results!F9</f>
        <v/>
      </c>
    </row>
    <row r="32" spans="2:8" hidden="1" x14ac:dyDescent="0.25">
      <c r="B32" s="18" t="str">
        <f>Results!C10</f>
        <v>hsa-miR-302a-3p</v>
      </c>
      <c r="C32" s="65" t="str">
        <f ca="1">Results!D10</f>
        <v/>
      </c>
      <c r="D32" s="18" t="str">
        <f ca="1">Results!F10</f>
        <v/>
      </c>
    </row>
    <row r="33" spans="2:4" hidden="1" x14ac:dyDescent="0.25">
      <c r="B33" s="18" t="str">
        <f>Results!C11</f>
        <v>hsa-miR-376a-3p</v>
      </c>
      <c r="C33" s="65" t="str">
        <f ca="1">Results!D11</f>
        <v/>
      </c>
      <c r="D33" s="18" t="str">
        <f ca="1">Results!F11</f>
        <v/>
      </c>
    </row>
    <row r="34" spans="2:4" hidden="1" x14ac:dyDescent="0.25">
      <c r="B34" s="18" t="str">
        <f>Results!C12</f>
        <v>hsa-miR-335-5p</v>
      </c>
      <c r="C34" s="65" t="str">
        <f ca="1">Results!D12</f>
        <v/>
      </c>
      <c r="D34" s="18" t="str">
        <f ca="1">Results!F12</f>
        <v/>
      </c>
    </row>
    <row r="35" spans="2:4" x14ac:dyDescent="0.25">
      <c r="B35" s="18" t="str">
        <f>Results!C13</f>
        <v>hsa-miR-584-5p</v>
      </c>
      <c r="C35" s="65">
        <f ca="1">Results!D13</f>
        <v>8.2047803366901571E-10</v>
      </c>
      <c r="D35" s="18">
        <f ca="1">Results!F13</f>
        <v>2.0736452325918561E-9</v>
      </c>
    </row>
    <row r="36" spans="2:4" x14ac:dyDescent="0.25">
      <c r="B36" s="18" t="str">
        <f>Results!C14</f>
        <v>hsa-let-7d-5p</v>
      </c>
      <c r="C36" s="65">
        <f ca="1">Results!D14</f>
        <v>2.3794176419156945E-8</v>
      </c>
      <c r="D36" s="18">
        <f ca="1">Results!F14</f>
        <v>3.7665429967243957E-8</v>
      </c>
    </row>
    <row r="37" spans="2:4" x14ac:dyDescent="0.25">
      <c r="B37" s="18" t="str">
        <f>Results!C15</f>
        <v>hsa-miR-27a-3p</v>
      </c>
      <c r="C37" s="65">
        <f ca="1">Results!D15</f>
        <v>2.3794176419156945E-8</v>
      </c>
      <c r="D37" s="18">
        <f ca="1">Results!F15</f>
        <v>2.3266287078466115E-8</v>
      </c>
    </row>
    <row r="38" spans="2:4" x14ac:dyDescent="0.25">
      <c r="B38" s="18" t="str">
        <f>Results!C16</f>
        <v>hsa-miR-99a-5p</v>
      </c>
      <c r="C38" s="65">
        <f ca="1">Results!D16</f>
        <v>7.6243191965759605E-8</v>
      </c>
      <c r="D38" s="18">
        <f ca="1">Results!F16</f>
        <v>1.5034875314072142E-7</v>
      </c>
    </row>
    <row r="39" spans="2:4" x14ac:dyDescent="0.25">
      <c r="B39" s="18" t="str">
        <f>Results!C17</f>
        <v>hsa-miR-181b-5p</v>
      </c>
      <c r="C39" s="65">
        <f ca="1">Results!D17</f>
        <v>7.0548163133657299E-8</v>
      </c>
      <c r="D39" s="18">
        <f ca="1">Results!F17</f>
        <v>1.1497441869392994E-7</v>
      </c>
    </row>
    <row r="40" spans="2:4" x14ac:dyDescent="0.25">
      <c r="B40" s="18" t="str">
        <f>Results!C18</f>
        <v>hsa-let-7i-5p</v>
      </c>
      <c r="C40" s="65">
        <f ca="1">Results!D18</f>
        <v>3.6188633068089565E-9</v>
      </c>
      <c r="D40" s="18">
        <f ca="1">Results!F18</f>
        <v>1.0001172134148295E-9</v>
      </c>
    </row>
    <row r="41" spans="2:4" x14ac:dyDescent="0.25">
      <c r="B41" s="18" t="str">
        <f>Results!C19</f>
        <v>hsa-miR-138-5p</v>
      </c>
      <c r="C41" s="65">
        <f ca="1">Results!D19</f>
        <v>3.899974550332971E-10</v>
      </c>
      <c r="D41" s="18">
        <f ca="1">Results!F19</f>
        <v>1.0001172134148295E-9</v>
      </c>
    </row>
    <row r="42" spans="2:4" x14ac:dyDescent="0.25">
      <c r="B42" s="18" t="str">
        <f>Results!C20</f>
        <v>hsa-miR-184</v>
      </c>
      <c r="C42" s="65">
        <f ca="1">Results!D20</f>
        <v>3.7830153090346095E-9</v>
      </c>
      <c r="D42" s="18">
        <f ca="1">Results!F20</f>
        <v>8.1573309699486761E-10</v>
      </c>
    </row>
    <row r="43" spans="2:4" x14ac:dyDescent="0.25">
      <c r="B43" s="18" t="str">
        <f>Results!C21</f>
        <v>hsa-miR-34c-5p</v>
      </c>
      <c r="C43" s="65">
        <f ca="1">Results!D21</f>
        <v>3.7830153090346095E-9</v>
      </c>
      <c r="D43" s="18">
        <f ca="1">Results!F21</f>
        <v>8.1573309699486761E-10</v>
      </c>
    </row>
    <row r="44" spans="2:4" hidden="1" x14ac:dyDescent="0.25">
      <c r="B44" s="18" t="str">
        <f>Results!C22</f>
        <v>hsa-miR-377-3p</v>
      </c>
      <c r="C44" s="65" t="str">
        <f ca="1">Results!D22</f>
        <v/>
      </c>
      <c r="D44" s="18" t="str">
        <f ca="1">Results!F22</f>
        <v/>
      </c>
    </row>
    <row r="45" spans="2:4" x14ac:dyDescent="0.25">
      <c r="B45" s="18" t="str">
        <f>Results!C23</f>
        <v>hsa-miR-450a-5p</v>
      </c>
      <c r="C45" s="65">
        <f ca="1">Results!D23</f>
        <v>4.6604352868131837E-10</v>
      </c>
      <c r="D45" s="18">
        <f ca="1">Results!F23</f>
        <v>5.5948412187647945E-10</v>
      </c>
    </row>
    <row r="46" spans="2:4" x14ac:dyDescent="0.25">
      <c r="B46" s="18" t="str">
        <f>Results!C24</f>
        <v>hsa-miR-608</v>
      </c>
      <c r="C46" s="65">
        <f ca="1">Results!D24</f>
        <v>4.6604352868131837E-10</v>
      </c>
      <c r="D46" s="18">
        <f ca="1">Results!F24</f>
        <v>5.3446563480551475E-10</v>
      </c>
    </row>
    <row r="47" spans="2:4" x14ac:dyDescent="0.25">
      <c r="B47" s="18" t="str">
        <f>Results!C25</f>
        <v>hsa-miR-16-5p</v>
      </c>
      <c r="C47" s="65">
        <f ca="1">Results!D25</f>
        <v>5.8547538607941018E-8</v>
      </c>
      <c r="D47" s="18">
        <f ca="1">Results!F25</f>
        <v>1.1617606767825634E-7</v>
      </c>
    </row>
    <row r="48" spans="2:4" x14ac:dyDescent="0.25">
      <c r="B48" s="18" t="str">
        <f>Results!C26</f>
        <v>hsa-miR-28-5p</v>
      </c>
      <c r="C48" s="65">
        <f ca="1">Results!D26</f>
        <v>1.8604871484441238E-7</v>
      </c>
      <c r="D48" s="18">
        <f ca="1">Results!F26</f>
        <v>3.2245485426888502E-10</v>
      </c>
    </row>
    <row r="49" spans="2:4" x14ac:dyDescent="0.25">
      <c r="B49" s="18" t="str">
        <f>Results!C27</f>
        <v>hsa-miR-29b-3p</v>
      </c>
      <c r="C49" s="65">
        <f ca="1">Results!D27</f>
        <v>6.4917548489860555E-8</v>
      </c>
      <c r="D49" s="18">
        <f ca="1">Results!F27</f>
        <v>1.5192011508852333E-7</v>
      </c>
    </row>
    <row r="50" spans="2:4" x14ac:dyDescent="0.25">
      <c r="B50" s="18" t="str">
        <f>Results!C28</f>
        <v>hsa-miR-181c-5p</v>
      </c>
      <c r="C50" s="65">
        <f ca="1">Results!D28</f>
        <v>1.4208481027533128E-6</v>
      </c>
      <c r="D50" s="18">
        <f ca="1">Results!F28</f>
        <v>1.0009603370333094E-6</v>
      </c>
    </row>
    <row r="51" spans="2:4" x14ac:dyDescent="0.25">
      <c r="B51" s="18" t="str">
        <f>Results!C29</f>
        <v>hsa-miR-1-3p</v>
      </c>
      <c r="C51" s="65">
        <f ca="1">Results!D29</f>
        <v>6.4917548489860555E-8</v>
      </c>
      <c r="D51" s="18">
        <f ca="1">Results!F29</f>
        <v>1.5192011508852333E-7</v>
      </c>
    </row>
    <row r="52" spans="2:4" x14ac:dyDescent="0.25">
      <c r="B52" s="18" t="str">
        <f>Results!C30</f>
        <v>hsa-miR-142-5p</v>
      </c>
      <c r="C52" s="65">
        <f ca="1">Results!D30</f>
        <v>2.9970364180793003E-9</v>
      </c>
      <c r="D52" s="18">
        <f ca="1">Results!F30</f>
        <v>1.8780571929474158E-8</v>
      </c>
    </row>
    <row r="53" spans="2:4" x14ac:dyDescent="0.25">
      <c r="B53" s="18" t="str">
        <f>Results!C31</f>
        <v>hsa-miR-193a-3p</v>
      </c>
      <c r="C53" s="65">
        <f ca="1">Results!D31</f>
        <v>1.5709187013497631E-8</v>
      </c>
      <c r="D53" s="18">
        <f ca="1">Results!F31</f>
        <v>1.0106202538444198E-8</v>
      </c>
    </row>
    <row r="54" spans="2:4" x14ac:dyDescent="0.25">
      <c r="B54" s="18" t="str">
        <f>Results!C32</f>
        <v>hsa-miR-30e-3p</v>
      </c>
      <c r="C54" s="65">
        <f ca="1">Results!D32</f>
        <v>2.9970364180793003E-9</v>
      </c>
      <c r="D54" s="18">
        <f ca="1">Results!F32</f>
        <v>1.8780571929474158E-8</v>
      </c>
    </row>
    <row r="55" spans="2:4" x14ac:dyDescent="0.25">
      <c r="B55" s="18" t="str">
        <f>Results!C33</f>
        <v>hsa-miR-378a-3p</v>
      </c>
      <c r="C55" s="65">
        <f ca="1">Results!D33</f>
        <v>1.5709187013497631E-8</v>
      </c>
      <c r="D55" s="18">
        <f ca="1">Results!F33</f>
        <v>1.0106202538444198E-8</v>
      </c>
    </row>
    <row r="56" spans="2:4" hidden="1" x14ac:dyDescent="0.25">
      <c r="B56" s="18" t="str">
        <f>Results!C34</f>
        <v>hsa-miR-409-3p</v>
      </c>
      <c r="C56" s="65">
        <f ca="1">Results!D34</f>
        <v>4.1452660796573624E-10</v>
      </c>
      <c r="D56" s="18" t="str">
        <f ca="1">Results!F34</f>
        <v/>
      </c>
    </row>
    <row r="57" spans="2:4" x14ac:dyDescent="0.25">
      <c r="B57" s="18" t="str">
        <f>Results!C35</f>
        <v>hsa-miR-630</v>
      </c>
      <c r="C57" s="65">
        <f ca="1">Results!D35</f>
        <v>2.8411297320299616E-10</v>
      </c>
      <c r="D57" s="18">
        <f ca="1">Results!F35</f>
        <v>5.102121263208666E-10</v>
      </c>
    </row>
    <row r="58" spans="2:4" x14ac:dyDescent="0.25">
      <c r="B58" s="18" t="str">
        <f>Results!C36</f>
        <v>hsa-miR-181a-5p</v>
      </c>
      <c r="C58" s="65">
        <f ca="1">Results!D36</f>
        <v>5.6986039111772417E-8</v>
      </c>
      <c r="D58" s="18">
        <f ca="1">Results!F36</f>
        <v>3.8858790538358852E-8</v>
      </c>
    </row>
    <row r="59" spans="2:4" x14ac:dyDescent="0.25">
      <c r="B59" s="18" t="str">
        <f>Results!C37</f>
        <v>hsa-miR-29a-3p</v>
      </c>
      <c r="C59" s="65">
        <f ca="1">Results!D37</f>
        <v>7.5877935432061532E-7</v>
      </c>
      <c r="D59" s="18">
        <f ca="1">Results!F37</f>
        <v>3.0127838847865033E-10</v>
      </c>
    </row>
    <row r="60" spans="2:4" x14ac:dyDescent="0.25">
      <c r="B60" s="18" t="str">
        <f>Results!C38</f>
        <v>hsa-miR-192-5p</v>
      </c>
      <c r="C60" s="65">
        <f ca="1">Results!D38</f>
        <v>1.4872842737620788E-7</v>
      </c>
      <c r="D60" s="18">
        <f ca="1">Results!F38</f>
        <v>3.0595360610728785E-7</v>
      </c>
    </row>
    <row r="61" spans="2:4" x14ac:dyDescent="0.25">
      <c r="B61" s="18" t="str">
        <f>Results!C39</f>
        <v>hsa-miR-182-5p</v>
      </c>
      <c r="C61" s="65">
        <f ca="1">Results!D39</f>
        <v>1.5321277705606226E-9</v>
      </c>
      <c r="D61" s="18">
        <f ca="1">Results!F39</f>
        <v>1.144065057259504E-9</v>
      </c>
    </row>
    <row r="62" spans="2:4" x14ac:dyDescent="0.25">
      <c r="B62" s="18" t="str">
        <f>Results!C40</f>
        <v>hsa-miR-15b-5p</v>
      </c>
      <c r="C62" s="65">
        <f ca="1">Results!D40</f>
        <v>2.2901858990335685E-10</v>
      </c>
      <c r="D62" s="18">
        <f ca="1">Results!F40</f>
        <v>3.0127838847865033E-10</v>
      </c>
    </row>
    <row r="63" spans="2:4" x14ac:dyDescent="0.25">
      <c r="B63" s="18" t="str">
        <f>Results!C41</f>
        <v>hsa-miR-143-3p</v>
      </c>
      <c r="C63" s="65">
        <f ca="1">Results!D41</f>
        <v>2.6767171737662194E-10</v>
      </c>
      <c r="D63" s="18">
        <f ca="1">Results!F41</f>
        <v>1.077859469825876E-9</v>
      </c>
    </row>
    <row r="64" spans="2:4" x14ac:dyDescent="0.25">
      <c r="B64" s="18" t="str">
        <f>Results!C42</f>
        <v>hsa-miR-194-5p</v>
      </c>
      <c r="C64" s="65">
        <f ca="1">Results!D42</f>
        <v>1.9925397698322038E-8</v>
      </c>
      <c r="D64" s="18">
        <f ca="1">Results!F42</f>
        <v>1.0675036468253048E-8</v>
      </c>
    </row>
    <row r="65" spans="2:4" hidden="1" x14ac:dyDescent="0.25">
      <c r="B65" s="18" t="str">
        <f>Results!C43</f>
        <v>hsa-miR-363-3p</v>
      </c>
      <c r="C65" s="65">
        <f ca="1">Results!D43</f>
        <v>2.2901858990335685E-10</v>
      </c>
      <c r="D65" s="18" t="str">
        <f ca="1">Results!F43</f>
        <v/>
      </c>
    </row>
    <row r="66" spans="2:4" x14ac:dyDescent="0.25">
      <c r="B66" s="18" t="str">
        <f>Results!C44</f>
        <v>hsa-miR-379-5p</v>
      </c>
      <c r="C66" s="65">
        <f ca="1">Results!D44</f>
        <v>5.0752001175066352E-10</v>
      </c>
      <c r="D66" s="18">
        <f ca="1">Results!F44</f>
        <v>5.8001780515239849E-10</v>
      </c>
    </row>
    <row r="67" spans="2:4" x14ac:dyDescent="0.25">
      <c r="B67" s="18" t="str">
        <f>Results!C45</f>
        <v>hsa-miR-483-3p</v>
      </c>
      <c r="C67" s="65">
        <f ca="1">Results!D45</f>
        <v>1.9925397698322038E-8</v>
      </c>
      <c r="D67" s="18">
        <f ca="1">Results!F45</f>
        <v>1.0675036468253048E-8</v>
      </c>
    </row>
    <row r="68" spans="2:4" hidden="1" x14ac:dyDescent="0.25">
      <c r="B68" s="18" t="str">
        <f>Results!C46</f>
        <v>hsa-miR-7-1-3p</v>
      </c>
      <c r="C68" s="65" t="str">
        <f ca="1">Results!D46</f>
        <v/>
      </c>
      <c r="D68" s="18" t="str">
        <f ca="1">Results!F46</f>
        <v/>
      </c>
    </row>
    <row r="69" spans="2:4" x14ac:dyDescent="0.25">
      <c r="B69" s="18" t="str">
        <f>Results!C47</f>
        <v>hsa-miR-19a-3p</v>
      </c>
      <c r="C69" s="65">
        <f ca="1">Results!D47</f>
        <v>9.617143992279336E-8</v>
      </c>
      <c r="D69" s="18">
        <f ca="1">Results!F47</f>
        <v>3.1893026262882785E-8</v>
      </c>
    </row>
    <row r="70" spans="2:4" hidden="1" x14ac:dyDescent="0.25">
      <c r="B70" s="18" t="str">
        <f>Results!C48</f>
        <v>hsa-miR-30a-5p</v>
      </c>
      <c r="C70" s="65" t="str">
        <f ca="1">Results!D48</f>
        <v/>
      </c>
      <c r="D70" s="18" t="str">
        <f ca="1">Results!F48</f>
        <v/>
      </c>
    </row>
    <row r="71" spans="2:4" x14ac:dyDescent="0.25">
      <c r="B71" s="18" t="str">
        <f>Results!C49</f>
        <v>hsa-miR-196a-5p</v>
      </c>
      <c r="C71" s="65">
        <f ca="1">Results!D49</f>
        <v>1.8502911860706776E-6</v>
      </c>
      <c r="D71" s="18">
        <f ca="1">Results!F49</f>
        <v>9.851291703977502E-7</v>
      </c>
    </row>
    <row r="72" spans="2:4" x14ac:dyDescent="0.25">
      <c r="B72" s="18" t="str">
        <f>Results!C50</f>
        <v>hsa-miR-187-3p</v>
      </c>
      <c r="C72" s="65">
        <f ca="1">Results!D50</f>
        <v>2.9949597505373354E-9</v>
      </c>
      <c r="D72" s="18">
        <f ca="1">Results!F50</f>
        <v>2.2147887414947035E-9</v>
      </c>
    </row>
    <row r="73" spans="2:4" x14ac:dyDescent="0.25">
      <c r="B73" s="18" t="str">
        <f>Results!C51</f>
        <v>hsa-miR-122-5p</v>
      </c>
      <c r="C73" s="65">
        <f ca="1">Results!D51</f>
        <v>1.0242788437632916E-8</v>
      </c>
      <c r="D73" s="18">
        <f ca="1">Results!F51</f>
        <v>7.1809220070811432E-9</v>
      </c>
    </row>
    <row r="74" spans="2:4" hidden="1" x14ac:dyDescent="0.25">
      <c r="B74" s="18" t="str">
        <f>Results!C52</f>
        <v>hsa-miR-145-5p</v>
      </c>
      <c r="C74" s="65">
        <f ca="1">Results!D52</f>
        <v>3.6717420513972745E-10</v>
      </c>
      <c r="D74" s="18" t="str">
        <f ca="1">Results!F52</f>
        <v/>
      </c>
    </row>
    <row r="75" spans="2:4" x14ac:dyDescent="0.25">
      <c r="B75" s="18" t="str">
        <f>Results!C53</f>
        <v>hsa-miR-206</v>
      </c>
      <c r="C75" s="65">
        <f ca="1">Results!D53</f>
        <v>2.4444952714879182E-9</v>
      </c>
      <c r="D75" s="18">
        <f ca="1">Results!F53</f>
        <v>7.6057851617728023E-10</v>
      </c>
    </row>
    <row r="76" spans="2:4" x14ac:dyDescent="0.25">
      <c r="B76" s="18" t="str">
        <f>Results!C54</f>
        <v>hsa-miR-365a-3p</v>
      </c>
      <c r="C76" s="65">
        <f ca="1">Results!D54</f>
        <v>9.4117611564499947E-10</v>
      </c>
      <c r="D76" s="18">
        <f ca="1">Results!F54</f>
        <v>2.2147887414947035E-9</v>
      </c>
    </row>
    <row r="77" spans="2:4" x14ac:dyDescent="0.25">
      <c r="B77" s="18" t="str">
        <f>Results!C55</f>
        <v>hsa-miR-382-5p</v>
      </c>
      <c r="C77" s="65">
        <f ca="1">Results!D55</f>
        <v>2.2307620216675309E-9</v>
      </c>
      <c r="D77" s="18">
        <f ca="1">Results!F55</f>
        <v>8.3118469721655191E-9</v>
      </c>
    </row>
    <row r="78" spans="2:4" x14ac:dyDescent="0.25">
      <c r="B78" s="18" t="str">
        <f>Results!C56</f>
        <v>hsa-miR-486-5p</v>
      </c>
      <c r="C78" s="65">
        <f ca="1">Results!D56</f>
        <v>3.3414278187819612E-10</v>
      </c>
      <c r="D78" s="18">
        <f ca="1">Results!F56</f>
        <v>1.7619452476686798E-9</v>
      </c>
    </row>
    <row r="79" spans="2:4" x14ac:dyDescent="0.25">
      <c r="B79" s="18" t="str">
        <f>Results!C57</f>
        <v>hsa-miR-34a-3p</v>
      </c>
      <c r="C79" s="65">
        <f ca="1">Results!D57</f>
        <v>2.3728296325367753E-8</v>
      </c>
      <c r="D79" s="18">
        <f ca="1">Results!F57</f>
        <v>2.7382250012712688E-8</v>
      </c>
    </row>
    <row r="80" spans="2:4" x14ac:dyDescent="0.25">
      <c r="B80" s="18" t="str">
        <f>Results!C58</f>
        <v>hsa-miR-221-3p</v>
      </c>
      <c r="C80" s="65">
        <f ca="1">Results!D58</f>
        <v>6.8050630084471393E-8</v>
      </c>
      <c r="D80" s="18">
        <f ca="1">Results!F58</f>
        <v>3.3339697130013144E-8</v>
      </c>
    </row>
    <row r="81" spans="2:4" x14ac:dyDescent="0.25">
      <c r="B81" s="18" t="str">
        <f>Results!C59</f>
        <v>hsa-miR-31-5p</v>
      </c>
      <c r="C81" s="65">
        <f ca="1">Results!D59</f>
        <v>4.264760454076795E-10</v>
      </c>
      <c r="D81" s="18">
        <f ca="1">Results!F59</f>
        <v>8.3118469721655191E-9</v>
      </c>
    </row>
    <row r="82" spans="2:4" x14ac:dyDescent="0.25">
      <c r="B82" s="18" t="str">
        <f>Results!C60</f>
        <v>hsa-miR-199a-5p</v>
      </c>
      <c r="C82" s="65">
        <f ca="1">Results!D60</f>
        <v>1.4882413610034351E-8</v>
      </c>
      <c r="D82" s="18">
        <f ca="1">Results!F60</f>
        <v>2.0170418231838687E-8</v>
      </c>
    </row>
    <row r="83" spans="2:4" x14ac:dyDescent="0.25">
      <c r="B83" s="18" t="str">
        <f>Results!C61</f>
        <v>hsa-miR-203a-3p</v>
      </c>
      <c r="C83" s="65">
        <f ca="1">Results!D61</f>
        <v>2.0315889326026577E-8</v>
      </c>
      <c r="D83" s="18">
        <f ca="1">Results!F61</f>
        <v>4.190635649545646E-9</v>
      </c>
    </row>
    <row r="84" spans="2:4" hidden="1" x14ac:dyDescent="0.25">
      <c r="B84" s="18" t="str">
        <f>Results!C62</f>
        <v>hsa-miR-125b-5p</v>
      </c>
      <c r="C84" s="65" t="str">
        <f ca="1">Results!D62</f>
        <v/>
      </c>
      <c r="D84" s="18" t="str">
        <f ca="1">Results!F62</f>
        <v/>
      </c>
    </row>
    <row r="85" spans="2:4" x14ac:dyDescent="0.25">
      <c r="B85" s="18" t="str">
        <f>Results!C63</f>
        <v>hsa-miR-152-3p</v>
      </c>
      <c r="C85" s="65">
        <f ca="1">Results!D63</f>
        <v>1.1692120595611776E-9</v>
      </c>
      <c r="D85" s="18">
        <f ca="1">Results!F63</f>
        <v>1.5498935089376755E-9</v>
      </c>
    </row>
    <row r="86" spans="2:4" hidden="1" x14ac:dyDescent="0.25">
      <c r="B86" s="18" t="str">
        <f>Results!C64</f>
        <v>hsa-miR-200c-3p</v>
      </c>
      <c r="C86" s="65">
        <f ca="1">Results!D64</f>
        <v>4.264760454076795E-10</v>
      </c>
      <c r="D86" s="18" t="str">
        <f ca="1">Results!F64</f>
        <v/>
      </c>
    </row>
    <row r="87" spans="2:4" x14ac:dyDescent="0.25">
      <c r="B87" s="18" t="str">
        <f>Results!C65</f>
        <v>hsa-miR-367-3p</v>
      </c>
      <c r="C87" s="65">
        <f ca="1">Results!D65</f>
        <v>4.1716222366072035E-8</v>
      </c>
      <c r="D87" s="18">
        <f ca="1">Results!F65</f>
        <v>3.8724349336269174E-8</v>
      </c>
    </row>
    <row r="88" spans="2:4" x14ac:dyDescent="0.25">
      <c r="B88" s="18" t="str">
        <f>Results!C66</f>
        <v>hsa-miR-342-3p</v>
      </c>
      <c r="C88" s="65">
        <f ca="1">Results!D66</f>
        <v>3.6793851683025573E-10</v>
      </c>
      <c r="D88" s="18">
        <f ca="1">Results!F66</f>
        <v>6.5074719508233484E-10</v>
      </c>
    </row>
    <row r="89" spans="2:4" x14ac:dyDescent="0.25">
      <c r="B89" s="18" t="str">
        <f>Results!C67</f>
        <v>hsa-miR-146b-5p</v>
      </c>
      <c r="C89" s="65">
        <f ca="1">Results!D67</f>
        <v>2.0049088032228771E-9</v>
      </c>
      <c r="D89" s="18">
        <f ca="1">Results!F67</f>
        <v>7.0669964691204031E-10</v>
      </c>
    </row>
    <row r="90" spans="2:4" x14ac:dyDescent="0.25">
      <c r="B90" s="18" t="str">
        <f>Results!C68</f>
        <v>hsa-miR-34b-3p</v>
      </c>
      <c r="C90" s="65">
        <f ca="1">Results!D68</f>
        <v>1.1783371032466876E-6</v>
      </c>
      <c r="D90" s="18">
        <f ca="1">Results!F68</f>
        <v>3.1850431184702392E-7</v>
      </c>
    </row>
    <row r="91" spans="2:4" x14ac:dyDescent="0.25">
      <c r="B91" s="18" t="str">
        <f>Results!C69</f>
        <v>hsa-miR-9-5p</v>
      </c>
      <c r="C91" s="65">
        <f ca="1">Results!D69</f>
        <v>5.7704363815979409E-7</v>
      </c>
      <c r="D91" s="18">
        <f ca="1">Results!F69</f>
        <v>5.9597053224549719E-8</v>
      </c>
    </row>
    <row r="92" spans="2:4" x14ac:dyDescent="0.25">
      <c r="B92" s="18" t="str">
        <f>Results!C70</f>
        <v>hsa-miR-376c-3p</v>
      </c>
      <c r="C92" s="65">
        <f ca="1">Results!D70</f>
        <v>4.1716222366072035E-8</v>
      </c>
      <c r="D92" s="18">
        <f ca="1">Results!F70</f>
        <v>3.8724349336269174E-8</v>
      </c>
    </row>
    <row r="93" spans="2:4" x14ac:dyDescent="0.25">
      <c r="B93" s="18" t="str">
        <f>Results!C71</f>
        <v>hsa-miR-199a-3p</v>
      </c>
      <c r="C93" s="65">
        <f ca="1">Results!D71</f>
        <v>3.6793851683025573E-10</v>
      </c>
      <c r="D93" s="18">
        <f ca="1">Results!F71</f>
        <v>5.0318788520673641E-10</v>
      </c>
    </row>
    <row r="94" spans="2:4" x14ac:dyDescent="0.25">
      <c r="B94" s="18" t="str">
        <f>Results!C72</f>
        <v>hsa-miR-205-5p</v>
      </c>
      <c r="C94" s="65">
        <f ca="1">Results!D72</f>
        <v>3.962845205585355E-9</v>
      </c>
      <c r="D94" s="18">
        <f ca="1">Results!F72</f>
        <v>2.0493538296734296E-9</v>
      </c>
    </row>
    <row r="95" spans="2:4" x14ac:dyDescent="0.25">
      <c r="B95" s="18" t="str">
        <f>Results!C73</f>
        <v>hsa-miR-130a-3p</v>
      </c>
      <c r="C95" s="65">
        <f ca="1">Results!D73</f>
        <v>2.9638341291922068E-10</v>
      </c>
      <c r="D95" s="18">
        <f ca="1">Results!F73</f>
        <v>6.8785152504674297E-10</v>
      </c>
    </row>
    <row r="96" spans="2:4" hidden="1" x14ac:dyDescent="0.25">
      <c r="B96" s="18" t="str">
        <f>Results!C74</f>
        <v>hsa-miR-126-5p</v>
      </c>
      <c r="C96" s="65" t="str">
        <f ca="1">Results!D74</f>
        <v/>
      </c>
      <c r="D96" s="18" t="str">
        <f ca="1">Results!F74</f>
        <v/>
      </c>
    </row>
    <row r="97" spans="2:4" x14ac:dyDescent="0.25">
      <c r="B97" s="18" t="str">
        <f>Results!C75</f>
        <v>hsa-miR-106b-5p</v>
      </c>
      <c r="C97" s="65">
        <f ca="1">Results!D75</f>
        <v>5.7704363815979409E-7</v>
      </c>
      <c r="D97" s="18">
        <f ca="1">Results!F75</f>
        <v>5.9597053224549719E-8</v>
      </c>
    </row>
    <row r="98" spans="2:4" hidden="1" x14ac:dyDescent="0.25">
      <c r="B98" s="18" t="str">
        <f>Results!C76</f>
        <v>hsa-miR-372-3p</v>
      </c>
      <c r="C98" s="65" t="str">
        <f ca="1">Results!D76</f>
        <v/>
      </c>
      <c r="D98" s="18" t="str">
        <f ca="1">Results!F76</f>
        <v/>
      </c>
    </row>
    <row r="99" spans="2:4" x14ac:dyDescent="0.25">
      <c r="B99" s="18" t="str">
        <f>Results!C77</f>
        <v>hsa-miR-135b-5p</v>
      </c>
      <c r="C99" s="65">
        <f ca="1">Results!D77</f>
        <v>6.2008444931821382E-10</v>
      </c>
      <c r="D99" s="18">
        <f ca="1">Results!F77</f>
        <v>5.1843714683972268E-9</v>
      </c>
    </row>
    <row r="100" spans="2:4" x14ac:dyDescent="0.25">
      <c r="B100" s="18" t="str">
        <f>Results!C78</f>
        <v>hsa-miR-202-3p</v>
      </c>
      <c r="C100" s="65">
        <f ca="1">Results!D78</f>
        <v>6.205453358225406E-9</v>
      </c>
      <c r="D100" s="18">
        <f ca="1">Results!F78</f>
        <v>2.9447988538121943E-9</v>
      </c>
    </row>
    <row r="101" spans="2:4" x14ac:dyDescent="0.25">
      <c r="B101" s="18" t="str">
        <f>Results!C79</f>
        <v>hsa-miR-190b</v>
      </c>
      <c r="C101" s="65">
        <f ca="1">Results!D79</f>
        <v>1.3780998527052317E-7</v>
      </c>
      <c r="D101" s="18">
        <f ca="1">Results!F79</f>
        <v>1.4889681597693159E-7</v>
      </c>
    </row>
    <row r="102" spans="2:4" x14ac:dyDescent="0.25">
      <c r="B102" s="18" t="str">
        <f>Results!C80</f>
        <v>hsa-miR-24-3p</v>
      </c>
      <c r="C102" s="65">
        <f ca="1">Results!D80</f>
        <v>4.0129979660320004E-7</v>
      </c>
      <c r="D102" s="18">
        <f ca="1">Results!F80</f>
        <v>2.1634186960694095E-7</v>
      </c>
    </row>
    <row r="103" spans="2:4" hidden="1" x14ac:dyDescent="0.25">
      <c r="B103" s="18" t="str">
        <f>Results!C81</f>
        <v>hsa-miR-96-5p</v>
      </c>
      <c r="C103" s="65" t="str">
        <f ca="1">Results!D81</f>
        <v/>
      </c>
      <c r="D103" s="18">
        <f ca="1">Results!F81</f>
        <v>6.467002590055075E-10</v>
      </c>
    </row>
    <row r="104" spans="2:4" x14ac:dyDescent="0.25">
      <c r="B104" s="18" t="str">
        <f>Results!C82</f>
        <v>hsa-miR-129-5p</v>
      </c>
      <c r="C104" s="65">
        <f ca="1">Results!D82</f>
        <v>2.6511320292699634E-8</v>
      </c>
      <c r="D104" s="18">
        <f ca="1">Results!F82</f>
        <v>5.4610149007256052E-9</v>
      </c>
    </row>
    <row r="105" spans="2:4" x14ac:dyDescent="0.25">
      <c r="B105" s="18" t="str">
        <f>Results!C83</f>
        <v>hsa-miR-214-3p</v>
      </c>
      <c r="C105" s="65">
        <f ca="1">Results!D83</f>
        <v>6.2008444931821382E-10</v>
      </c>
      <c r="D105" s="18">
        <f ca="1">Results!F83</f>
        <v>5.1843714683972268E-9</v>
      </c>
    </row>
    <row r="106" spans="2:4" x14ac:dyDescent="0.25">
      <c r="B106" s="18" t="str">
        <f>Results!C84</f>
        <v>hsa-miR-132-3p</v>
      </c>
      <c r="C106" s="65">
        <f ca="1">Results!D84</f>
        <v>2.3859050240395153E-9</v>
      </c>
      <c r="D106" s="18">
        <f ca="1">Results!F84</f>
        <v>3.5068338850643569E-9</v>
      </c>
    </row>
    <row r="107" spans="2:4" x14ac:dyDescent="0.25">
      <c r="B107" s="18" t="str">
        <f>Results!C85</f>
        <v>hsa-miR-127-3p</v>
      </c>
      <c r="C107" s="65">
        <f ca="1">Results!D85</f>
        <v>1.4954798997306051E-8</v>
      </c>
      <c r="D107" s="18">
        <f ca="1">Results!F85</f>
        <v>8.2372860747430291E-9</v>
      </c>
    </row>
    <row r="108" spans="2:4" hidden="1" x14ac:dyDescent="0.25">
      <c r="B108" s="18" t="str">
        <f>Results!C86</f>
        <v>hsa-miR-200a-3p</v>
      </c>
      <c r="C108" s="65" t="str">
        <f ca="1">Results!D86</f>
        <v/>
      </c>
      <c r="D108" s="18" t="str">
        <f ca="1">Results!F86</f>
        <v/>
      </c>
    </row>
    <row r="109" spans="2:4" x14ac:dyDescent="0.25">
      <c r="B109" s="18" t="str">
        <f>Results!C87</f>
        <v>hsa-miR-375</v>
      </c>
      <c r="C109" s="65">
        <f ca="1">Results!D87</f>
        <v>4.0129979660320004E-7</v>
      </c>
      <c r="D109" s="18">
        <f ca="1">Results!F87</f>
        <v>2.1634186960694095E-7</v>
      </c>
    </row>
    <row r="110" spans="2:4" hidden="1" x14ac:dyDescent="0.25">
      <c r="B110" s="18" t="str">
        <f>Results!C88</f>
        <v>hsa-miR-338-3p</v>
      </c>
      <c r="C110" s="65" t="str">
        <f ca="1">Results!D88</f>
        <v/>
      </c>
      <c r="D110" s="18">
        <f ca="1">Results!F88</f>
        <v>6.467002590055075E-10</v>
      </c>
    </row>
    <row r="111" spans="2:4" x14ac:dyDescent="0.25">
      <c r="B111" s="18" t="str">
        <f>Results!C89</f>
        <v>hsa-miR-497-5p</v>
      </c>
      <c r="C111" s="65">
        <f ca="1">Results!D89</f>
        <v>2.6511320292699634E-8</v>
      </c>
      <c r="D111" s="18">
        <f ca="1">Results!F89</f>
        <v>5.4610149007256052E-9</v>
      </c>
    </row>
    <row r="112" spans="2:4" hidden="1" x14ac:dyDescent="0.25">
      <c r="B112" s="18" t="str">
        <f>Results!C90</f>
        <v>hsa-miR-208b-3p</v>
      </c>
      <c r="C112" s="65" t="str">
        <f ca="1">Results!D90</f>
        <v/>
      </c>
      <c r="D112" s="18" t="str">
        <f ca="1">Results!F90</f>
        <v/>
      </c>
    </row>
    <row r="113" spans="2:4" x14ac:dyDescent="0.25">
      <c r="B113" s="18" t="str">
        <f>Results!C91</f>
        <v>hsa-let-7c-5p</v>
      </c>
      <c r="C113" s="65">
        <f ca="1">Results!D91</f>
        <v>2.0314876790552799E-9</v>
      </c>
      <c r="D113" s="18">
        <f ca="1">Results!F91</f>
        <v>4.6562518488233667E-9</v>
      </c>
    </row>
    <row r="114" spans="2:4" x14ac:dyDescent="0.25">
      <c r="B114" s="18" t="str">
        <f>Results!C92</f>
        <v>hsa-miR-93-5p</v>
      </c>
      <c r="C114" s="65">
        <f ca="1">Results!D92</f>
        <v>5.2873198911384487E-9</v>
      </c>
      <c r="D114" s="18">
        <f ca="1">Results!F92</f>
        <v>3.509265479713611E-9</v>
      </c>
    </row>
    <row r="115" spans="2:4" x14ac:dyDescent="0.25">
      <c r="B115" s="18" t="str">
        <f>Results!C93</f>
        <v>hsa-miR-7-5p</v>
      </c>
      <c r="C115" s="65">
        <f ca="1">Results!D93</f>
        <v>1.5407240792568074E-8</v>
      </c>
      <c r="D115" s="18">
        <f ca="1">Results!F93</f>
        <v>3.4396004732036406E-8</v>
      </c>
    </row>
    <row r="116" spans="2:4" x14ac:dyDescent="0.25">
      <c r="B116" s="18" t="str">
        <f>Results!C94</f>
        <v>hsa-miR-212-3p</v>
      </c>
      <c r="C116" s="65">
        <f ca="1">Results!D94</f>
        <v>9.1489648459698652E-8</v>
      </c>
      <c r="D116" s="18">
        <f ca="1">Results!F94</f>
        <v>4.8040161411882152E-8</v>
      </c>
    </row>
    <row r="117" spans="2:4" x14ac:dyDescent="0.25">
      <c r="B117" s="18" t="str">
        <f>Results!C95</f>
        <v>hsa-miR-200b-3p</v>
      </c>
      <c r="C117" s="65">
        <f ca="1">Results!D95</f>
        <v>2.2091091605679782E-10</v>
      </c>
      <c r="D117" s="18">
        <f ca="1">Results!F95</f>
        <v>7.5794711441253625E-10</v>
      </c>
    </row>
    <row r="118" spans="2:4" hidden="1" x14ac:dyDescent="0.25">
      <c r="B118" s="18" t="str">
        <f>Results!C96</f>
        <v>hsa-miR-140-5p</v>
      </c>
      <c r="C118" s="65" t="str">
        <f ca="1">Results!D96</f>
        <v/>
      </c>
      <c r="D118" s="18" t="str">
        <f ca="1">Results!F96</f>
        <v/>
      </c>
    </row>
    <row r="119" spans="2:4" hidden="1" x14ac:dyDescent="0.25">
      <c r="B119" s="18" t="str">
        <f>Results!C97</f>
        <v>hsa-miR-126-3p</v>
      </c>
      <c r="C119" s="65" t="str">
        <f ca="1">Results!D97</f>
        <v/>
      </c>
      <c r="D119" s="18" t="str">
        <f ca="1">Results!F97</f>
        <v/>
      </c>
    </row>
    <row r="120" spans="2:4" hidden="1" x14ac:dyDescent="0.25">
      <c r="B120" s="18" t="str">
        <f>Results!C98</f>
        <v>hsa-miR-320a</v>
      </c>
      <c r="C120" s="65" t="str">
        <f ca="1">Results!D98</f>
        <v/>
      </c>
      <c r="D120" s="18" t="str">
        <f ca="1">Results!F98</f>
        <v/>
      </c>
    </row>
    <row r="121" spans="2:4" x14ac:dyDescent="0.25">
      <c r="B121" s="18" t="str">
        <f>Results!C99</f>
        <v>hsa-miR-370-3p</v>
      </c>
      <c r="C121" s="65">
        <f ca="1">Results!D99</f>
        <v>2.0314876790552799E-9</v>
      </c>
      <c r="D121" s="18">
        <f ca="1">Results!F99</f>
        <v>4.6562518488233667E-9</v>
      </c>
    </row>
    <row r="122" spans="2:4" x14ac:dyDescent="0.25">
      <c r="B122" s="18" t="str">
        <f>Results!C100</f>
        <v>hsa-miR-196b-5p</v>
      </c>
      <c r="C122" s="65">
        <f ca="1">Results!D100</f>
        <v>8.1934139763561384E-10</v>
      </c>
      <c r="D122" s="18">
        <f ca="1">Results!F100</f>
        <v>1.1174180991130193E-9</v>
      </c>
    </row>
    <row r="123" spans="2:4" x14ac:dyDescent="0.25">
      <c r="B123" s="18" t="str">
        <f>Results!C101</f>
        <v>hsa-miR-193b-3p</v>
      </c>
      <c r="C123" s="65">
        <f ca="1">Results!D101</f>
        <v>1.5407240792568074E-8</v>
      </c>
      <c r="D123" s="18">
        <f ca="1">Results!F101</f>
        <v>3.4396004732036406E-8</v>
      </c>
    </row>
    <row r="124" spans="2:4" x14ac:dyDescent="0.25">
      <c r="B124" s="18" t="str">
        <f>Results!C102</f>
        <v>hsa-miR-15a-5p</v>
      </c>
      <c r="C124" s="65">
        <f ca="1">Results!D102</f>
        <v>6.5823763696022916E-8</v>
      </c>
      <c r="D124" s="18">
        <f ca="1">Results!F102</f>
        <v>8.9583994613366344E-8</v>
      </c>
    </row>
    <row r="125" spans="2:4" x14ac:dyDescent="0.25">
      <c r="B125" s="18" t="str">
        <f>Results!C103</f>
        <v>hsa-miR-100-5p</v>
      </c>
      <c r="C125" s="65">
        <f ca="1">Results!D103</f>
        <v>2.2091091605679782E-10</v>
      </c>
      <c r="D125" s="18">
        <f ca="1">Results!F103</f>
        <v>7.5794711441253625E-10</v>
      </c>
    </row>
    <row r="126" spans="2:4" hidden="1" x14ac:dyDescent="0.25">
      <c r="B126" s="18" t="str">
        <f>Results!C104</f>
        <v>hsa-miR-10a-5p</v>
      </c>
      <c r="C126" s="65" t="str">
        <f ca="1">Results!D104</f>
        <v/>
      </c>
      <c r="D126" s="18" t="str">
        <f ca="1">Results!F104</f>
        <v/>
      </c>
    </row>
    <row r="127" spans="2:4" x14ac:dyDescent="0.25">
      <c r="B127" s="18" t="str">
        <f>Results!C105</f>
        <v>hsa-miR-215-5p</v>
      </c>
      <c r="C127" s="65">
        <f ca="1">Results!D105</f>
        <v>7.3032398647922968E-9</v>
      </c>
      <c r="D127" s="18">
        <f ca="1">Results!F105</f>
        <v>4.918331895930128E-9</v>
      </c>
    </row>
    <row r="128" spans="2:4" hidden="1" x14ac:dyDescent="0.25">
      <c r="B128" s="18" t="str">
        <f>Results!C106</f>
        <v>hsa-miR-23b-3p</v>
      </c>
      <c r="C128" s="65" t="str">
        <f ca="1">Results!D106</f>
        <v/>
      </c>
      <c r="D128" s="18" t="str">
        <f ca="1">Results!F106</f>
        <v/>
      </c>
    </row>
    <row r="129" spans="2:4" x14ac:dyDescent="0.25">
      <c r="B129" s="18" t="str">
        <f>Results!C107</f>
        <v>hsa-miR-141-3p</v>
      </c>
      <c r="C129" s="65">
        <f ca="1">Results!D107</f>
        <v>2.4769017012413972E-9</v>
      </c>
      <c r="D129" s="18">
        <f ca="1">Results!F107</f>
        <v>7.7709834445937089E-10</v>
      </c>
    </row>
    <row r="130" spans="2:4" x14ac:dyDescent="0.25">
      <c r="B130" s="18" t="str">
        <f>Results!C108</f>
        <v>hsa-miR-134-5p</v>
      </c>
      <c r="C130" s="65">
        <f ca="1">Results!D108</f>
        <v>8.1934139763561384E-10</v>
      </c>
      <c r="D130" s="18">
        <f ca="1">Results!F108</f>
        <v>1.1174180991130193E-9</v>
      </c>
    </row>
    <row r="131" spans="2:4" hidden="1" x14ac:dyDescent="0.25">
      <c r="B131" s="18" t="str">
        <f>Results!C109</f>
        <v>hsa-miR-155-5p</v>
      </c>
      <c r="C131" s="65" t="str">
        <f ca="1">Results!D109</f>
        <v/>
      </c>
      <c r="D131" s="18" t="str">
        <f ca="1">Results!F109</f>
        <v/>
      </c>
    </row>
    <row r="132" spans="2:4" x14ac:dyDescent="0.25">
      <c r="B132" s="18" t="str">
        <f>Results!C110</f>
        <v>hsa-miR-378a-5p</v>
      </c>
      <c r="C132" s="65">
        <f ca="1">Results!D110</f>
        <v>1.4108226225336883E-9</v>
      </c>
      <c r="D132" s="18">
        <f ca="1">Results!F110</f>
        <v>1.0296607593428801E-9</v>
      </c>
    </row>
    <row r="133" spans="2:4" x14ac:dyDescent="0.25">
      <c r="B133" s="18" t="str">
        <f>Results!C111</f>
        <v>hsa-miR-422a</v>
      </c>
      <c r="C133" s="65">
        <f ca="1">Results!D111</f>
        <v>3.2841877714035371E-9</v>
      </c>
      <c r="D133" s="18">
        <f ca="1">Results!F111</f>
        <v>8.9583994613366344E-8</v>
      </c>
    </row>
    <row r="134" spans="2:4" x14ac:dyDescent="0.25">
      <c r="B134" s="18" t="str">
        <f>Results!C112</f>
        <v>hsa-miR-499a-5p</v>
      </c>
      <c r="C134" s="65">
        <f ca="1">Results!D112</f>
        <v>2.4514044328969972E-8</v>
      </c>
      <c r="D134" s="18">
        <f ca="1">Results!F112</f>
        <v>4.6853898510545325E-9</v>
      </c>
    </row>
    <row r="135" spans="2:4" x14ac:dyDescent="0.25">
      <c r="B135" s="18" t="str">
        <f>Results!C113</f>
        <v>hsa-miR-17-3p</v>
      </c>
      <c r="C135" s="65">
        <f ca="1">Results!D113</f>
        <v>6.9718262462336361E-9</v>
      </c>
      <c r="D135" s="18">
        <f ca="1">Results!F113</f>
        <v>4.482082155359633E-9</v>
      </c>
    </row>
    <row r="136" spans="2:4" x14ac:dyDescent="0.25">
      <c r="B136" s="18" t="str">
        <f>Results!C114</f>
        <v>hsa-miR-103a-3p</v>
      </c>
      <c r="C136" s="65">
        <f ca="1">Results!D114</f>
        <v>1.4904544958933326E-6</v>
      </c>
      <c r="D136" s="18">
        <f ca="1">Results!F114</f>
        <v>1.9309528052047708E-7</v>
      </c>
    </row>
    <row r="137" spans="2:4" hidden="1" x14ac:dyDescent="0.25">
      <c r="B137" s="18" t="str">
        <f>Results!C115</f>
        <v>hsa-miR-10b-5p</v>
      </c>
      <c r="C137" s="65" t="str">
        <f ca="1">Results!D115</f>
        <v/>
      </c>
      <c r="D137" s="18">
        <f ca="1">Results!F115</f>
        <v>1.2862482313084409E-9</v>
      </c>
    </row>
    <row r="138" spans="2:4" x14ac:dyDescent="0.25">
      <c r="B138" s="18" t="str">
        <f>Results!C116</f>
        <v>hsa-miR-217</v>
      </c>
      <c r="C138" s="65">
        <f ca="1">Results!D116</f>
        <v>1.8461715465602272E-9</v>
      </c>
      <c r="D138" s="18">
        <f ca="1">Results!F116</f>
        <v>1.2738267674127718E-9</v>
      </c>
    </row>
    <row r="139" spans="2:4" x14ac:dyDescent="0.25">
      <c r="B139" s="18" t="str">
        <f>Results!C117</f>
        <v>hsa-miR-27b-3p</v>
      </c>
      <c r="C139" s="65">
        <f ca="1">Results!D117</f>
        <v>2.8079876971562073E-9</v>
      </c>
      <c r="D139" s="18">
        <f ca="1">Results!F117</f>
        <v>7.8525928321749536E-9</v>
      </c>
    </row>
    <row r="140" spans="2:4" x14ac:dyDescent="0.25">
      <c r="B140" s="18" t="str">
        <f>Results!C118</f>
        <v>hsa-miR-144-3p</v>
      </c>
      <c r="C140" s="65">
        <f ca="1">Results!D118</f>
        <v>5.8704240068746486E-10</v>
      </c>
      <c r="D140" s="18">
        <f ca="1">Results!F118</f>
        <v>5.0214262257288943E-10</v>
      </c>
    </row>
    <row r="141" spans="2:4" x14ac:dyDescent="0.25">
      <c r="B141" s="18" t="str">
        <f>Results!C119</f>
        <v>hsa-miR-146a-5p</v>
      </c>
      <c r="C141" s="65">
        <f ca="1">Results!D119</f>
        <v>2.9049968810278029E-9</v>
      </c>
      <c r="D141" s="18">
        <f ca="1">Results!F119</f>
        <v>1.9905527357787539E-9</v>
      </c>
    </row>
    <row r="142" spans="2:4" x14ac:dyDescent="0.25">
      <c r="B142" s="18" t="str">
        <f>Results!C120</f>
        <v>hsa-miR-29c-3p</v>
      </c>
      <c r="C142" s="65">
        <f ca="1">Results!D120</f>
        <v>2.5610800198122889E-6</v>
      </c>
      <c r="D142" s="18">
        <f ca="1">Results!F120</f>
        <v>4.0794787022629873E-6</v>
      </c>
    </row>
    <row r="143" spans="2:4" x14ac:dyDescent="0.25">
      <c r="B143" s="18" t="str">
        <f>Results!C121</f>
        <v>hsa-miR-383-5p</v>
      </c>
      <c r="C143" s="65">
        <f ca="1">Results!D121</f>
        <v>2.4514044328969972E-8</v>
      </c>
      <c r="D143" s="18">
        <f ca="1">Results!F121</f>
        <v>4.6853898510545325E-9</v>
      </c>
    </row>
    <row r="144" spans="2:4" hidden="1" x14ac:dyDescent="0.25">
      <c r="B144" s="18" t="str">
        <f>Results!C122</f>
        <v>hsa-miR-424-5p</v>
      </c>
      <c r="C144" s="65" t="str">
        <f ca="1">Results!D122</f>
        <v/>
      </c>
      <c r="D144" s="18" t="str">
        <f ca="1">Results!F122</f>
        <v/>
      </c>
    </row>
    <row r="145" spans="2:4" x14ac:dyDescent="0.25">
      <c r="B145" s="18" t="str">
        <f>Results!C123</f>
        <v>hsa-miR-506-3p</v>
      </c>
      <c r="C145" s="65">
        <f ca="1">Results!D123</f>
        <v>6.9718262462336361E-9</v>
      </c>
      <c r="D145" s="18">
        <f ca="1">Results!F123</f>
        <v>4.482082155359633E-9</v>
      </c>
    </row>
    <row r="146" spans="2:4" x14ac:dyDescent="0.25">
      <c r="B146" s="18" t="str">
        <f>Results!C124</f>
        <v>hsa-miR-19b-3p</v>
      </c>
      <c r="C146" s="65">
        <f ca="1">Results!D124</f>
        <v>2.3000742348828382E-7</v>
      </c>
      <c r="D146" s="18">
        <f ca="1">Results!F124</f>
        <v>1.2161430216497288E-7</v>
      </c>
    </row>
    <row r="147" spans="2:4" x14ac:dyDescent="0.25">
      <c r="B147" s="18" t="str">
        <f>Results!C125</f>
        <v>hsa-miR-208a-3p</v>
      </c>
      <c r="C147" s="65">
        <f ca="1">Results!D125</f>
        <v>2.4735936482287987E-8</v>
      </c>
      <c r="D147" s="18">
        <f ca="1">Results!F125</f>
        <v>1.4673784454079805E-8</v>
      </c>
    </row>
    <row r="148" spans="2:4" x14ac:dyDescent="0.25">
      <c r="B148" s="18" t="str">
        <f>Results!C126</f>
        <v>hsa-miR-17-5p</v>
      </c>
      <c r="C148" s="65">
        <f ca="1">Results!D126</f>
        <v>6.6232376032591202E-9</v>
      </c>
      <c r="D148" s="18">
        <f ca="1">Results!F126</f>
        <v>2.0169412946583735E-9</v>
      </c>
    </row>
    <row r="149" spans="2:4" x14ac:dyDescent="0.25">
      <c r="B149" s="18" t="str">
        <f>Results!C127</f>
        <v>hsa-miR-218-5p</v>
      </c>
      <c r="C149" s="65">
        <f ca="1">Results!D127</f>
        <v>5.1034211757983398E-10</v>
      </c>
      <c r="D149" s="18">
        <f ca="1">Results!F127</f>
        <v>1.1804303369829196E-7</v>
      </c>
    </row>
    <row r="150" spans="2:4" x14ac:dyDescent="0.25">
      <c r="B150" s="18" t="str">
        <f>Results!C128</f>
        <v>hsa-miR-30b-5p</v>
      </c>
      <c r="C150" s="65">
        <f ca="1">Results!D128</f>
        <v>2.2714420823874877E-8</v>
      </c>
      <c r="D150" s="18">
        <f ca="1">Results!F128</f>
        <v>4.0480889702542201E-8</v>
      </c>
    </row>
    <row r="151" spans="2:4" x14ac:dyDescent="0.25">
      <c r="B151" s="18" t="str">
        <f>Results!C129</f>
        <v>hsa-miR-153-3p</v>
      </c>
      <c r="C151" s="65">
        <f ca="1">Results!D129</f>
        <v>2.0642368572540058E-8</v>
      </c>
      <c r="D151" s="18">
        <f ca="1">Results!F129</f>
        <v>4.3716233092456029E-9</v>
      </c>
    </row>
    <row r="152" spans="2:4" x14ac:dyDescent="0.25">
      <c r="B152" s="18" t="str">
        <f>Results!C130</f>
        <v>hsa-miR-149-5p</v>
      </c>
      <c r="C152" s="65">
        <f ca="1">Results!D130</f>
        <v>9.1290498309903845E-10</v>
      </c>
      <c r="D152" s="18">
        <f ca="1">Results!F130</f>
        <v>8.592614601131586E-10</v>
      </c>
    </row>
    <row r="153" spans="2:4" hidden="1" x14ac:dyDescent="0.25">
      <c r="B153" s="18" t="str">
        <f>Results!C131</f>
        <v>hsa-miR-301a-3p</v>
      </c>
      <c r="C153" s="65" t="str">
        <f ca="1">Results!D131</f>
        <v/>
      </c>
      <c r="D153" s="18" t="str">
        <f ca="1">Results!F131</f>
        <v/>
      </c>
    </row>
    <row r="154" spans="2:4" x14ac:dyDescent="0.25">
      <c r="B154" s="18" t="str">
        <f>Results!C132</f>
        <v>hsa-miR-340-3p</v>
      </c>
      <c r="C154" s="65">
        <f ca="1">Results!D132</f>
        <v>2.3431750059586845E-10</v>
      </c>
      <c r="D154" s="18">
        <f ca="1">Results!F132</f>
        <v>9.0888463743487162E-10</v>
      </c>
    </row>
    <row r="155" spans="2:4" hidden="1" x14ac:dyDescent="0.25">
      <c r="B155" s="18" t="str">
        <f>Results!C133</f>
        <v>hsa-miR-429</v>
      </c>
      <c r="C155" s="65" t="str">
        <f ca="1">Results!D133</f>
        <v/>
      </c>
      <c r="D155" s="18" t="str">
        <f ca="1">Results!F133</f>
        <v/>
      </c>
    </row>
    <row r="156" spans="2:4" x14ac:dyDescent="0.25">
      <c r="B156" s="18" t="str">
        <f>Results!C134</f>
        <v>hsa-miR-582-5p</v>
      </c>
      <c r="C156" s="65">
        <f ca="1">Results!D134</f>
        <v>3.1593078421761529E-8</v>
      </c>
      <c r="D156" s="18">
        <f ca="1">Results!F134</f>
        <v>2.6911839347010011E-8</v>
      </c>
    </row>
    <row r="157" spans="2:4" x14ac:dyDescent="0.25">
      <c r="B157" s="18" t="str">
        <f>Results!C135</f>
        <v>hsa-miR-22-3p</v>
      </c>
      <c r="C157" s="65">
        <f ca="1">Results!D135</f>
        <v>2.5929754011152776E-8</v>
      </c>
      <c r="D157" s="18">
        <f ca="1">Results!F135</f>
        <v>7.1313197555509589E-9</v>
      </c>
    </row>
    <row r="158" spans="2:4" x14ac:dyDescent="0.25">
      <c r="B158" s="18" t="str">
        <f>Results!C136</f>
        <v>hsa-miR-148a-3p</v>
      </c>
      <c r="C158" s="65">
        <f ca="1">Results!D136</f>
        <v>2.6435281866571416E-10</v>
      </c>
      <c r="D158" s="18">
        <f ca="1">Results!F136</f>
        <v>1.4673784454079805E-8</v>
      </c>
    </row>
    <row r="159" spans="2:4" x14ac:dyDescent="0.25">
      <c r="B159" s="18" t="str">
        <f>Results!C137</f>
        <v>hsa-miR-183-5p</v>
      </c>
      <c r="C159" s="65">
        <f ca="1">Results!D137</f>
        <v>1.698993608128974E-7</v>
      </c>
      <c r="D159" s="18">
        <f ca="1">Results!F137</f>
        <v>1.2651539095510681E-7</v>
      </c>
    </row>
    <row r="160" spans="2:4" x14ac:dyDescent="0.25">
      <c r="B160" s="18" t="str">
        <f>Results!C138</f>
        <v>hsa-miR-219a-5p</v>
      </c>
      <c r="C160" s="65">
        <f ca="1">Results!D138</f>
        <v>1.0895107451422557E-7</v>
      </c>
      <c r="D160" s="18">
        <f ca="1">Results!F138</f>
        <v>1.382532028893945E-7</v>
      </c>
    </row>
    <row r="161" spans="2:4" x14ac:dyDescent="0.25">
      <c r="B161" s="18" t="str">
        <f>Results!C139</f>
        <v>hsa-miR-124-3p</v>
      </c>
      <c r="C161" s="65">
        <f ca="1">Results!D139</f>
        <v>3.0942902269528799E-8</v>
      </c>
      <c r="D161" s="18">
        <f ca="1">Results!F139</f>
        <v>8.0905680420629084E-8</v>
      </c>
    </row>
    <row r="162" spans="2:4" x14ac:dyDescent="0.25">
      <c r="B162" s="18" t="str">
        <f>Results!C140</f>
        <v>hsa-miR-191-5p</v>
      </c>
      <c r="C162" s="65">
        <f ca="1">Results!D140</f>
        <v>1.1757721572164915E-8</v>
      </c>
      <c r="D162" s="18">
        <f ca="1">Results!F140</f>
        <v>1.6809082723245486E-8</v>
      </c>
    </row>
    <row r="163" spans="2:4" x14ac:dyDescent="0.25">
      <c r="B163" s="18" t="str">
        <f>Results!C141</f>
        <v>hsa-miR-185-5p</v>
      </c>
      <c r="C163" s="65">
        <f ca="1">Results!D141</f>
        <v>1.3154319480097828E-9</v>
      </c>
      <c r="D163" s="18">
        <f ca="1">Results!F141</f>
        <v>2.0043981249730042E-9</v>
      </c>
    </row>
    <row r="164" spans="2:4" hidden="1" x14ac:dyDescent="0.25">
      <c r="B164" s="18" t="str">
        <f>Results!C142</f>
        <v>hsa-miR-99b-5p</v>
      </c>
      <c r="C164" s="65" t="str">
        <f ca="1">Results!D142</f>
        <v/>
      </c>
      <c r="D164" s="18" t="str">
        <f ca="1">Results!F142</f>
        <v/>
      </c>
    </row>
    <row r="165" spans="2:4" x14ac:dyDescent="0.25">
      <c r="B165" s="18" t="str">
        <f>Results!C143</f>
        <v>hsa-miR-151a-3p</v>
      </c>
      <c r="C165" s="65">
        <f ca="1">Results!D143</f>
        <v>2.3431750059586845E-10</v>
      </c>
      <c r="D165" s="18">
        <f ca="1">Results!F143</f>
        <v>9.0888463743487162E-10</v>
      </c>
    </row>
    <row r="166" spans="2:4" x14ac:dyDescent="0.25">
      <c r="B166" s="18" t="str">
        <f>Results!C144</f>
        <v>hsa-miR-449a</v>
      </c>
      <c r="C166" s="65">
        <f ca="1">Results!D144</f>
        <v>2.1757859212018703E-9</v>
      </c>
      <c r="D166" s="18">
        <f ca="1">Results!F144</f>
        <v>2.4608711028017905E-9</v>
      </c>
    </row>
    <row r="167" spans="2:4" x14ac:dyDescent="0.25">
      <c r="B167" s="18" t="str">
        <f>Results!C145</f>
        <v>hsa-miR-150-5p</v>
      </c>
      <c r="C167" s="65">
        <f ca="1">Results!D145</f>
        <v>3.6136698600148036E-10</v>
      </c>
      <c r="D167" s="18">
        <f ca="1">Results!F145</f>
        <v>2.6911839347010011E-8</v>
      </c>
    </row>
    <row r="168" spans="2:4" x14ac:dyDescent="0.25">
      <c r="B168" s="18" t="str">
        <f>Results!C146</f>
        <v>hsa-miR-26a-5p</v>
      </c>
      <c r="C168" s="65">
        <f ca="1">Results!D146</f>
        <v>1.8797445449341881E-9</v>
      </c>
      <c r="D168" s="18">
        <f ca="1">Results!F146</f>
        <v>6.2433177965026569E-7</v>
      </c>
    </row>
    <row r="169" spans="2:4" x14ac:dyDescent="0.25">
      <c r="B169" s="18" t="str">
        <f>Results!C147</f>
        <v>hsa-miR-30c-5p</v>
      </c>
      <c r="C169" s="65">
        <f ca="1">Results!D147</f>
        <v>3.9683426852299469E-9</v>
      </c>
      <c r="D169" s="18">
        <f ca="1">Results!F147</f>
        <v>7.1313197555509589E-9</v>
      </c>
    </row>
    <row r="170" spans="2:4" x14ac:dyDescent="0.25">
      <c r="B170" s="18" t="str">
        <f>Results!C148</f>
        <v>hsa-miR-199b-5p</v>
      </c>
      <c r="C170" s="65">
        <f ca="1">Results!D148</f>
        <v>2.6199451612762042E-9</v>
      </c>
      <c r="D170" s="18">
        <f ca="1">Results!F148</f>
        <v>5.0458495411621053E-10</v>
      </c>
    </row>
    <row r="171" spans="2:4" x14ac:dyDescent="0.25">
      <c r="B171" s="18" t="str">
        <f>Results!C149</f>
        <v>hsa-miR-21-5p</v>
      </c>
      <c r="C171" s="65">
        <f ca="1">Results!D149</f>
        <v>1.2274637551316627E-7</v>
      </c>
      <c r="D171" s="18">
        <f ca="1">Results!F149</f>
        <v>4.3657847401773152E-8</v>
      </c>
    </row>
    <row r="172" spans="2:4" x14ac:dyDescent="0.25">
      <c r="B172" s="18" t="str">
        <f>Results!C150</f>
        <v>hsa-miR-128-3p</v>
      </c>
      <c r="C172" s="65">
        <f ca="1">Results!D150</f>
        <v>1.0895107451422557E-7</v>
      </c>
      <c r="D172" s="18">
        <f ca="1">Results!F150</f>
        <v>1.382532028893945E-7</v>
      </c>
    </row>
    <row r="173" spans="2:4" x14ac:dyDescent="0.25">
      <c r="B173" s="18" t="str">
        <f>Results!C151</f>
        <v>hsa-miR-23a-3p</v>
      </c>
      <c r="C173" s="65">
        <f ca="1">Results!D151</f>
        <v>3.0942902269528799E-8</v>
      </c>
      <c r="D173" s="18">
        <f ca="1">Results!F151</f>
        <v>8.0905680420629084E-8</v>
      </c>
    </row>
    <row r="174" spans="2:4" x14ac:dyDescent="0.25">
      <c r="B174" s="18" t="str">
        <f>Results!C152</f>
        <v>hsa-miR-186-5p</v>
      </c>
      <c r="C174" s="65">
        <f ca="1">Results!D152</f>
        <v>1.1757721572164915E-8</v>
      </c>
      <c r="D174" s="18">
        <f ca="1">Results!F152</f>
        <v>1.6809082723245486E-8</v>
      </c>
    </row>
    <row r="175" spans="2:4" x14ac:dyDescent="0.25">
      <c r="B175" s="18" t="str">
        <f>Results!C153</f>
        <v>hsa-miR-296-5p</v>
      </c>
      <c r="C175" s="65">
        <f ca="1">Results!D153</f>
        <v>1.2462629706826463E-8</v>
      </c>
      <c r="D175" s="18">
        <f ca="1">Results!F153</f>
        <v>1.5957570243718628E-8</v>
      </c>
    </row>
    <row r="176" spans="2:4" hidden="1" x14ac:dyDescent="0.25">
      <c r="B176" s="18" t="str">
        <f>Results!C154</f>
        <v>hsa-miR-339-5p</v>
      </c>
      <c r="C176" s="65">
        <f ca="1">Results!D154</f>
        <v>7.8709436684909121E-9</v>
      </c>
      <c r="D176" s="18" t="str">
        <f ca="1">Results!F154</f>
        <v/>
      </c>
    </row>
    <row r="177" spans="2:4" hidden="1" x14ac:dyDescent="0.25">
      <c r="B177" s="18" t="str">
        <f>Results!C155</f>
        <v>hsa-miR-451a</v>
      </c>
      <c r="C177" s="65" t="str">
        <f ca="1">Results!D155</f>
        <v/>
      </c>
      <c r="D177" s="18" t="str">
        <f ca="1">Results!F155</f>
        <v/>
      </c>
    </row>
    <row r="178" spans="2:4" x14ac:dyDescent="0.25">
      <c r="B178" s="18" t="str">
        <f>Results!C156</f>
        <v>hsa-miR-28-3p</v>
      </c>
      <c r="C178" s="65">
        <f ca="1">Results!D156</f>
        <v>3.5739925192575877E-9</v>
      </c>
      <c r="D178" s="18">
        <f ca="1">Results!F156</f>
        <v>1.066710798993346E-9</v>
      </c>
    </row>
    <row r="179" spans="2:4" x14ac:dyDescent="0.25">
      <c r="B179" s="18" t="str">
        <f>Results!C157</f>
        <v>hsa-miR-30a-3p</v>
      </c>
      <c r="C179" s="65">
        <f ca="1">Results!D157</f>
        <v>2.8992513739624587E-7</v>
      </c>
      <c r="D179" s="18">
        <f ca="1">Results!F157</f>
        <v>1.0326224748253025E-7</v>
      </c>
    </row>
    <row r="180" spans="2:4" x14ac:dyDescent="0.25">
      <c r="B180" s="18" t="str">
        <f>Results!C158</f>
        <v>hsa-miR-30d-5p</v>
      </c>
      <c r="C180" s="65">
        <f ca="1">Results!D158</f>
        <v>2.3909907020391495E-8</v>
      </c>
      <c r="D180" s="18">
        <f ca="1">Results!F158</f>
        <v>6.603546281022884E-8</v>
      </c>
    </row>
    <row r="181" spans="2:4" x14ac:dyDescent="0.25">
      <c r="B181" s="18" t="str">
        <f>Results!C159</f>
        <v>hsa-miR-204-5p</v>
      </c>
      <c r="C181" s="65">
        <f ca="1">Results!D159</f>
        <v>7.8223848687613542E-8</v>
      </c>
      <c r="D181" s="18">
        <f ca="1">Results!F159</f>
        <v>9.089752410728631E-8</v>
      </c>
    </row>
    <row r="182" spans="2:4" x14ac:dyDescent="0.25">
      <c r="B182" s="18" t="str">
        <f>Results!C160</f>
        <v>hsa-miR-222-3p</v>
      </c>
      <c r="C182" s="65">
        <f ca="1">Results!D160</f>
        <v>2.6270883315651292E-10</v>
      </c>
      <c r="D182" s="18">
        <f ca="1">Results!F160</f>
        <v>3.56054278345846E-10</v>
      </c>
    </row>
    <row r="183" spans="2:4" x14ac:dyDescent="0.25">
      <c r="B183" s="18" t="str">
        <f>Results!C161</f>
        <v>hsa-miR-135a-5p</v>
      </c>
      <c r="C183" s="65">
        <f ca="1">Results!D161</f>
        <v>1.2884249645394153E-8</v>
      </c>
      <c r="D183" s="18">
        <f ca="1">Results!F161</f>
        <v>3.3016085815114588E-9</v>
      </c>
    </row>
    <row r="184" spans="2:4" x14ac:dyDescent="0.25">
      <c r="B184" s="18" t="str">
        <f>Results!C162</f>
        <v>hsa-miR-9-3p</v>
      </c>
      <c r="C184" s="65">
        <f ca="1">Results!D162</f>
        <v>4.9062084119929535E-8</v>
      </c>
      <c r="D184" s="18">
        <f ca="1">Results!F162</f>
        <v>8.8350665286858915E-8</v>
      </c>
    </row>
    <row r="185" spans="2:4" hidden="1" x14ac:dyDescent="0.25">
      <c r="B185" s="18" t="str">
        <f>Results!C163</f>
        <v>hsa-miR-188-5p</v>
      </c>
      <c r="C185" s="65" t="str">
        <f ca="1">Results!D163</f>
        <v/>
      </c>
      <c r="D185" s="18" t="str">
        <f ca="1">Results!F163</f>
        <v/>
      </c>
    </row>
    <row r="186" spans="2:4" hidden="1" x14ac:dyDescent="0.25">
      <c r="B186" s="18" t="str">
        <f>Results!C164</f>
        <v>hsa-miR-130b-3p</v>
      </c>
      <c r="C186" s="65" t="str">
        <f ca="1">Results!D164</f>
        <v/>
      </c>
      <c r="D186" s="18" t="str">
        <f ca="1">Results!F164</f>
        <v/>
      </c>
    </row>
    <row r="187" spans="2:4" x14ac:dyDescent="0.25">
      <c r="B187" s="18" t="str">
        <f>Results!C165</f>
        <v>hsa-miR-133b</v>
      </c>
      <c r="C187" s="65">
        <f ca="1">Results!D165</f>
        <v>8.5595598645566034E-9</v>
      </c>
      <c r="D187" s="18">
        <f ca="1">Results!F165</f>
        <v>1.4192896964950241E-9</v>
      </c>
    </row>
    <row r="188" spans="2:4" x14ac:dyDescent="0.25">
      <c r="B188" s="18" t="str">
        <f>Results!C166</f>
        <v>hsa-miR-410-3p</v>
      </c>
      <c r="C188" s="65">
        <f ca="1">Results!D166</f>
        <v>3.1329822903219086E-9</v>
      </c>
      <c r="D188" s="18">
        <f ca="1">Results!F166</f>
        <v>1.7778937309049517E-9</v>
      </c>
    </row>
    <row r="189" spans="2:4" hidden="1" x14ac:dyDescent="0.25">
      <c r="B189" s="18" t="str">
        <f>Results!C167</f>
        <v>hsa-miR-367-5p</v>
      </c>
      <c r="C189" s="65">
        <f ca="1">Results!D167</f>
        <v>7.8709436684909121E-9</v>
      </c>
      <c r="D189" s="18" t="str">
        <f ca="1">Results!F167</f>
        <v/>
      </c>
    </row>
    <row r="190" spans="2:4" x14ac:dyDescent="0.25">
      <c r="B190" s="18" t="str">
        <f>Results!C168</f>
        <v>hsa-miR-32-5p</v>
      </c>
      <c r="C190" s="65">
        <f ca="1">Results!D168</f>
        <v>1.1938986941980746E-7</v>
      </c>
      <c r="D190" s="18">
        <f ca="1">Results!F168</f>
        <v>4.601936250554495E-8</v>
      </c>
    </row>
    <row r="191" spans="2:4" x14ac:dyDescent="0.25">
      <c r="B191" s="18" t="str">
        <f>Results!C169</f>
        <v>hsa-miR-147a</v>
      </c>
      <c r="C191" s="65">
        <f ca="1">Results!D169</f>
        <v>2.1338587927532756E-10</v>
      </c>
      <c r="D191" s="18">
        <f ca="1">Results!F169</f>
        <v>1.066710798993346E-9</v>
      </c>
    </row>
    <row r="192" spans="2:4" hidden="1" x14ac:dyDescent="0.25">
      <c r="B192" s="18" t="str">
        <f>Results!C170</f>
        <v>hsa-miR-210-3p</v>
      </c>
      <c r="C192" s="65" t="str">
        <f ca="1">Results!D170</f>
        <v/>
      </c>
      <c r="D192" s="18" t="str">
        <f ca="1">Results!F170</f>
        <v/>
      </c>
    </row>
    <row r="193" spans="2:4" x14ac:dyDescent="0.25">
      <c r="B193" s="18" t="str">
        <f>Results!C171</f>
        <v>hsa-miR-224-5p</v>
      </c>
      <c r="C193" s="65">
        <f ca="1">Results!D171</f>
        <v>3.8651827144563069E-9</v>
      </c>
      <c r="D193" s="18">
        <f ca="1">Results!F171</f>
        <v>2.2101880029208761E-9</v>
      </c>
    </row>
    <row r="194" spans="2:4" x14ac:dyDescent="0.25">
      <c r="B194" s="18" t="str">
        <f>Results!C172</f>
        <v>hsa-miR-137</v>
      </c>
      <c r="C194" s="65">
        <f ca="1">Results!D172</f>
        <v>2.3909907020391495E-8</v>
      </c>
      <c r="D194" s="18">
        <f ca="1">Results!F172</f>
        <v>6.603546281022884E-8</v>
      </c>
    </row>
    <row r="195" spans="2:4" x14ac:dyDescent="0.25">
      <c r="B195" s="18" t="str">
        <f>Results!C173</f>
        <v>hsa-miR-125a-5p</v>
      </c>
      <c r="C195" s="65">
        <f ca="1">Results!D173</f>
        <v>1.7369263899529725E-9</v>
      </c>
      <c r="D195" s="18">
        <f ca="1">Results!F173</f>
        <v>2.6192778246833422E-9</v>
      </c>
    </row>
    <row r="196" spans="2:4" x14ac:dyDescent="0.25">
      <c r="B196" s="18" t="e">
        <f>Results!C174</f>
        <v>#REF!</v>
      </c>
      <c r="C196" s="65" t="str">
        <f>Results!D174</f>
        <v/>
      </c>
      <c r="D196" s="18" t="str">
        <f>Results!F174</f>
        <v/>
      </c>
    </row>
    <row r="197" spans="2:4" x14ac:dyDescent="0.25">
      <c r="B197" s="18" t="e">
        <f>Results!C175</f>
        <v>#REF!</v>
      </c>
      <c r="C197" s="65" t="str">
        <f>Results!D175</f>
        <v/>
      </c>
      <c r="D197" s="18" t="str">
        <f>Results!F175</f>
        <v/>
      </c>
    </row>
    <row r="198" spans="2:4" x14ac:dyDescent="0.25">
      <c r="B198" s="18" t="e">
        <f>Results!C176</f>
        <v>#REF!</v>
      </c>
      <c r="C198" s="65" t="str">
        <f>Results!D176</f>
        <v/>
      </c>
      <c r="D198" s="18" t="str">
        <f>Results!F176</f>
        <v/>
      </c>
    </row>
    <row r="199" spans="2:4" x14ac:dyDescent="0.25">
      <c r="B199" s="18" t="e">
        <f>Results!C177</f>
        <v>#REF!</v>
      </c>
      <c r="C199" s="65" t="str">
        <f>Results!D177</f>
        <v/>
      </c>
      <c r="D199" s="18" t="str">
        <f>Results!F177</f>
        <v/>
      </c>
    </row>
    <row r="200" spans="2:4" x14ac:dyDescent="0.25">
      <c r="B200" s="18" t="e">
        <f>Results!C178</f>
        <v>#REF!</v>
      </c>
      <c r="C200" s="65" t="str">
        <f>Results!D178</f>
        <v/>
      </c>
      <c r="D200" s="18" t="str">
        <f>Results!F178</f>
        <v/>
      </c>
    </row>
  </sheetData>
  <autoFilter ref="B24:D200">
    <filterColumn colId="1">
      <customFilters>
        <customFilter operator="notEqual" val=" "/>
      </customFilters>
    </filterColumn>
    <filterColumn colId="2">
      <customFilters>
        <customFilter operator="notEqual" val=" "/>
      </customFilters>
    </filterColumn>
  </autoFilter>
  <hyperlinks>
    <hyperlink ref="L2" location="Results!A1" display="Back to Results"/>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N1:Z48"/>
  <sheetViews>
    <sheetView zoomScale="70" zoomScaleNormal="70" workbookViewId="0">
      <selection activeCell="N53" sqref="N53"/>
    </sheetView>
  </sheetViews>
  <sheetFormatPr defaultRowHeight="15" x14ac:dyDescent="0.25"/>
  <cols>
    <col min="26" max="26" width="15.85546875" bestFit="1" customWidth="1"/>
  </cols>
  <sheetData>
    <row r="1" spans="14:26" s="68" customFormat="1" x14ac:dyDescent="0.25">
      <c r="Z1" s="69" t="s">
        <v>2475</v>
      </c>
    </row>
    <row r="2" spans="14:26" s="68" customFormat="1" x14ac:dyDescent="0.25"/>
    <row r="3" spans="14:26" s="68" customFormat="1" x14ac:dyDescent="0.25"/>
    <row r="4" spans="14:26" s="68" customFormat="1" x14ac:dyDescent="0.25"/>
    <row r="5" spans="14:26" s="68" customFormat="1" x14ac:dyDescent="0.25">
      <c r="N5" s="68" t="s">
        <v>3365</v>
      </c>
    </row>
    <row r="6" spans="14:26" s="68" customFormat="1" x14ac:dyDescent="0.25">
      <c r="N6" s="77"/>
      <c r="O6" s="78" t="s">
        <v>2261</v>
      </c>
      <c r="P6" s="78" t="s">
        <v>2262</v>
      </c>
      <c r="Q6" s="78" t="s">
        <v>2263</v>
      </c>
      <c r="R6" s="78" t="s">
        <v>2264</v>
      </c>
      <c r="S6" s="78" t="s">
        <v>2265</v>
      </c>
      <c r="T6" s="78" t="s">
        <v>2266</v>
      </c>
      <c r="U6" s="78" t="s">
        <v>2267</v>
      </c>
      <c r="V6" s="78" t="s">
        <v>2268</v>
      </c>
      <c r="W6" s="78" t="s">
        <v>2269</v>
      </c>
      <c r="X6" s="78" t="s">
        <v>2270</v>
      </c>
      <c r="Y6" s="78" t="s">
        <v>2271</v>
      </c>
    </row>
    <row r="7" spans="14:26" s="68" customFormat="1" x14ac:dyDescent="0.25">
      <c r="N7" s="77" t="s">
        <v>29</v>
      </c>
      <c r="O7" s="77">
        <f ca="1">VLOOKUP(CONCATENATE(RIGHT($N$5,1),"_",$N7,O$6),Results!$B$3:$J$178,7,FALSE)</f>
        <v>-20.658054369495183</v>
      </c>
      <c r="P7" s="77">
        <f ca="1">VLOOKUP(CONCATENATE(RIGHT($N$5,1),"_",$N7,P$6),Results!$B$3:$J$178,7,FALSE)</f>
        <v>1.065379570436952</v>
      </c>
      <c r="Q7" s="77">
        <f ca="1">VLOOKUP(CONCATENATE(RIGHT($N$5,1),"_",$N7,Q$6),Results!$B$3:$J$178,7,FALSE)</f>
        <v>1.0795032010337635</v>
      </c>
      <c r="R7" s="77" t="str">
        <f ca="1">VLOOKUP(CONCATENATE(RIGHT($N$5,1),"_",$N7,R$6),Results!$B$3:$J$178,7,FALSE)</f>
        <v/>
      </c>
      <c r="S7" s="77" t="str">
        <f ca="1">VLOOKUP(CONCATENATE(RIGHT($N$5,1),"_",$N7,S$6),Results!$B$3:$J$178,7,FALSE)</f>
        <v/>
      </c>
      <c r="T7" s="77">
        <f ca="1">VLOOKUP(CONCATENATE(RIGHT($N$5,1),"_",$N7,T$6),Results!$B$3:$J$178,7,FALSE)</f>
        <v>1.1198981423388219</v>
      </c>
      <c r="U7" s="77" t="str">
        <f ca="1">VLOOKUP(CONCATENATE(RIGHT($N$5,1),"_",$N7,U$6),Results!$B$3:$J$178,7,FALSE)</f>
        <v/>
      </c>
      <c r="V7" s="77" t="str">
        <f ca="1">VLOOKUP(CONCATENATE(RIGHT($N$5,1),"_",$N7,V$6),Results!$B$3:$J$178,7,FALSE)</f>
        <v/>
      </c>
      <c r="W7" s="77" t="str">
        <f ca="1">VLOOKUP(CONCATENATE(RIGHT($N$5,1),"_",$N7,W$6),Results!$B$3:$J$178,7,FALSE)</f>
        <v/>
      </c>
      <c r="X7" s="77" t="str">
        <f ca="1">VLOOKUP(CONCATENATE(RIGHT($N$5,1),"_",$N7,X$6),Results!$B$3:$J$178,7,FALSE)</f>
        <v/>
      </c>
      <c r="Y7" s="77">
        <f ca="1">VLOOKUP(CONCATENATE(RIGHT($N$5,1),"_",$N7,Y$6),Results!$B$3:$J$178,7,FALSE)</f>
        <v>-2.5273622784499472</v>
      </c>
    </row>
    <row r="8" spans="14:26" s="68" customFormat="1" x14ac:dyDescent="0.25">
      <c r="N8" s="77" t="s">
        <v>30</v>
      </c>
      <c r="O8" s="77">
        <f ca="1">VLOOKUP(CONCATENATE(RIGHT($N$5,1),"_",$N8,O$6),Results!$B$3:$J$178,7,FALSE)</f>
        <v>-1.5829684248671503</v>
      </c>
      <c r="P8" s="77">
        <f ca="1">VLOOKUP(CONCATENATE(RIGHT($N$5,1),"_",$N8,P$6),Results!$B$3:$J$178,7,FALSE)</f>
        <v>1.022689023775496</v>
      </c>
      <c r="Q8" s="77">
        <f ca="1">VLOOKUP(CONCATENATE(RIGHT($N$5,1),"_",$N8,Q$6),Results!$B$3:$J$178,7,FALSE)</f>
        <v>-1.9719629945220842</v>
      </c>
      <c r="R8" s="77">
        <f ca="1">VLOOKUP(CONCATENATE(RIGHT($N$5,1),"_",$N8,R$6),Results!$B$3:$J$178,7,FALSE)</f>
        <v>-1.6297294442111088</v>
      </c>
      <c r="S8" s="77">
        <f ca="1">VLOOKUP(CONCATENATE(RIGHT($N$5,1),"_",$N8,S$6),Results!$B$3:$J$178,7,FALSE)</f>
        <v>3.6184391771966444</v>
      </c>
      <c r="T8" s="77">
        <f ca="1">VLOOKUP(CONCATENATE(RIGHT($N$5,1),"_",$N8,T$6),Results!$B$3:$J$178,7,FALSE)</f>
        <v>-2.5644198455844838</v>
      </c>
      <c r="U8" s="77">
        <f ca="1">VLOOKUP(CONCATENATE(RIGHT($N$5,1),"_",$N8,U$6),Results!$B$3:$J$178,7,FALSE)</f>
        <v>4.6375650601539968</v>
      </c>
      <c r="V8" s="77">
        <f ca="1">VLOOKUP(CONCATENATE(RIGHT($N$5,1),"_",$N8,V$6),Results!$B$3:$J$178,7,FALSE)</f>
        <v>4.6375650601539968</v>
      </c>
      <c r="W8" s="77" t="str">
        <f ca="1">VLOOKUP(CONCATENATE(RIGHT($N$5,1),"_",$N8,W$6),Results!$B$3:$J$178,7,FALSE)</f>
        <v/>
      </c>
      <c r="X8" s="77">
        <f ca="1">VLOOKUP(CONCATENATE(RIGHT($N$5,1),"_",$N8,X$6),Results!$B$3:$J$178,7,FALSE)</f>
        <v>-1.2004975660954966</v>
      </c>
      <c r="Y8" s="77">
        <f ca="1">VLOOKUP(CONCATENATE(RIGHT($N$5,1),"_",$N8,Y$6),Results!$B$3:$J$178,7,FALSE)</f>
        <v>-1.1468148400596794</v>
      </c>
    </row>
    <row r="9" spans="14:26" s="68" customFormat="1" x14ac:dyDescent="0.25">
      <c r="N9" s="77" t="s">
        <v>31</v>
      </c>
      <c r="O9" s="77">
        <f ca="1">VLOOKUP(CONCATENATE(RIGHT($N$5,1),"_",$N9,O$6),Results!$B$3:$J$178,7,FALSE)</f>
        <v>-1.9843031908859607</v>
      </c>
      <c r="P9" s="77">
        <f ca="1">VLOOKUP(CONCATENATE(RIGHT($N$5,1),"_",$N9,P$6),Results!$B$3:$J$178,7,FALSE)</f>
        <v>576.97600883152518</v>
      </c>
      <c r="Q9" s="77">
        <f ca="1">VLOOKUP(CONCATENATE(RIGHT($N$5,1),"_",$N9,Q$6),Results!$B$3:$J$178,7,FALSE)</f>
        <v>-2.3402010492163252</v>
      </c>
      <c r="R9" s="77">
        <f ca="1">VLOOKUP(CONCATENATE(RIGHT($N$5,1),"_",$N9,R$6),Results!$B$3:$J$178,7,FALSE)</f>
        <v>1.419484918817548</v>
      </c>
      <c r="S9" s="77">
        <f ca="1">VLOOKUP(CONCATENATE(RIGHT($N$5,1),"_",$N9,S$6),Results!$B$3:$J$178,7,FALSE)</f>
        <v>-2.3402010492163252</v>
      </c>
      <c r="T9" s="77">
        <f ca="1">VLOOKUP(CONCATENATE(RIGHT($N$5,1),"_",$N9,T$6),Results!$B$3:$J$178,7,FALSE)</f>
        <v>-6.2663809542594731</v>
      </c>
      <c r="U9" s="77">
        <f ca="1">VLOOKUP(CONCATENATE(RIGHT($N$5,1),"_",$N9,U$6),Results!$B$3:$J$178,7,FALSE)</f>
        <v>1.5544104676053707</v>
      </c>
      <c r="V9" s="77">
        <f ca="1">VLOOKUP(CONCATENATE(RIGHT($N$5,1),"_",$N9,V$6),Results!$B$3:$J$178,7,FALSE)</f>
        <v>-6.2663809542594731</v>
      </c>
      <c r="W9" s="77">
        <f ca="1">VLOOKUP(CONCATENATE(RIGHT($N$5,1),"_",$N9,W$6),Results!$B$3:$J$178,7,FALSE)</f>
        <v>1.5544104676053707</v>
      </c>
      <c r="X9" s="77" t="str">
        <f ca="1">VLOOKUP(CONCATENATE(RIGHT($N$5,1),"_",$N9,X$6),Results!$B$3:$J$178,7,FALSE)</f>
        <v/>
      </c>
      <c r="Y9" s="77">
        <f ca="1">VLOOKUP(CONCATENATE(RIGHT($N$5,1),"_",$N9,Y$6),Results!$B$3:$J$178,7,FALSE)</f>
        <v>-1.7958072120709696</v>
      </c>
    </row>
    <row r="10" spans="14:26" s="68" customFormat="1" x14ac:dyDescent="0.25">
      <c r="N10" s="77" t="s">
        <v>32</v>
      </c>
      <c r="O10" s="77">
        <f ca="1">VLOOKUP(CONCATENATE(RIGHT($N$5,1),"_",$N10,O$6),Results!$B$3:$J$178,7,FALSE)</f>
        <v>1.4664902927310497</v>
      </c>
      <c r="P10" s="77">
        <f ca="1">VLOOKUP(CONCATENATE(RIGHT($N$5,1),"_",$N10,P$6),Results!$B$3:$J$178,7,FALSE)</f>
        <v>2518.5323054606856</v>
      </c>
      <c r="Q10" s="77">
        <f ca="1">VLOOKUP(CONCATENATE(RIGHT($N$5,1),"_",$N10,Q$6),Results!$B$3:$J$178,7,FALSE)</f>
        <v>-2.0571293027484221</v>
      </c>
      <c r="R10" s="77">
        <f ca="1">VLOOKUP(CONCATENATE(RIGHT($N$5,1),"_",$N10,R$6),Results!$B$3:$J$178,7,FALSE)</f>
        <v>1.3391963689815727</v>
      </c>
      <c r="S10" s="77">
        <f ca="1">VLOOKUP(CONCATENATE(RIGHT($N$5,1),"_",$N10,S$6),Results!$B$3:$J$178,7,FALSE)</f>
        <v>-1.3155193585192637</v>
      </c>
      <c r="T10" s="77">
        <f ca="1">VLOOKUP(CONCATENATE(RIGHT($N$5,1),"_",$N10,T$6),Results!$B$3:$J$178,7,FALSE)</f>
        <v>-4.026796257705838</v>
      </c>
      <c r="U10" s="77">
        <f ca="1">VLOOKUP(CONCATENATE(RIGHT($N$5,1),"_",$N10,U$6),Results!$B$3:$J$178,7,FALSE)</f>
        <v>1.8665414172194204</v>
      </c>
      <c r="V10" s="77" t="str">
        <f ca="1">VLOOKUP(CONCATENATE(RIGHT($N$5,1),"_",$N10,V$6),Results!$B$3:$J$178,7,FALSE)</f>
        <v/>
      </c>
      <c r="W10" s="77">
        <f ca="1">VLOOKUP(CONCATENATE(RIGHT($N$5,1),"_",$N10,W$6),Results!$B$3:$J$178,7,FALSE)</f>
        <v>-1.1428471621279674</v>
      </c>
      <c r="X10" s="77">
        <f ca="1">VLOOKUP(CONCATENATE(RIGHT($N$5,1),"_",$N10,X$6),Results!$B$3:$J$178,7,FALSE)</f>
        <v>1.8665414172194204</v>
      </c>
      <c r="Y10" s="77" t="str">
        <f ca="1">VLOOKUP(CONCATENATE(RIGHT($N$5,1),"_",$N10,Y$6),Results!$B$3:$J$178,7,FALSE)</f>
        <v/>
      </c>
    </row>
    <row r="11" spans="14:26" s="68" customFormat="1" x14ac:dyDescent="0.25">
      <c r="N11" s="77" t="s">
        <v>33</v>
      </c>
      <c r="O11" s="77">
        <f ca="1">VLOOKUP(CONCATENATE(RIGHT($N$5,1),"_",$N11,O$6),Results!$B$3:$J$178,7,FALSE)</f>
        <v>3.0154378932273986</v>
      </c>
      <c r="P11" s="77" t="str">
        <f ca="1">VLOOKUP(CONCATENATE(RIGHT($N$5,1),"_",$N11,P$6),Results!$B$3:$J$178,7,FALSE)</f>
        <v/>
      </c>
      <c r="Q11" s="77">
        <f ca="1">VLOOKUP(CONCATENATE(RIGHT($N$5,1),"_",$N11,Q$6),Results!$B$3:$J$178,7,FALSE)</f>
        <v>1.878221903959675</v>
      </c>
      <c r="R11" s="77">
        <f ca="1">VLOOKUP(CONCATENATE(RIGHT($N$5,1),"_",$N11,R$6),Results!$B$3:$J$178,7,FALSE)</f>
        <v>1.3522552713159064</v>
      </c>
      <c r="S11" s="77">
        <f ca="1">VLOOKUP(CONCATENATE(RIGHT($N$5,1),"_",$N11,S$6),Results!$B$3:$J$178,7,FALSE)</f>
        <v>1.42638903855695</v>
      </c>
      <c r="T11" s="77" t="str">
        <f ca="1">VLOOKUP(CONCATENATE(RIGHT($N$5,1),"_",$N11,T$6),Results!$B$3:$J$178,7,FALSE)</f>
        <v/>
      </c>
      <c r="U11" s="77">
        <f ca="1">VLOOKUP(CONCATENATE(RIGHT($N$5,1),"_",$N11,U$6),Results!$B$3:$J$178,7,FALSE)</f>
        <v>3.213994636312</v>
      </c>
      <c r="V11" s="77">
        <f ca="1">VLOOKUP(CONCATENATE(RIGHT($N$5,1),"_",$N11,V$6),Results!$B$3:$J$178,7,FALSE)</f>
        <v>-2.3532139252990731</v>
      </c>
      <c r="W11" s="77">
        <f ca="1">VLOOKUP(CONCATENATE(RIGHT($N$5,1),"_",$N11,W$6),Results!$B$3:$J$178,7,FALSE)</f>
        <v>-3.7260124080614743</v>
      </c>
      <c r="X11" s="77">
        <f ca="1">VLOOKUP(CONCATENATE(RIGHT($N$5,1),"_",$N11,X$6),Results!$B$3:$J$178,7,FALSE)</f>
        <v>-5.2730310011932424</v>
      </c>
      <c r="Y11" s="77">
        <f ca="1">VLOOKUP(CONCATENATE(RIGHT($N$5,1),"_",$N11,Y$6),Results!$B$3:$J$178,7,FALSE)</f>
        <v>-1.1539914049134037</v>
      </c>
    </row>
    <row r="12" spans="14:26" s="68" customFormat="1" x14ac:dyDescent="0.25">
      <c r="N12" s="77" t="s">
        <v>34</v>
      </c>
      <c r="O12" s="77">
        <f ca="1">VLOOKUP(CONCATENATE(RIGHT($N$5,1),"_",$N12,O$6),Results!$B$3:$J$178,7,FALSE)</f>
        <v>2.0411292225930477</v>
      </c>
      <c r="P12" s="77">
        <f ca="1">VLOOKUP(CONCATENATE(RIGHT($N$5,1),"_",$N12,P$6),Results!$B$3:$J$178,7,FALSE)</f>
        <v>-19.489598681257721</v>
      </c>
      <c r="Q12" s="77">
        <f ca="1">VLOOKUP(CONCATENATE(RIGHT($N$5,1),"_",$N12,Q$6),Results!$B$3:$J$178,7,FALSE)</f>
        <v>-1.3553190201782148</v>
      </c>
      <c r="R12" s="77">
        <f ca="1">VLOOKUP(CONCATENATE(RIGHT($N$5,1),"_",$N12,R$6),Results!$B$3:$J$178,7,FALSE)</f>
        <v>4.8479254759905581</v>
      </c>
      <c r="S12" s="77" t="str">
        <f ca="1">VLOOKUP(CONCATENATE(RIGHT($N$5,1),"_",$N12,S$6),Results!$B$3:$J$178,7,FALSE)</f>
        <v/>
      </c>
      <c r="T12" s="77">
        <f ca="1">VLOOKUP(CONCATENATE(RIGHT($N$5,1),"_",$N12,T$6),Results!$B$3:$J$178,7,FALSE)</f>
        <v>-1.3255880285047463</v>
      </c>
      <c r="U12" s="77" t="str">
        <f ca="1">VLOOKUP(CONCATENATE(RIGHT($N$5,1),"_",$N12,U$6),Results!$B$3:$J$178,7,FALSE)</f>
        <v/>
      </c>
      <c r="V12" s="77">
        <f ca="1">VLOOKUP(CONCATENATE(RIGHT($N$5,1),"_",$N12,V$6),Results!$B$3:$J$178,7,FALSE)</f>
        <v>1.0772607695437939</v>
      </c>
      <c r="W12" s="77">
        <f ca="1">VLOOKUP(CONCATENATE(RIGHT($N$5,1),"_",$N12,W$6),Results!$B$3:$J$178,7,FALSE)</f>
        <v>-1.7686302610785096</v>
      </c>
      <c r="X12" s="77">
        <f ca="1">VLOOKUP(CONCATENATE(RIGHT($N$5,1),"_",$N12,X$6),Results!$B$3:$J$178,7,FALSE)</f>
        <v>2.8370026955346974</v>
      </c>
      <c r="Y12" s="77">
        <f ca="1">VLOOKUP(CONCATENATE(RIGHT($N$5,1),"_",$N12,Y$6),Results!$B$3:$J$178,7,FALSE)</f>
        <v>3.6995954510425504</v>
      </c>
    </row>
    <row r="13" spans="14:26" s="68" customFormat="1" x14ac:dyDescent="0.25">
      <c r="N13" s="77" t="s">
        <v>35</v>
      </c>
      <c r="O13" s="77">
        <f ca="1">VLOOKUP(CONCATENATE(RIGHT($N$5,1),"_",$N13,O$6),Results!$B$3:$J$178,7,FALSE)</f>
        <v>9.68241896097798</v>
      </c>
      <c r="P13" s="77">
        <f ca="1">VLOOKUP(CONCATENATE(RIGHT($N$5,1),"_",$N13,P$6),Results!$B$3:$J$178,7,FALSE)</f>
        <v>1.0772607695437939</v>
      </c>
      <c r="Q13" s="77">
        <f ca="1">VLOOKUP(CONCATENATE(RIGHT($N$5,1),"_",$N13,Q$6),Results!$B$3:$J$178,7,FALSE)</f>
        <v>-1.3675868716915995</v>
      </c>
      <c r="R13" s="77">
        <f ca="1">VLOOKUP(CONCATENATE(RIGHT($N$5,1),"_",$N13,R$6),Results!$B$3:$J$178,7,FALSE)</f>
        <v>1.9337047357102046</v>
      </c>
      <c r="S13" s="77">
        <f ca="1">VLOOKUP(CONCATENATE(RIGHT($N$5,1),"_",$N13,S$6),Results!$B$3:$J$178,7,FALSE)</f>
        <v>-2.3208165337991331</v>
      </c>
      <c r="T13" s="77" t="str">
        <f ca="1">VLOOKUP(CONCATENATE(RIGHT($N$5,1),"_",$N13,T$6),Results!$B$3:$J$178,7,FALSE)</f>
        <v/>
      </c>
      <c r="U13" s="77">
        <f ca="1">VLOOKUP(CONCATENATE(RIGHT($N$5,1),"_",$N13,U$6),Results!$B$3:$J$178,7,FALSE)</f>
        <v>9.68241896097798</v>
      </c>
      <c r="V13" s="77" t="str">
        <f ca="1">VLOOKUP(CONCATENATE(RIGHT($N$5,1),"_",$N13,V$6),Results!$B$3:$J$178,7,FALSE)</f>
        <v/>
      </c>
      <c r="W13" s="77">
        <f ca="1">VLOOKUP(CONCATENATE(RIGHT($N$5,1),"_",$N13,W$6),Results!$B$3:$J$178,7,FALSE)</f>
        <v>-8.3607506592004857</v>
      </c>
      <c r="X13" s="77">
        <f ca="1">VLOOKUP(CONCATENATE(RIGHT($N$5,1),"_",$N13,X$6),Results!$B$3:$J$178,7,FALSE)</f>
        <v>2.1072588201371127</v>
      </c>
      <c r="Y13" s="77">
        <f ca="1">VLOOKUP(CONCATENATE(RIGHT($N$5,1),"_",$N13,Y$6),Results!$B$3:$J$178,7,FALSE)</f>
        <v>-1.080450126198365</v>
      </c>
    </row>
    <row r="14" spans="14:26" s="68" customFormat="1" x14ac:dyDescent="0.25">
      <c r="N14" s="77" t="s">
        <v>36</v>
      </c>
      <c r="O14" s="77">
        <f ca="1">VLOOKUP(CONCATENATE(RIGHT($N$5,1),"_",$N14,O$6),Results!$B$3:$J$178,7,FALSE)</f>
        <v>1.8549335703361465</v>
      </c>
      <c r="P14" s="77" t="str">
        <f ca="1">VLOOKUP(CONCATENATE(RIGHT($N$5,1),"_",$N14,P$6),Results!$B$3:$J$178,7,FALSE)</f>
        <v/>
      </c>
      <c r="Q14" s="77">
        <f ca="1">VLOOKUP(CONCATENATE(RIGHT($N$5,1),"_",$N14,Q$6),Results!$B$3:$J$178,7,FALSE)</f>
        <v>4.8546507882952445</v>
      </c>
      <c r="R14" s="77">
        <f ca="1">VLOOKUP(CONCATENATE(RIGHT($N$5,1),"_",$N14,R$6),Results!$B$3:$J$178,7,FALSE)</f>
        <v>-8.3607506592004857</v>
      </c>
      <c r="S14" s="77">
        <f ca="1">VLOOKUP(CONCATENATE(RIGHT($N$5,1),"_",$N14,S$6),Results!$B$3:$J$178,7,FALSE)</f>
        <v>-1.4698128591585868</v>
      </c>
      <c r="T14" s="77">
        <f ca="1">VLOOKUP(CONCATENATE(RIGHT($N$5,1),"_",$N14,T$6),Results!$B$3:$J$178,7,FALSE)</f>
        <v>1.8155007440084059</v>
      </c>
      <c r="U14" s="77" t="str">
        <f ca="1">VLOOKUP(CONCATENATE(RIGHT($N$5,1),"_",$N14,U$6),Results!$B$3:$J$178,7,FALSE)</f>
        <v/>
      </c>
      <c r="V14" s="77">
        <f ca="1">VLOOKUP(CONCATENATE(RIGHT($N$5,1),"_",$N14,V$6),Results!$B$3:$J$178,7,FALSE)</f>
        <v>1.8549335703361465</v>
      </c>
      <c r="W14" s="77" t="str">
        <f ca="1">VLOOKUP(CONCATENATE(RIGHT($N$5,1),"_",$N14,W$6),Results!$B$3:$J$178,7,FALSE)</f>
        <v/>
      </c>
      <c r="X14" s="77">
        <f ca="1">VLOOKUP(CONCATENATE(RIGHT($N$5,1),"_",$N14,X$6),Results!$B$3:$J$178,7,FALSE)</f>
        <v>4.8546507882952445</v>
      </c>
      <c r="Y14" s="77" t="str">
        <f ca="1">VLOOKUP(CONCATENATE(RIGHT($N$5,1),"_",$N14,Y$6),Results!$B$3:$J$178,7,FALSE)</f>
        <v/>
      </c>
    </row>
    <row r="15" spans="14:26" s="68" customFormat="1" x14ac:dyDescent="0.25"/>
    <row r="16" spans="14:26" s="68" customFormat="1" x14ac:dyDescent="0.25"/>
    <row r="17" spans="14:25" s="68" customFormat="1" x14ac:dyDescent="0.25"/>
    <row r="18" spans="14:25" s="68" customFormat="1" x14ac:dyDescent="0.25"/>
    <row r="19" spans="14:25" s="68" customFormat="1" x14ac:dyDescent="0.25"/>
    <row r="20" spans="14:25" s="68" customFormat="1" x14ac:dyDescent="0.25"/>
    <row r="21" spans="14:25" s="68" customFormat="1" x14ac:dyDescent="0.25"/>
    <row r="22" spans="14:25" s="68" customFormat="1" x14ac:dyDescent="0.25"/>
    <row r="23" spans="14:25" s="68" customFormat="1" x14ac:dyDescent="0.25"/>
    <row r="24" spans="14:25" s="68" customFormat="1" x14ac:dyDescent="0.25"/>
    <row r="25" spans="14:25" s="70" customFormat="1" x14ac:dyDescent="0.25"/>
    <row r="26" spans="14:25" s="70" customFormat="1" x14ac:dyDescent="0.25"/>
    <row r="27" spans="14:25" s="70" customFormat="1" x14ac:dyDescent="0.25"/>
    <row r="28" spans="14:25" s="70" customFormat="1" x14ac:dyDescent="0.25">
      <c r="N28" s="70" t="s">
        <v>3381</v>
      </c>
    </row>
    <row r="29" spans="14:25" s="70" customFormat="1" x14ac:dyDescent="0.25">
      <c r="N29" s="79"/>
      <c r="O29" s="80" t="s">
        <v>2261</v>
      </c>
      <c r="P29" s="80" t="s">
        <v>2262</v>
      </c>
      <c r="Q29" s="80" t="s">
        <v>2263</v>
      </c>
      <c r="R29" s="80" t="s">
        <v>2264</v>
      </c>
      <c r="S29" s="80" t="s">
        <v>2265</v>
      </c>
      <c r="T29" s="80" t="s">
        <v>2266</v>
      </c>
      <c r="U29" s="80" t="s">
        <v>2267</v>
      </c>
      <c r="V29" s="80" t="s">
        <v>2268</v>
      </c>
      <c r="W29" s="80" t="s">
        <v>2269</v>
      </c>
      <c r="X29" s="80" t="s">
        <v>2270</v>
      </c>
      <c r="Y29" s="80" t="s">
        <v>2271</v>
      </c>
    </row>
    <row r="30" spans="14:25" s="70" customFormat="1" x14ac:dyDescent="0.25">
      <c r="N30" s="79" t="s">
        <v>29</v>
      </c>
      <c r="O30" s="79">
        <f ca="1">VLOOKUP(CONCATENATE(RIGHT($N$28,1),"_",$N30,O$29),Results!$B$3:$J$3364,7,FALSE)</f>
        <v>-2.2920404080366872</v>
      </c>
      <c r="P30" s="79">
        <f ca="1">VLOOKUP(CONCATENATE(RIGHT($N$28,1),"_",$N30,P$29),Results!$B$3:$J$3364,7,FALSE)</f>
        <v>1.5066742375871613</v>
      </c>
      <c r="Q30" s="79">
        <f ca="1">VLOOKUP(CONCATENATE(RIGHT($N$28,1),"_",$N30,Q$29),Results!$B$3:$J$3364,7,FALSE)</f>
        <v>-2.2324571411013361</v>
      </c>
      <c r="R30" s="79">
        <f ca="1">VLOOKUP(CONCATENATE(RIGHT($N$28,1),"_",$N30,R$29),Results!$B$3:$J$3364,7,FALSE)</f>
        <v>1.9044409046691877</v>
      </c>
      <c r="S30" s="79">
        <f ca="1">VLOOKUP(CONCATENATE(RIGHT($N$28,1),"_",$N30,S$29),Results!$B$3:$J$3364,7,FALSE)</f>
        <v>-3.4310079734478243</v>
      </c>
      <c r="T30" s="79" t="str">
        <f ca="1">VLOOKUP(CONCATENATE(RIGHT($N$28,1),"_",$N30,T$29),Results!$B$3:$J$3364,7,FALSE)</f>
        <v/>
      </c>
      <c r="U30" s="79" t="str">
        <f ca="1">VLOOKUP(CONCATENATE(RIGHT($N$28,1),"_",$N30,U$29),Results!$B$3:$J$3364,7,FALSE)</f>
        <v/>
      </c>
      <c r="V30" s="79" t="str">
        <f ca="1">VLOOKUP(CONCATENATE(RIGHT($N$28,1),"_",$N30,V$29),Results!$B$3:$J$3364,7,FALSE)</f>
        <v/>
      </c>
      <c r="W30" s="79">
        <f ca="1">VLOOKUP(CONCATENATE(RIGHT($N$28,1),"_",$N30,W$29),Results!$B$3:$J$3364,7,FALSE)</f>
        <v>-2.2920404080366872</v>
      </c>
      <c r="X30" s="79">
        <f ca="1">VLOOKUP(CONCATENATE(RIGHT($N$28,1),"_",$N30,X$29),Results!$B$3:$J$3364,7,FALSE)</f>
        <v>-1.3638003673896741</v>
      </c>
      <c r="Y30" s="79">
        <f ca="1">VLOOKUP(CONCATENATE(RIGHT($N$28,1),"_",$N30,Y$29),Results!$B$3:$J$3364,7,FALSE)</f>
        <v>-2.2324571411013361</v>
      </c>
    </row>
    <row r="31" spans="14:25" s="70" customFormat="1" x14ac:dyDescent="0.25">
      <c r="N31" s="79" t="s">
        <v>30</v>
      </c>
      <c r="O31" s="79">
        <f ca="1">VLOOKUP(CONCATENATE(RIGHT($N$28,1),"_",$N31,O$29),Results!$B$3:$J$3364,7,FALSE)</f>
        <v>-1.3609673707974104</v>
      </c>
      <c r="P31" s="79">
        <f ca="1">VLOOKUP(CONCATENATE(RIGHT($N$28,1),"_",$N31,P$29),Results!$B$3:$J$3364,7,FALSE)</f>
        <v>-3.4310079734478243</v>
      </c>
      <c r="Q31" s="79" t="str">
        <f ca="1">VLOOKUP(CONCATENATE(RIGHT($N$28,1),"_",$N31,Q$29),Results!$B$3:$J$3364,7,FALSE)</f>
        <v/>
      </c>
      <c r="R31" s="79">
        <f ca="1">VLOOKUP(CONCATENATE(RIGHT($N$28,1),"_",$N31,R$29),Results!$B$3:$J$3364,7,FALSE)</f>
        <v>1.4849017958376614</v>
      </c>
      <c r="S31" s="79" t="str">
        <f ca="1">VLOOKUP(CONCATENATE(RIGHT($N$28,1),"_",$N31,S$29),Results!$B$3:$J$3364,7,FALSE)</f>
        <v/>
      </c>
      <c r="T31" s="79">
        <f ca="1">VLOOKUP(CONCATENATE(RIGHT($N$28,1),"_",$N31,T$29),Results!$B$3:$J$3364,7,FALSE)</f>
        <v>3.1873722533337574</v>
      </c>
      <c r="U31" s="79">
        <f ca="1">VLOOKUP(CONCATENATE(RIGHT($N$28,1),"_",$N31,U$29),Results!$B$3:$J$3364,7,FALSE)</f>
        <v>-1.3638003673896741</v>
      </c>
      <c r="V31" s="79" t="str">
        <f ca="1">VLOOKUP(CONCATENATE(RIGHT($N$28,1),"_",$N31,V$29),Results!$B$3:$J$3364,7,FALSE)</f>
        <v/>
      </c>
      <c r="W31" s="79">
        <f ca="1">VLOOKUP(CONCATENATE(RIGHT($N$28,1),"_",$N31,W$29),Results!$B$3:$J$3364,7,FALSE)</f>
        <v>1.3701819844373424</v>
      </c>
      <c r="X31" s="79">
        <f ca="1">VLOOKUP(CONCATENATE(RIGHT($N$28,1),"_",$N31,X$29),Results!$B$3:$J$3364,7,FALSE)</f>
        <v>-27.277366840411062</v>
      </c>
      <c r="Y31" s="79">
        <f ca="1">VLOOKUP(CONCATENATE(RIGHT($N$28,1),"_",$N31,Y$29),Results!$B$3:$J$3364,7,FALSE)</f>
        <v>5.2320180621581871</v>
      </c>
    </row>
    <row r="32" spans="14:25" s="70" customFormat="1" x14ac:dyDescent="0.25">
      <c r="N32" s="79" t="s">
        <v>31</v>
      </c>
      <c r="O32" s="79">
        <f ca="1">VLOOKUP(CONCATENATE(RIGHT($N$28,1),"_",$N32,O$29),Results!$B$3:$J$3364,7,FALSE)</f>
        <v>1.5554882763353166</v>
      </c>
      <c r="P32" s="79">
        <f ca="1">VLOOKUP(CONCATENATE(RIGHT($N$28,1),"_",$N32,P$29),Results!$B$3:$J$3364,7,FALSE)</f>
        <v>7.7187515504050603</v>
      </c>
      <c r="Q32" s="79" t="str">
        <f ca="1">VLOOKUP(CONCATENATE(RIGHT($N$28,1),"_",$N32,Q$29),Results!$B$3:$J$3364,7,FALSE)</f>
        <v/>
      </c>
      <c r="R32" s="79">
        <f ca="1">VLOOKUP(CONCATENATE(RIGHT($N$28,1),"_",$N32,R$29),Results!$B$3:$J$3364,7,FALSE)</f>
        <v>1.4493113143712049</v>
      </c>
      <c r="S32" s="79">
        <f ca="1">VLOOKUP(CONCATENATE(RIGHT($N$28,1),"_",$N32,S$29),Results!$B$3:$J$3364,7,FALSE)</f>
        <v>-2.7965196714101261</v>
      </c>
      <c r="T32" s="79">
        <f ca="1">VLOOKUP(CONCATENATE(RIGHT($N$28,1),"_",$N32,T$29),Results!$B$3:$J$3364,7,FALSE)</f>
        <v>1.1690750282849205</v>
      </c>
      <c r="U32" s="79">
        <f ca="1">VLOOKUP(CONCATENATE(RIGHT($N$28,1),"_",$N32,U$29),Results!$B$3:$J$3364,7,FALSE)</f>
        <v>1.4593920717660844</v>
      </c>
      <c r="V32" s="79">
        <f ca="1">VLOOKUP(CONCATENATE(RIGHT($N$28,1),"_",$N32,V$29),Results!$B$3:$J$3364,7,FALSE)</f>
        <v>-1.5928743618725305</v>
      </c>
      <c r="W32" s="79">
        <f ca="1">VLOOKUP(CONCATENATE(RIGHT($N$28,1),"_",$N32,W$29),Results!$B$3:$J$3364,7,FALSE)</f>
        <v>5.2320180621581871</v>
      </c>
      <c r="X32" s="79" t="str">
        <f ca="1">VLOOKUP(CONCATENATE(RIGHT($N$28,1),"_",$N32,X$29),Results!$B$3:$J$3364,7,FALSE)</f>
        <v/>
      </c>
      <c r="Y32" s="79">
        <f ca="1">VLOOKUP(CONCATENATE(RIGHT($N$28,1),"_",$N32,Y$29),Results!$B$3:$J$3364,7,FALSE)</f>
        <v>1.5554882763353166</v>
      </c>
    </row>
    <row r="33" spans="14:25" s="70" customFormat="1" x14ac:dyDescent="0.25">
      <c r="N33" s="79" t="s">
        <v>32</v>
      </c>
      <c r="O33" s="79">
        <f ca="1">VLOOKUP(CONCATENATE(RIGHT($N$28,1),"_",$N33,O$29),Results!$B$3:$J$3364,7,FALSE)</f>
        <v>1.8912859704302947</v>
      </c>
      <c r="P33" s="79">
        <f ca="1">VLOOKUP(CONCATENATE(RIGHT($N$28,1),"_",$N33,P$29),Results!$B$3:$J$3364,7,FALSE)</f>
        <v>1.6857230361872029</v>
      </c>
      <c r="Q33" s="79">
        <f ca="1">VLOOKUP(CONCATENATE(RIGHT($N$28,1),"_",$N33,Q$29),Results!$B$3:$J$3364,7,FALSE)</f>
        <v>3.283802865656015</v>
      </c>
      <c r="R33" s="79">
        <f ca="1">VLOOKUP(CONCATENATE(RIGHT($N$28,1),"_",$N33,R$29),Results!$B$3:$J$3364,7,FALSE)</f>
        <v>-231.30176724993939</v>
      </c>
      <c r="S33" s="79">
        <f ca="1">VLOOKUP(CONCATENATE(RIGHT($N$28,1),"_",$N33,S$29),Results!$B$3:$J$3364,7,FALSE)</f>
        <v>-1.7821669333515731</v>
      </c>
      <c r="T33" s="79">
        <f ca="1">VLOOKUP(CONCATENATE(RIGHT($N$28,1),"_",$N33,T$29),Results!$B$3:$J$3364,7,FALSE)</f>
        <v>4.7219001071943332</v>
      </c>
      <c r="U33" s="79">
        <f ca="1">VLOOKUP(CONCATENATE(RIGHT($N$28,1),"_",$N33,U$29),Results!$B$3:$J$3364,7,FALSE)</f>
        <v>1.0624298021917746</v>
      </c>
      <c r="V33" s="79" t="str">
        <f ca="1">VLOOKUP(CONCATENATE(RIGHT($N$28,1),"_",$N33,V$29),Results!$B$3:$J$3364,7,FALSE)</f>
        <v/>
      </c>
      <c r="W33" s="79">
        <f ca="1">VLOOKUP(CONCATENATE(RIGHT($N$28,1),"_",$N33,W$29),Results!$B$3:$J$3364,7,FALSE)</f>
        <v>-3.8788593900309696</v>
      </c>
      <c r="X33" s="79" t="str">
        <f ca="1">VLOOKUP(CONCATENATE(RIGHT($N$28,1),"_",$N33,X$29),Results!$B$3:$J$3364,7,FALSE)</f>
        <v/>
      </c>
      <c r="Y33" s="79">
        <f ca="1">VLOOKUP(CONCATENATE(RIGHT($N$28,1),"_",$N33,Y$29),Results!$B$3:$J$3364,7,FALSE)</f>
        <v>1.1739471990149057</v>
      </c>
    </row>
    <row r="34" spans="14:25" s="70" customFormat="1" x14ac:dyDescent="0.25">
      <c r="N34" s="79" t="s">
        <v>33</v>
      </c>
      <c r="O34" s="79">
        <f ca="1">VLOOKUP(CONCATENATE(RIGHT($N$28,1),"_",$N34,O$29),Results!$B$3:$J$3364,7,FALSE)</f>
        <v>3.6360386155689168</v>
      </c>
      <c r="P34" s="79">
        <f ca="1">VLOOKUP(CONCATENATE(RIGHT($N$28,1),"_",$N34,P$29),Results!$B$3:$J$3364,7,FALSE)</f>
        <v>-55.508333628307007</v>
      </c>
      <c r="Q34" s="79">
        <f ca="1">VLOOKUP(CONCATENATE(RIGHT($N$28,1),"_",$N34,Q$29),Results!$B$3:$J$3364,7,FALSE)</f>
        <v>1.3429145618590004</v>
      </c>
      <c r="R34" s="79">
        <f ca="1">VLOOKUP(CONCATENATE(RIGHT($N$28,1),"_",$N34,R$29),Results!$B$3:$J$3364,7,FALSE)</f>
        <v>-1.2689475850129683</v>
      </c>
      <c r="S34" s="79">
        <f ca="1">VLOOKUP(CONCATENATE(RIGHT($N$28,1),"_",$N34,S$29),Results!$B$3:$J$3364,7,FALSE)</f>
        <v>-2.6146765327925112</v>
      </c>
      <c r="T34" s="79">
        <f ca="1">VLOOKUP(CONCATENATE(RIGHT($N$28,1),"_",$N34,T$29),Results!$B$3:$J$3364,7,FALSE)</f>
        <v>-1.4296207492307949</v>
      </c>
      <c r="U34" s="79">
        <f ca="1">VLOOKUP(CONCATENATE(RIGHT($N$28,1),"_",$N34,U$29),Results!$B$3:$J$3364,7,FALSE)</f>
        <v>-1.5237566093826524</v>
      </c>
      <c r="V34" s="79" t="str">
        <f ca="1">VLOOKUP(CONCATENATE(RIGHT($N$28,1),"_",$N34,V$29),Results!$B$3:$J$3364,7,FALSE)</f>
        <v/>
      </c>
      <c r="W34" s="79">
        <f ca="1">VLOOKUP(CONCATENATE(RIGHT($N$28,1),"_",$N34,W$29),Results!$B$3:$J$3364,7,FALSE)</f>
        <v>-3.8788593900309696</v>
      </c>
      <c r="X34" s="79">
        <f ca="1">VLOOKUP(CONCATENATE(RIGHT($N$28,1),"_",$N34,X$29),Results!$B$3:$J$3364,7,FALSE)</f>
        <v>-1.131026301265174</v>
      </c>
      <c r="Y34" s="79">
        <f ca="1">VLOOKUP(CONCATENATE(RIGHT($N$28,1),"_",$N34,Y$29),Results!$B$3:$J$3364,7,FALSE)</f>
        <v>-74.472324228588406</v>
      </c>
    </row>
    <row r="35" spans="14:25" s="70" customFormat="1" x14ac:dyDescent="0.25">
      <c r="N35" s="79" t="s">
        <v>34</v>
      </c>
      <c r="O35" s="79">
        <f ca="1">VLOOKUP(CONCATENATE(RIGHT($N$28,1),"_",$N35,O$29),Results!$B$3:$J$3364,7,FALSE)</f>
        <v>-332.13650298004944</v>
      </c>
      <c r="P35" s="79">
        <f ca="1">VLOOKUP(CONCATENATE(RIGHT($N$28,1),"_",$N35,P$29),Results!$B$3:$J$3364,7,FALSE)</f>
        <v>-1.7970524022770307</v>
      </c>
      <c r="Q35" s="79">
        <f ca="1">VLOOKUP(CONCATENATE(RIGHT($N$28,1),"_",$N35,Q$29),Results!$B$3:$J$3364,7,FALSE)</f>
        <v>5.1922776133210009</v>
      </c>
      <c r="R35" s="79">
        <f ca="1">VLOOKUP(CONCATENATE(RIGHT($N$28,1),"_",$N35,R$29),Results!$B$3:$J$3364,7,FALSE)</f>
        <v>2.8115535423347731</v>
      </c>
      <c r="S35" s="79">
        <f ca="1">VLOOKUP(CONCATENATE(RIGHT($N$28,1),"_",$N35,S$29),Results!$B$3:$J$3364,7,FALSE)</f>
        <v>-1.2689475850129683</v>
      </c>
      <c r="T35" s="79">
        <f ca="1">VLOOKUP(CONCATENATE(RIGHT($N$28,1),"_",$N35,T$29),Results!$B$3:$J$3364,7,FALSE)</f>
        <v>-2.6146765327925112</v>
      </c>
      <c r="U35" s="79">
        <f ca="1">VLOOKUP(CONCATENATE(RIGHT($N$28,1),"_",$N35,U$29),Results!$B$3:$J$3364,7,FALSE)</f>
        <v>-1.4296207492307949</v>
      </c>
      <c r="V35" s="79">
        <f ca="1">VLOOKUP(CONCATENATE(RIGHT($N$28,1),"_",$N35,V$29),Results!$B$3:$J$3364,7,FALSE)</f>
        <v>-1.2804336339205997</v>
      </c>
      <c r="W35" s="79" t="str">
        <f ca="1">VLOOKUP(CONCATENATE(RIGHT($N$28,1),"_",$N35,W$29),Results!$B$3:$J$3364,7,FALSE)</f>
        <v/>
      </c>
      <c r="X35" s="79" t="str">
        <f ca="1">VLOOKUP(CONCATENATE(RIGHT($N$28,1),"_",$N35,X$29),Results!$B$3:$J$3364,7,FALSE)</f>
        <v/>
      </c>
      <c r="Y35" s="79">
        <f ca="1">VLOOKUP(CONCATENATE(RIGHT($N$28,1),"_",$N35,Y$29),Results!$B$3:$J$3364,7,FALSE)</f>
        <v>3.350479363882283</v>
      </c>
    </row>
    <row r="36" spans="14:25" s="70" customFormat="1" x14ac:dyDescent="0.25">
      <c r="N36" s="79" t="s">
        <v>35</v>
      </c>
      <c r="O36" s="79">
        <f ca="1">VLOOKUP(CONCATENATE(RIGHT($N$28,1),"_",$N36,O$29),Results!$B$3:$J$3364,7,FALSE)</f>
        <v>2.8076586019038077</v>
      </c>
      <c r="P36" s="79">
        <f ca="1">VLOOKUP(CONCATENATE(RIGHT($N$28,1),"_",$N36,P$29),Results!$B$3:$J$3364,7,FALSE)</f>
        <v>-2.7618452365335711</v>
      </c>
      <c r="Q36" s="79">
        <f ca="1">VLOOKUP(CONCATENATE(RIGHT($N$28,1),"_",$N36,Q$29),Results!$B$3:$J$3364,7,FALSE)</f>
        <v>-1.1620180498953077</v>
      </c>
      <c r="R36" s="79">
        <f ca="1">VLOOKUP(CONCATENATE(RIGHT($N$28,1),"_",$N36,R$29),Results!$B$3:$J$3364,7,FALSE)</f>
        <v>-1.3553190201782102</v>
      </c>
      <c r="S36" s="79">
        <f ca="1">VLOOKUP(CONCATENATE(RIGHT($N$28,1),"_",$N36,S$29),Results!$B$3:$J$3364,7,FALSE)</f>
        <v>3.9024158458831644</v>
      </c>
      <c r="T36" s="79">
        <f ca="1">VLOOKUP(CONCATENATE(RIGHT($N$28,1),"_",$N36,T$29),Results!$B$3:$J$3364,7,FALSE)</f>
        <v>-1.80079315568598</v>
      </c>
      <c r="U36" s="79" t="str">
        <f ca="1">VLOOKUP(CONCATENATE(RIGHT($N$28,1),"_",$N36,U$29),Results!$B$3:$J$3364,7,FALSE)</f>
        <v/>
      </c>
      <c r="V36" s="79" t="str">
        <f ca="1">VLOOKUP(CONCATENATE(RIGHT($N$28,1),"_",$N36,V$29),Results!$B$3:$J$3364,7,FALSE)</f>
        <v/>
      </c>
      <c r="W36" s="79">
        <f ca="1">VLOOKUP(CONCATENATE(RIGHT($N$28,1),"_",$N36,W$29),Results!$B$3:$J$3364,7,FALSE)</f>
        <v>6.0308757864547866</v>
      </c>
      <c r="X36" s="79">
        <f ca="1">VLOOKUP(CONCATENATE(RIGHT($N$28,1),"_",$N36,X$29),Results!$B$3:$J$3364,7,FALSE)</f>
        <v>1.7621876020268175</v>
      </c>
      <c r="Y36" s="79" t="str">
        <f ca="1">VLOOKUP(CONCATENATE(RIGHT($N$28,1),"_",$N36,Y$29),Results!$B$3:$J$3364,7,FALSE)</f>
        <v/>
      </c>
    </row>
    <row r="37" spans="14:25" s="70" customFormat="1" x14ac:dyDescent="0.25">
      <c r="N37" s="79" t="s">
        <v>36</v>
      </c>
      <c r="O37" s="79">
        <f ca="1">VLOOKUP(CONCATENATE(RIGHT($N$28,1),"_",$N37,O$29),Results!$B$3:$J$3364,7,FALSE)</f>
        <v>2.594339923883604</v>
      </c>
      <c r="P37" s="79">
        <f ca="1">VLOOKUP(CONCATENATE(RIGHT($N$28,1),"_",$N37,P$29),Results!$B$3:$J$3364,7,FALSE)</f>
        <v>-4.9989755770905075</v>
      </c>
      <c r="Q37" s="79" t="str">
        <f ca="1">VLOOKUP(CONCATENATE(RIGHT($N$28,1),"_",$N37,Q$29),Results!$B$3:$J$3364,7,FALSE)</f>
        <v/>
      </c>
      <c r="R37" s="79">
        <f ca="1">VLOOKUP(CONCATENATE(RIGHT($N$28,1),"_",$N37,R$29),Results!$B$3:$J$3364,7,FALSE)</f>
        <v>1.7488026852685252</v>
      </c>
      <c r="S37" s="79">
        <f ca="1">VLOOKUP(CONCATENATE(RIGHT($N$28,1),"_",$N37,S$29),Results!$B$3:$J$3364,7,FALSE)</f>
        <v>-2.7618452365335711</v>
      </c>
      <c r="T37" s="79">
        <f ca="1">VLOOKUP(CONCATENATE(RIGHT($N$28,1),"_",$N37,T$29),Results!$B$3:$J$3364,7,FALSE)</f>
        <v>-1.5079958712322055</v>
      </c>
      <c r="U37" s="79" t="str">
        <f>VLOOKUP(CONCATENATE(RIGHT($N$28,1),"_",$N37,U$29),Results!$B$3:$J$3364,7,FALSE)</f>
        <v/>
      </c>
      <c r="V37" s="79" t="str">
        <f>VLOOKUP(CONCATENATE(RIGHT($N$28,1),"_",$N37,V$29),Results!$B$3:$J$3364,7,FALSE)</f>
        <v/>
      </c>
      <c r="W37" s="79" t="str">
        <f>VLOOKUP(CONCATENATE(RIGHT($N$28,1),"_",$N37,W$29),Results!$B$3:$J$3364,7,FALSE)</f>
        <v/>
      </c>
      <c r="X37" s="79" t="str">
        <f>VLOOKUP(CONCATENATE(RIGHT($N$28,1),"_",$N37,X$29),Results!$B$3:$J$3364,7,FALSE)</f>
        <v/>
      </c>
      <c r="Y37" s="79" t="str">
        <f>VLOOKUP(CONCATENATE(RIGHT($N$28,1),"_",$N37,Y$29),Results!$B$3:$J$3364,7,FALSE)</f>
        <v/>
      </c>
    </row>
    <row r="38" spans="14:25" s="70" customFormat="1" x14ac:dyDescent="0.25"/>
    <row r="39" spans="14:25" s="70" customFormat="1" x14ac:dyDescent="0.25"/>
    <row r="40" spans="14:25" s="70" customFormat="1" x14ac:dyDescent="0.25"/>
    <row r="41" spans="14:25" s="70" customFormat="1" x14ac:dyDescent="0.25"/>
    <row r="42" spans="14:25" s="70" customFormat="1" x14ac:dyDescent="0.25"/>
    <row r="43" spans="14:25" s="70" customFormat="1" x14ac:dyDescent="0.25"/>
    <row r="44" spans="14:25" s="70" customFormat="1" x14ac:dyDescent="0.25"/>
    <row r="45" spans="14:25" s="70" customFormat="1" x14ac:dyDescent="0.25"/>
    <row r="46" spans="14:25" s="70" customFormat="1" x14ac:dyDescent="0.25"/>
    <row r="47" spans="14:25" s="70" customFormat="1" x14ac:dyDescent="0.25"/>
    <row r="48" spans="14:25" s="70" customFormat="1" x14ac:dyDescent="0.25"/>
  </sheetData>
  <hyperlinks>
    <hyperlink ref="Z1" location="Results!A1" display="Back to Results"/>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filterMode="1">
    <tabColor theme="7" tint="-0.249977111117893"/>
  </sheetPr>
  <dimension ref="C1:P371"/>
  <sheetViews>
    <sheetView workbookViewId="0">
      <selection activeCell="D21" sqref="C1:P371"/>
    </sheetView>
  </sheetViews>
  <sheetFormatPr defaultRowHeight="15" x14ac:dyDescent="0.25"/>
  <cols>
    <col min="3" max="3" width="17.7109375" bestFit="1" customWidth="1"/>
    <col min="4" max="4" width="19.85546875" customWidth="1"/>
    <col min="12" max="12" width="17.7109375" bestFit="1" customWidth="1"/>
    <col min="13" max="13" width="12.42578125" style="64" customWidth="1"/>
    <col min="16" max="16" width="14.28515625" bestFit="1" customWidth="1"/>
  </cols>
  <sheetData>
    <row r="1" spans="16:16" x14ac:dyDescent="0.25">
      <c r="P1" s="53" t="s">
        <v>2475</v>
      </c>
    </row>
    <row r="18" spans="3:5" x14ac:dyDescent="0.25">
      <c r="D18" s="64"/>
    </row>
    <row r="19" spans="3:5" ht="30" x14ac:dyDescent="0.25">
      <c r="C19" s="106" t="str">
        <f>Results!C2</f>
        <v>miRNA ID</v>
      </c>
      <c r="D19" s="107" t="s">
        <v>2272</v>
      </c>
      <c r="E19" s="109" t="str">
        <f>Results!I2</f>
        <v>p value</v>
      </c>
    </row>
    <row r="20" spans="3:5" x14ac:dyDescent="0.25">
      <c r="C20" s="18" t="str">
        <f>Results!C3</f>
        <v>hsa-let-7a-5p</v>
      </c>
      <c r="D20" s="108">
        <f ca="1">IFERROR(LOG(Results!D3/Results!F3,2),"NA")</f>
        <v>-4.3686324786324633</v>
      </c>
      <c r="E20" s="110" t="str">
        <f ca="1">IFERROR(Results!I3,"NA")</f>
        <v/>
      </c>
    </row>
    <row r="21" spans="3:5" x14ac:dyDescent="0.25">
      <c r="C21" s="18" t="str">
        <f>Results!C4</f>
        <v>hsa-miR-26b-5p</v>
      </c>
      <c r="D21" s="108">
        <f ca="1">IFERROR(LOG(Results!D4/Results!F4,2),"NA")</f>
        <v>9.136752136754199E-2</v>
      </c>
      <c r="E21" s="110" t="str">
        <f ca="1">IFERROR(Results!I4,"NA")</f>
        <v/>
      </c>
    </row>
    <row r="22" spans="3:5" x14ac:dyDescent="0.25">
      <c r="C22" s="18" t="str">
        <f>Results!C5</f>
        <v>hsa-miR-98-5p</v>
      </c>
      <c r="D22" s="108">
        <f ca="1">IFERROR(LOG(Results!D5/Results!F5,2),"NA")</f>
        <v>0.11036752136754126</v>
      </c>
      <c r="E22" s="110" t="str">
        <f ca="1">IFERROR(Results!I5,"NA")</f>
        <v/>
      </c>
    </row>
    <row r="23" spans="3:5" x14ac:dyDescent="0.25">
      <c r="C23" s="18" t="str">
        <f>Results!C6</f>
        <v>hsa-miR-34a-5p</v>
      </c>
      <c r="D23" s="108" t="str">
        <f ca="1">IFERROR(LOG(Results!D6/Results!F6,2),"NA")</f>
        <v>NA</v>
      </c>
      <c r="E23" s="110" t="str">
        <f ca="1">IFERROR(Results!I6,"NA")</f>
        <v/>
      </c>
    </row>
    <row r="24" spans="3:5" x14ac:dyDescent="0.25">
      <c r="C24" s="18" t="str">
        <f>Results!C7</f>
        <v>hsa-miR-223-3p</v>
      </c>
      <c r="D24" s="108" t="str">
        <f ca="1">IFERROR(LOG(Results!D7/Results!F7,2),"NA")</f>
        <v>NA</v>
      </c>
      <c r="E24" s="110" t="str">
        <f ca="1">IFERROR(Results!I7,"NA")</f>
        <v/>
      </c>
    </row>
    <row r="25" spans="3:5" x14ac:dyDescent="0.25">
      <c r="C25" s="18" t="str">
        <f>Results!C8</f>
        <v>hsa-miR-133a-3p</v>
      </c>
      <c r="D25" s="108">
        <f ca="1">IFERROR(LOG(Results!D8/Results!F8,2),"NA")</f>
        <v>0.16336752136754196</v>
      </c>
      <c r="E25" s="110" t="str">
        <f ca="1">IFERROR(Results!I8,"NA")</f>
        <v/>
      </c>
    </row>
    <row r="26" spans="3:5" x14ac:dyDescent="0.25">
      <c r="C26" s="18" t="str">
        <f>Results!C9</f>
        <v>hsa-miR-595</v>
      </c>
      <c r="D26" s="108" t="str">
        <f ca="1">IFERROR(LOG(Results!D9/Results!F9,2),"NA")</f>
        <v>NA</v>
      </c>
      <c r="E26" s="110" t="str">
        <f ca="1">IFERROR(Results!I9,"NA")</f>
        <v/>
      </c>
    </row>
    <row r="27" spans="3:5" x14ac:dyDescent="0.25">
      <c r="C27" s="18" t="str">
        <f>Results!C10</f>
        <v>hsa-miR-302a-3p</v>
      </c>
      <c r="D27" s="108" t="str">
        <f ca="1">IFERROR(LOG(Results!D10/Results!F10,2),"NA")</f>
        <v>NA</v>
      </c>
      <c r="E27" s="110" t="str">
        <f ca="1">IFERROR(Results!I10,"NA")</f>
        <v/>
      </c>
    </row>
    <row r="28" spans="3:5" x14ac:dyDescent="0.25">
      <c r="C28" s="18" t="str">
        <f>Results!C11</f>
        <v>hsa-miR-376a-3p</v>
      </c>
      <c r="D28" s="108" t="str">
        <f ca="1">IFERROR(LOG(Results!D11/Results!F11,2),"NA")</f>
        <v>NA</v>
      </c>
      <c r="E28" s="110" t="str">
        <f ca="1">IFERROR(Results!I11,"NA")</f>
        <v/>
      </c>
    </row>
    <row r="29" spans="3:5" hidden="1" x14ac:dyDescent="0.25">
      <c r="C29" s="18" t="str">
        <f>Results!C12</f>
        <v>hsa-miR-335-5p</v>
      </c>
      <c r="D29" s="108" t="str">
        <f ca="1">IFERROR(LOG(Results!D12/Results!F12,2),"NA")</f>
        <v>NA</v>
      </c>
      <c r="E29" s="110" t="str">
        <f ca="1">IFERROR(Results!I12,"NA")</f>
        <v/>
      </c>
    </row>
    <row r="30" spans="3:5" x14ac:dyDescent="0.25">
      <c r="C30" s="18" t="str">
        <f>Results!C13</f>
        <v>hsa-miR-584-5p</v>
      </c>
      <c r="D30" s="108">
        <f ca="1">IFERROR(LOG(Results!D13/Results!F13,2),"NA")</f>
        <v>-1.3376324786324563</v>
      </c>
      <c r="E30" s="110" t="str">
        <f ca="1">IFERROR(Results!I13,"NA")</f>
        <v/>
      </c>
    </row>
    <row r="31" spans="3:5" x14ac:dyDescent="0.25">
      <c r="C31" s="18" t="str">
        <f>Results!C14</f>
        <v>hsa-let-7d-5p</v>
      </c>
      <c r="D31" s="108">
        <f ca="1">IFERROR(LOG(Results!D14/Results!F14,2),"NA")</f>
        <v>-0.66263247863245633</v>
      </c>
      <c r="E31" s="110" t="str">
        <f ca="1">IFERROR(Results!I14,"NA")</f>
        <v/>
      </c>
    </row>
    <row r="32" spans="3:5" x14ac:dyDescent="0.25">
      <c r="C32" s="18" t="str">
        <f>Results!C15</f>
        <v>hsa-miR-27a-3p</v>
      </c>
      <c r="D32" s="108">
        <f ca="1">IFERROR(LOG(Results!D15/Results!F15,2),"NA")</f>
        <v>3.2367521367546857E-2</v>
      </c>
      <c r="E32" s="110" t="str">
        <f ca="1">IFERROR(Results!I15,"NA")</f>
        <v/>
      </c>
    </row>
    <row r="33" spans="3:5" x14ac:dyDescent="0.25">
      <c r="C33" s="18" t="str">
        <f>Results!C16</f>
        <v>hsa-miR-99a-5p</v>
      </c>
      <c r="D33" s="108">
        <f ca="1">IFERROR(LOG(Results!D16/Results!F16,2),"NA")</f>
        <v>-0.97963247863245617</v>
      </c>
      <c r="E33" s="110" t="str">
        <f ca="1">IFERROR(Results!I16,"NA")</f>
        <v/>
      </c>
    </row>
    <row r="34" spans="3:5" x14ac:dyDescent="0.25">
      <c r="C34" s="18" t="str">
        <f>Results!C17</f>
        <v>hsa-miR-181b-5p</v>
      </c>
      <c r="D34" s="108">
        <f ca="1">IFERROR(LOG(Results!D17/Results!F17,2),"NA")</f>
        <v>-0.70463247863245637</v>
      </c>
      <c r="E34" s="110" t="str">
        <f ca="1">IFERROR(Results!I17,"NA")</f>
        <v/>
      </c>
    </row>
    <row r="35" spans="3:5" x14ac:dyDescent="0.25">
      <c r="C35" s="18" t="str">
        <f>Results!C18</f>
        <v>hsa-let-7i-5p</v>
      </c>
      <c r="D35" s="108">
        <f ca="1">IFERROR(LOG(Results!D18/Results!F18,2),"NA")</f>
        <v>1.85536752136754</v>
      </c>
      <c r="E35" s="110" t="str">
        <f ca="1">IFERROR(Results!I18,"NA")</f>
        <v/>
      </c>
    </row>
    <row r="36" spans="3:5" x14ac:dyDescent="0.25">
      <c r="C36" s="18" t="str">
        <f>Results!C19</f>
        <v>hsa-miR-138-5p</v>
      </c>
      <c r="D36" s="108">
        <f ca="1">IFERROR(LOG(Results!D19/Results!F19,2),"NA")</f>
        <v>-1.3586324786324586</v>
      </c>
      <c r="E36" s="110" t="str">
        <f ca="1">IFERROR(Results!I19,"NA")</f>
        <v/>
      </c>
    </row>
    <row r="37" spans="3:5" x14ac:dyDescent="0.25">
      <c r="C37" s="18" t="str">
        <f>Results!C20</f>
        <v>hsa-miR-184</v>
      </c>
      <c r="D37" s="108">
        <f ca="1">IFERROR(LOG(Results!D20/Results!F20,2),"NA")</f>
        <v>2.2133675213675401</v>
      </c>
      <c r="E37" s="110" t="str">
        <f ca="1">IFERROR(Results!I20,"NA")</f>
        <v/>
      </c>
    </row>
    <row r="38" spans="3:5" x14ac:dyDescent="0.25">
      <c r="C38" s="18" t="str">
        <f>Results!C21</f>
        <v>hsa-miR-34c-5p</v>
      </c>
      <c r="D38" s="108">
        <f ca="1">IFERROR(LOG(Results!D21/Results!F21,2),"NA")</f>
        <v>2.2133675213675401</v>
      </c>
      <c r="E38" s="110" t="str">
        <f ca="1">IFERROR(Results!I21,"NA")</f>
        <v/>
      </c>
    </row>
    <row r="39" spans="3:5" x14ac:dyDescent="0.25">
      <c r="C39" s="18" t="str">
        <f>Results!C22</f>
        <v>hsa-miR-377-3p</v>
      </c>
      <c r="D39" s="108" t="str">
        <f ca="1">IFERROR(LOG(Results!D22/Results!F22,2),"NA")</f>
        <v>NA</v>
      </c>
      <c r="E39" s="110" t="str">
        <f ca="1">IFERROR(Results!I22,"NA")</f>
        <v/>
      </c>
    </row>
    <row r="40" spans="3:5" x14ac:dyDescent="0.25">
      <c r="C40" s="18" t="str">
        <f>Results!C23</f>
        <v>hsa-miR-450a-5p</v>
      </c>
      <c r="D40" s="108">
        <f ca="1">IFERROR(LOG(Results!D23/Results!F23,2),"NA")</f>
        <v>-0.26363247863245542</v>
      </c>
      <c r="E40" s="110" t="str">
        <f ca="1">IFERROR(Results!I23,"NA")</f>
        <v/>
      </c>
    </row>
    <row r="41" spans="3:5" x14ac:dyDescent="0.25">
      <c r="C41" s="18" t="str">
        <f>Results!C24</f>
        <v>hsa-miR-608</v>
      </c>
      <c r="D41" s="108">
        <f ca="1">IFERROR(LOG(Results!D24/Results!F24,2),"NA")</f>
        <v>-0.19763247863246095</v>
      </c>
      <c r="E41" s="110" t="str">
        <f ca="1">IFERROR(Results!I24,"NA")</f>
        <v/>
      </c>
    </row>
    <row r="42" spans="3:5" x14ac:dyDescent="0.25">
      <c r="C42" s="18" t="str">
        <f>Results!C25</f>
        <v>hsa-miR-16-5p</v>
      </c>
      <c r="D42" s="108">
        <f ca="1">IFERROR(LOG(Results!D25/Results!F25,2),"NA")</f>
        <v>-0.98863247863245596</v>
      </c>
      <c r="E42" s="110" t="str">
        <f ca="1">IFERROR(Results!I25,"NA")</f>
        <v/>
      </c>
    </row>
    <row r="43" spans="3:5" x14ac:dyDescent="0.25">
      <c r="C43" s="18" t="str">
        <f>Results!C26</f>
        <v>hsa-miR-28-5p</v>
      </c>
      <c r="D43" s="108">
        <f ca="1">IFERROR(LOG(Results!D26/Results!F26,2),"NA")</f>
        <v>9.1723675213675424</v>
      </c>
      <c r="E43" s="110" t="str">
        <f ca="1">IFERROR(Results!I26,"NA")</f>
        <v/>
      </c>
    </row>
    <row r="44" spans="3:5" x14ac:dyDescent="0.25">
      <c r="C44" s="18" t="str">
        <f>Results!C27</f>
        <v>hsa-miR-29b-3p</v>
      </c>
      <c r="D44" s="108">
        <f ca="1">IFERROR(LOG(Results!D27/Results!F27,2),"NA")</f>
        <v>-1.2266324786324569</v>
      </c>
      <c r="E44" s="110" t="str">
        <f ca="1">IFERROR(Results!I27,"NA")</f>
        <v/>
      </c>
    </row>
    <row r="45" spans="3:5" x14ac:dyDescent="0.25">
      <c r="C45" s="18" t="str">
        <f>Results!C28</f>
        <v>hsa-miR-181c-5p</v>
      </c>
      <c r="D45" s="108">
        <f ca="1">IFERROR(LOG(Results!D28/Results!F28,2),"NA")</f>
        <v>0.50536752136754282</v>
      </c>
      <c r="E45" s="110" t="str">
        <f ca="1">IFERROR(Results!I28,"NA")</f>
        <v/>
      </c>
    </row>
    <row r="46" spans="3:5" x14ac:dyDescent="0.25">
      <c r="C46" s="18" t="str">
        <f>Results!C29</f>
        <v>hsa-miR-1-3p</v>
      </c>
      <c r="D46" s="108">
        <f ca="1">IFERROR(LOG(Results!D29/Results!F29,2),"NA")</f>
        <v>-1.2266324786324569</v>
      </c>
      <c r="E46" s="110" t="str">
        <f ca="1">IFERROR(Results!I29,"NA")</f>
        <v/>
      </c>
    </row>
    <row r="47" spans="3:5" x14ac:dyDescent="0.25">
      <c r="C47" s="18" t="str">
        <f>Results!C30</f>
        <v>hsa-miR-142-5p</v>
      </c>
      <c r="D47" s="108">
        <f ca="1">IFERROR(LOG(Results!D30/Results!F30,2),"NA")</f>
        <v>-2.6476324786324543</v>
      </c>
      <c r="E47" s="110" t="str">
        <f ca="1">IFERROR(Results!I30,"NA")</f>
        <v/>
      </c>
    </row>
    <row r="48" spans="3:5" x14ac:dyDescent="0.25">
      <c r="C48" s="18" t="str">
        <f>Results!C31</f>
        <v>hsa-miR-193a-3p</v>
      </c>
      <c r="D48" s="108">
        <f ca="1">IFERROR(LOG(Results!D31/Results!F31,2),"NA")</f>
        <v>0.63636752136754104</v>
      </c>
      <c r="E48" s="110" t="str">
        <f ca="1">IFERROR(Results!I31,"NA")</f>
        <v/>
      </c>
    </row>
    <row r="49" spans="3:5" x14ac:dyDescent="0.25">
      <c r="C49" s="18" t="str">
        <f>Results!C32</f>
        <v>hsa-miR-30e-3p</v>
      </c>
      <c r="D49" s="108">
        <f ca="1">IFERROR(LOG(Results!D32/Results!F32,2),"NA")</f>
        <v>-2.6476324786324543</v>
      </c>
      <c r="E49" s="110" t="str">
        <f ca="1">IFERROR(Results!I32,"NA")</f>
        <v/>
      </c>
    </row>
    <row r="50" spans="3:5" x14ac:dyDescent="0.25">
      <c r="C50" s="18" t="str">
        <f>Results!C33</f>
        <v>hsa-miR-378a-3p</v>
      </c>
      <c r="D50" s="108">
        <f ca="1">IFERROR(LOG(Results!D33/Results!F33,2),"NA")</f>
        <v>0.63636752136754104</v>
      </c>
      <c r="E50" s="110" t="str">
        <f ca="1">IFERROR(Results!I33,"NA")</f>
        <v/>
      </c>
    </row>
    <row r="51" spans="3:5" x14ac:dyDescent="0.25">
      <c r="C51" s="18" t="str">
        <f>Results!C34</f>
        <v>hsa-miR-409-3p</v>
      </c>
      <c r="D51" s="108" t="str">
        <f ca="1">IFERROR(LOG(Results!D34/Results!F34,2),"NA")</f>
        <v>NA</v>
      </c>
      <c r="E51" s="110" t="str">
        <f ca="1">IFERROR(Results!I34,"NA")</f>
        <v/>
      </c>
    </row>
    <row r="52" spans="3:5" x14ac:dyDescent="0.25">
      <c r="C52" s="18" t="str">
        <f>Results!C35</f>
        <v>hsa-miR-630</v>
      </c>
      <c r="D52" s="108">
        <f ca="1">IFERROR(LOG(Results!D35/Results!F35,2),"NA")</f>
        <v>-0.84463247863245883</v>
      </c>
      <c r="E52" s="110" t="str">
        <f ca="1">IFERROR(Results!I35,"NA")</f>
        <v/>
      </c>
    </row>
    <row r="53" spans="3:5" x14ac:dyDescent="0.25">
      <c r="C53" s="18" t="str">
        <f>Results!C36</f>
        <v>hsa-miR-181a-5p</v>
      </c>
      <c r="D53" s="108">
        <f ca="1">IFERROR(LOG(Results!D36/Results!F36,2),"NA")</f>
        <v>0.55236752136754097</v>
      </c>
      <c r="E53" s="110" t="str">
        <f ca="1">IFERROR(Results!I36,"NA")</f>
        <v/>
      </c>
    </row>
    <row r="54" spans="3:5" x14ac:dyDescent="0.25">
      <c r="C54" s="18" t="str">
        <f>Results!C37</f>
        <v>hsa-miR-29a-3p</v>
      </c>
      <c r="D54" s="108">
        <f ca="1">IFERROR(LOG(Results!D37/Results!F37,2),"NA")</f>
        <v>11.29836752136754</v>
      </c>
      <c r="E54" s="110" t="str">
        <f ca="1">IFERROR(Results!I37,"NA")</f>
        <v/>
      </c>
    </row>
    <row r="55" spans="3:5" x14ac:dyDescent="0.25">
      <c r="C55" s="18" t="str">
        <f>Results!C38</f>
        <v>hsa-miR-192-5p</v>
      </c>
      <c r="D55" s="108">
        <f ca="1">IFERROR(LOG(Results!D38/Results!F38,2),"NA")</f>
        <v>-1.0406324786324572</v>
      </c>
      <c r="E55" s="110" t="str">
        <f ca="1">IFERROR(Results!I38,"NA")</f>
        <v/>
      </c>
    </row>
    <row r="56" spans="3:5" x14ac:dyDescent="0.25">
      <c r="C56" s="18" t="str">
        <f>Results!C39</f>
        <v>hsa-miR-182-5p</v>
      </c>
      <c r="D56" s="108">
        <f ca="1">IFERROR(LOG(Results!D39/Results!F39,2),"NA")</f>
        <v>0.42136752136754602</v>
      </c>
      <c r="E56" s="110" t="str">
        <f ca="1">IFERROR(Results!I39,"NA")</f>
        <v/>
      </c>
    </row>
    <row r="57" spans="3:5" x14ac:dyDescent="0.25">
      <c r="C57" s="18" t="str">
        <f>Results!C40</f>
        <v>hsa-miR-15b-5p</v>
      </c>
      <c r="D57" s="108">
        <f ca="1">IFERROR(LOG(Results!D40/Results!F40,2),"NA")</f>
        <v>-0.39563247863246004</v>
      </c>
      <c r="E57" s="110" t="str">
        <f ca="1">IFERROR(Results!I40,"NA")</f>
        <v/>
      </c>
    </row>
    <row r="58" spans="3:5" x14ac:dyDescent="0.25">
      <c r="C58" s="18" t="str">
        <f>Results!C41</f>
        <v>hsa-miR-143-3p</v>
      </c>
      <c r="D58" s="108">
        <f ca="1">IFERROR(LOG(Results!D41/Results!F41,2),"NA")</f>
        <v>-2.0096324786324584</v>
      </c>
      <c r="E58" s="110" t="str">
        <f ca="1">IFERROR(Results!I41,"NA")</f>
        <v/>
      </c>
    </row>
    <row r="59" spans="3:5" x14ac:dyDescent="0.25">
      <c r="C59" s="18" t="str">
        <f>Results!C42</f>
        <v>hsa-miR-194-5p</v>
      </c>
      <c r="D59" s="108">
        <f ca="1">IFERROR(LOG(Results!D42/Results!F42,2),"NA")</f>
        <v>0.90036752136754516</v>
      </c>
      <c r="E59" s="110" t="str">
        <f ca="1">IFERROR(Results!I42,"NA")</f>
        <v/>
      </c>
    </row>
    <row r="60" spans="3:5" x14ac:dyDescent="0.25">
      <c r="C60" s="18" t="str">
        <f>Results!C43</f>
        <v>hsa-miR-363-3p</v>
      </c>
      <c r="D60" s="108" t="str">
        <f ca="1">IFERROR(LOG(Results!D43/Results!F43,2),"NA")</f>
        <v>NA</v>
      </c>
      <c r="E60" s="110" t="str">
        <f ca="1">IFERROR(Results!I43,"NA")</f>
        <v/>
      </c>
    </row>
    <row r="61" spans="3:5" x14ac:dyDescent="0.25">
      <c r="C61" s="18" t="str">
        <f>Results!C44</f>
        <v>hsa-miR-379-5p</v>
      </c>
      <c r="D61" s="108">
        <f ca="1">IFERROR(LOG(Results!D44/Results!F44,2),"NA")</f>
        <v>-0.19263247863245492</v>
      </c>
      <c r="E61" s="110" t="str">
        <f ca="1">IFERROR(Results!I44,"NA")</f>
        <v/>
      </c>
    </row>
    <row r="62" spans="3:5" x14ac:dyDescent="0.25">
      <c r="C62" s="18" t="str">
        <f>Results!C45</f>
        <v>hsa-miR-483-3p</v>
      </c>
      <c r="D62" s="108">
        <f ca="1">IFERROR(LOG(Results!D45/Results!F45,2),"NA")</f>
        <v>0.90036752136754516</v>
      </c>
      <c r="E62" s="110" t="str">
        <f ca="1">IFERROR(Results!I45,"NA")</f>
        <v/>
      </c>
    </row>
    <row r="63" spans="3:5" x14ac:dyDescent="0.25">
      <c r="C63" s="18" t="str">
        <f>Results!C46</f>
        <v>hsa-miR-7-1-3p</v>
      </c>
      <c r="D63" s="108" t="str">
        <f ca="1">IFERROR(LOG(Results!D46/Results!F46,2),"NA")</f>
        <v>NA</v>
      </c>
      <c r="E63" s="110" t="str">
        <f ca="1">IFERROR(Results!I46,"NA")</f>
        <v/>
      </c>
    </row>
    <row r="64" spans="3:5" x14ac:dyDescent="0.25">
      <c r="C64" s="18" t="str">
        <f>Results!C47</f>
        <v>hsa-miR-19a-3p</v>
      </c>
      <c r="D64" s="108">
        <f ca="1">IFERROR(LOG(Results!D47/Results!F47,2),"NA")</f>
        <v>1.5923675213675454</v>
      </c>
      <c r="E64" s="110" t="str">
        <f ca="1">IFERROR(Results!I47,"NA")</f>
        <v/>
      </c>
    </row>
    <row r="65" spans="3:5" x14ac:dyDescent="0.25">
      <c r="C65" s="18" t="str">
        <f>Results!C48</f>
        <v>hsa-miR-30a-5p</v>
      </c>
      <c r="D65" s="108" t="str">
        <f ca="1">IFERROR(LOG(Results!D48/Results!F48,2),"NA")</f>
        <v>NA</v>
      </c>
      <c r="E65" s="110" t="str">
        <f ca="1">IFERROR(Results!I48,"NA")</f>
        <v/>
      </c>
    </row>
    <row r="66" spans="3:5" x14ac:dyDescent="0.25">
      <c r="C66" s="18" t="str">
        <f>Results!C49</f>
        <v>hsa-miR-196a-5p</v>
      </c>
      <c r="D66" s="108">
        <f ca="1">IFERROR(LOG(Results!D49/Results!F49,2),"NA")</f>
        <v>0.90936752136754206</v>
      </c>
      <c r="E66" s="110" t="str">
        <f ca="1">IFERROR(Results!I49,"NA")</f>
        <v/>
      </c>
    </row>
    <row r="67" spans="3:5" x14ac:dyDescent="0.25">
      <c r="C67" s="18" t="str">
        <f>Results!C50</f>
        <v>hsa-miR-187-3p</v>
      </c>
      <c r="D67" s="108">
        <f ca="1">IFERROR(LOG(Results!D50/Results!F50,2),"NA")</f>
        <v>0.43536752136753903</v>
      </c>
      <c r="E67" s="110" t="str">
        <f ca="1">IFERROR(Results!I50,"NA")</f>
        <v/>
      </c>
    </row>
    <row r="68" spans="3:5" x14ac:dyDescent="0.25">
      <c r="C68" s="18" t="str">
        <f>Results!C51</f>
        <v>hsa-miR-122-5p</v>
      </c>
      <c r="D68" s="108">
        <f ca="1">IFERROR(LOG(Results!D51/Results!F51,2),"NA")</f>
        <v>0.5123675213675446</v>
      </c>
      <c r="E68" s="110" t="str">
        <f ca="1">IFERROR(Results!I51,"NA")</f>
        <v/>
      </c>
    </row>
    <row r="69" spans="3:5" x14ac:dyDescent="0.25">
      <c r="C69" s="18" t="str">
        <f>Results!C52</f>
        <v>hsa-miR-145-5p</v>
      </c>
      <c r="D69" s="108" t="str">
        <f ca="1">IFERROR(LOG(Results!D52/Results!F52,2),"NA")</f>
        <v>NA</v>
      </c>
      <c r="E69" s="110" t="str">
        <f ca="1">IFERROR(Results!I52,"NA")</f>
        <v/>
      </c>
    </row>
    <row r="70" spans="3:5" x14ac:dyDescent="0.25">
      <c r="C70" s="18" t="str">
        <f>Results!C53</f>
        <v>hsa-miR-206</v>
      </c>
      <c r="D70" s="108">
        <f ca="1">IFERROR(LOG(Results!D53/Results!F53,2),"NA")</f>
        <v>1.6843675213675384</v>
      </c>
      <c r="E70" s="110" t="str">
        <f ca="1">IFERROR(Results!I53,"NA")</f>
        <v/>
      </c>
    </row>
    <row r="71" spans="3:5" x14ac:dyDescent="0.25">
      <c r="C71" s="18" t="str">
        <f>Results!C54</f>
        <v>hsa-miR-365a-3p</v>
      </c>
      <c r="D71" s="108">
        <f ca="1">IFERROR(LOG(Results!D54/Results!F54,2),"NA")</f>
        <v>-1.2346324786324576</v>
      </c>
      <c r="E71" s="110" t="str">
        <f ca="1">IFERROR(Results!I54,"NA")</f>
        <v/>
      </c>
    </row>
    <row r="72" spans="3:5" x14ac:dyDescent="0.25">
      <c r="C72" s="18" t="str">
        <f>Results!C55</f>
        <v>hsa-miR-382-5p</v>
      </c>
      <c r="D72" s="108">
        <f ca="1">IFERROR(LOG(Results!D55/Results!F55,2),"NA")</f>
        <v>-1.8976324786324625</v>
      </c>
      <c r="E72" s="110" t="str">
        <f ca="1">IFERROR(Results!I55,"NA")</f>
        <v/>
      </c>
    </row>
    <row r="73" spans="3:5" x14ac:dyDescent="0.25">
      <c r="C73" s="18" t="str">
        <f>Results!C56</f>
        <v>hsa-miR-486-5p</v>
      </c>
      <c r="D73" s="108">
        <f ca="1">IFERROR(LOG(Results!D56/Results!F56,2),"NA")</f>
        <v>-2.3986324786324578</v>
      </c>
      <c r="E73" s="110" t="str">
        <f ca="1">IFERROR(Results!I56,"NA")</f>
        <v/>
      </c>
    </row>
    <row r="74" spans="3:5" x14ac:dyDescent="0.25">
      <c r="C74" s="18" t="str">
        <f>Results!C57</f>
        <v>hsa-miR-34a-3p</v>
      </c>
      <c r="D74" s="108">
        <f ca="1">IFERROR(LOG(Results!D57/Results!F57,2),"NA")</f>
        <v>-0.20663247863245332</v>
      </c>
      <c r="E74" s="110" t="str">
        <f ca="1">IFERROR(Results!I57,"NA")</f>
        <v/>
      </c>
    </row>
    <row r="75" spans="3:5" x14ac:dyDescent="0.25">
      <c r="C75" s="18" t="str">
        <f>Results!C58</f>
        <v>hsa-miR-221-3p</v>
      </c>
      <c r="D75" s="108">
        <f ca="1">IFERROR(LOG(Results!D58/Results!F58,2),"NA")</f>
        <v>1.0293675213675415</v>
      </c>
      <c r="E75" s="110" t="str">
        <f ca="1">IFERROR(Results!I58,"NA")</f>
        <v/>
      </c>
    </row>
    <row r="76" spans="3:5" x14ac:dyDescent="0.25">
      <c r="C76" s="18" t="str">
        <f>Results!C59</f>
        <v>hsa-miR-31-5p</v>
      </c>
      <c r="D76" s="108">
        <f ca="1">IFERROR(LOG(Results!D59/Results!F59,2),"NA")</f>
        <v>-4.2846324786324583</v>
      </c>
      <c r="E76" s="110" t="str">
        <f ca="1">IFERROR(Results!I59,"NA")</f>
        <v/>
      </c>
    </row>
    <row r="77" spans="3:5" x14ac:dyDescent="0.25">
      <c r="C77" s="18" t="str">
        <f>Results!C60</f>
        <v>hsa-miR-199a-5p</v>
      </c>
      <c r="D77" s="108">
        <f ca="1">IFERROR(LOG(Results!D60/Results!F60,2),"NA")</f>
        <v>-0.4386324786324593</v>
      </c>
      <c r="E77" s="110" t="str">
        <f ca="1">IFERROR(Results!I60,"NA")</f>
        <v/>
      </c>
    </row>
    <row r="78" spans="3:5" x14ac:dyDescent="0.25">
      <c r="C78" s="18" t="str">
        <f>Results!C61</f>
        <v>hsa-miR-203a-3p</v>
      </c>
      <c r="D78" s="108">
        <f ca="1">IFERROR(LOG(Results!D61/Results!F61,2),"NA")</f>
        <v>2.2773675213675415</v>
      </c>
      <c r="E78" s="110" t="str">
        <f ca="1">IFERROR(Results!I61,"NA")</f>
        <v/>
      </c>
    </row>
    <row r="79" spans="3:5" x14ac:dyDescent="0.25">
      <c r="C79" s="18" t="str">
        <f>Results!C62</f>
        <v>hsa-miR-125b-5p</v>
      </c>
      <c r="D79" s="108" t="str">
        <f ca="1">IFERROR(LOG(Results!D62/Results!F62,2),"NA")</f>
        <v>NA</v>
      </c>
      <c r="E79" s="110" t="str">
        <f ca="1">IFERROR(Results!I62,"NA")</f>
        <v/>
      </c>
    </row>
    <row r="80" spans="3:5" x14ac:dyDescent="0.25">
      <c r="C80" s="18" t="str">
        <f>Results!C63</f>
        <v>hsa-miR-152-3p</v>
      </c>
      <c r="D80" s="108">
        <f ca="1">IFERROR(LOG(Results!D63/Results!F63,2),"NA")</f>
        <v>-0.40663247863245588</v>
      </c>
      <c r="E80" s="110" t="str">
        <f ca="1">IFERROR(Results!I63,"NA")</f>
        <v/>
      </c>
    </row>
    <row r="81" spans="3:5" x14ac:dyDescent="0.25">
      <c r="C81" s="18" t="str">
        <f>Results!C64</f>
        <v>hsa-miR-200c-3p</v>
      </c>
      <c r="D81" s="108" t="str">
        <f ca="1">IFERROR(LOG(Results!D64/Results!F64,2),"NA")</f>
        <v>NA</v>
      </c>
      <c r="E81" s="110" t="str">
        <f ca="1">IFERROR(Results!I64,"NA")</f>
        <v/>
      </c>
    </row>
    <row r="82" spans="3:5" x14ac:dyDescent="0.25">
      <c r="C82" s="18" t="str">
        <f>Results!C65</f>
        <v>hsa-miR-367-3p</v>
      </c>
      <c r="D82" s="108">
        <f ca="1">IFERROR(LOG(Results!D65/Results!F65,2),"NA")</f>
        <v>0.10736752136754379</v>
      </c>
      <c r="E82" s="110" t="str">
        <f ca="1">IFERROR(Results!I65,"NA")</f>
        <v/>
      </c>
    </row>
    <row r="83" spans="3:5" x14ac:dyDescent="0.25">
      <c r="C83" s="18" t="str">
        <f>Results!C66</f>
        <v>hsa-miR-342-3p</v>
      </c>
      <c r="D83" s="108">
        <f ca="1">IFERROR(LOG(Results!D66/Results!F66,2),"NA")</f>
        <v>-0.8226324786324577</v>
      </c>
      <c r="E83" s="110" t="str">
        <f ca="1">IFERROR(Results!I66,"NA")</f>
        <v/>
      </c>
    </row>
    <row r="84" spans="3:5" x14ac:dyDescent="0.25">
      <c r="C84" s="18" t="str">
        <f>Results!C67</f>
        <v>hsa-miR-146b-5p</v>
      </c>
      <c r="D84" s="108">
        <f ca="1">IFERROR(LOG(Results!D67/Results!F67,2),"NA")</f>
        <v>1.5043675213675392</v>
      </c>
      <c r="E84" s="110" t="str">
        <f ca="1">IFERROR(Results!I67,"NA")</f>
        <v/>
      </c>
    </row>
    <row r="85" spans="3:5" x14ac:dyDescent="0.25">
      <c r="C85" s="18" t="str">
        <f>Results!C68</f>
        <v>hsa-miR-34b-3p</v>
      </c>
      <c r="D85" s="108">
        <f ca="1">IFERROR(LOG(Results!D68/Results!F68,2),"NA")</f>
        <v>1.8873675213675434</v>
      </c>
      <c r="E85" s="110" t="str">
        <f ca="1">IFERROR(Results!I68,"NA")</f>
        <v/>
      </c>
    </row>
    <row r="86" spans="3:5" x14ac:dyDescent="0.25">
      <c r="C86" s="18" t="str">
        <f>Results!C69</f>
        <v>hsa-miR-9-5p</v>
      </c>
      <c r="D86" s="108">
        <f ca="1">IFERROR(LOG(Results!D69/Results!F69,2),"NA")</f>
        <v>3.2753675213675435</v>
      </c>
      <c r="E86" s="110" t="str">
        <f ca="1">IFERROR(Results!I69,"NA")</f>
        <v/>
      </c>
    </row>
    <row r="87" spans="3:5" x14ac:dyDescent="0.25">
      <c r="C87" s="18" t="str">
        <f>Results!C70</f>
        <v>hsa-miR-376c-3p</v>
      </c>
      <c r="D87" s="108">
        <f ca="1">IFERROR(LOG(Results!D70/Results!F70,2),"NA")</f>
        <v>0.10736752136754379</v>
      </c>
      <c r="E87" s="110" t="str">
        <f ca="1">IFERROR(Results!I70,"NA")</f>
        <v/>
      </c>
    </row>
    <row r="88" spans="3:5" x14ac:dyDescent="0.25">
      <c r="C88" s="18" t="str">
        <f>Results!C71</f>
        <v>hsa-miR-199a-3p</v>
      </c>
      <c r="D88" s="108">
        <f ca="1">IFERROR(LOG(Results!D71/Results!F71,2),"NA")</f>
        <v>-0.45163247863245831</v>
      </c>
      <c r="E88" s="110" t="str">
        <f ca="1">IFERROR(Results!I71,"NA")</f>
        <v/>
      </c>
    </row>
    <row r="89" spans="3:5" x14ac:dyDescent="0.25">
      <c r="C89" s="18" t="str">
        <f>Results!C72</f>
        <v>hsa-miR-205-5p</v>
      </c>
      <c r="D89" s="108">
        <f ca="1">IFERROR(LOG(Results!D72/Results!F72,2),"NA")</f>
        <v>0.9513675213675421</v>
      </c>
      <c r="E89" s="110" t="str">
        <f ca="1">IFERROR(Results!I72,"NA")</f>
        <v/>
      </c>
    </row>
    <row r="90" spans="3:5" x14ac:dyDescent="0.25">
      <c r="C90" s="18" t="str">
        <f>Results!C73</f>
        <v>hsa-miR-130a-3p</v>
      </c>
      <c r="D90" s="108">
        <f ca="1">IFERROR(LOG(Results!D73/Results!F73,2),"NA")</f>
        <v>-1.2146324786324543</v>
      </c>
      <c r="E90" s="110" t="str">
        <f ca="1">IFERROR(Results!I73,"NA")</f>
        <v/>
      </c>
    </row>
    <row r="91" spans="3:5" x14ac:dyDescent="0.25">
      <c r="C91" s="18" t="str">
        <f>Results!C74</f>
        <v>hsa-miR-126-5p</v>
      </c>
      <c r="D91" s="108" t="str">
        <f ca="1">IFERROR(LOG(Results!D74/Results!F74,2),"NA")</f>
        <v>NA</v>
      </c>
      <c r="E91" s="110" t="str">
        <f ca="1">IFERROR(Results!I74,"NA")</f>
        <v/>
      </c>
    </row>
    <row r="92" spans="3:5" x14ac:dyDescent="0.25">
      <c r="C92" s="18" t="str">
        <f>Results!C75</f>
        <v>hsa-miR-106b-5p</v>
      </c>
      <c r="D92" s="108">
        <f ca="1">IFERROR(LOG(Results!D75/Results!F75,2),"NA")</f>
        <v>3.2753675213675435</v>
      </c>
      <c r="E92" s="110" t="str">
        <f ca="1">IFERROR(Results!I75,"NA")</f>
        <v/>
      </c>
    </row>
    <row r="93" spans="3:5" x14ac:dyDescent="0.25">
      <c r="C93" s="18" t="str">
        <f>Results!C76</f>
        <v>hsa-miR-372-3p</v>
      </c>
      <c r="D93" s="108" t="str">
        <f ca="1">IFERROR(LOG(Results!D76/Results!F76,2),"NA")</f>
        <v>NA</v>
      </c>
      <c r="E93" s="110" t="str">
        <f ca="1">IFERROR(Results!I76,"NA")</f>
        <v/>
      </c>
    </row>
    <row r="94" spans="3:5" x14ac:dyDescent="0.25">
      <c r="C94" s="18" t="str">
        <f>Results!C77</f>
        <v>hsa-miR-135b-5p</v>
      </c>
      <c r="D94" s="108">
        <f ca="1">IFERROR(LOG(Results!D77/Results!F77,2),"NA")</f>
        <v>-3.063632478632456</v>
      </c>
      <c r="E94" s="110" t="str">
        <f ca="1">IFERROR(Results!I77,"NA")</f>
        <v/>
      </c>
    </row>
    <row r="95" spans="3:5" x14ac:dyDescent="0.25">
      <c r="C95" s="18" t="str">
        <f>Results!C78</f>
        <v>hsa-miR-202-3p</v>
      </c>
      <c r="D95" s="108">
        <f ca="1">IFERROR(LOG(Results!D78/Results!F78,2),"NA")</f>
        <v>1.0753675213675433</v>
      </c>
      <c r="E95" s="110" t="str">
        <f ca="1">IFERROR(Results!I78,"NA")</f>
        <v/>
      </c>
    </row>
    <row r="96" spans="3:5" x14ac:dyDescent="0.25">
      <c r="C96" s="18" t="str">
        <f>Results!C79</f>
        <v>hsa-miR-190b</v>
      </c>
      <c r="D96" s="108">
        <f ca="1">IFERROR(LOG(Results!D79/Results!F79,2),"NA")</f>
        <v>-0.11163247863246059</v>
      </c>
      <c r="E96" s="110" t="str">
        <f ca="1">IFERROR(Results!I79,"NA")</f>
        <v/>
      </c>
    </row>
    <row r="97" spans="3:5" x14ac:dyDescent="0.25">
      <c r="C97" s="18" t="str">
        <f>Results!C80</f>
        <v>hsa-miR-24-3p</v>
      </c>
      <c r="D97" s="108">
        <f ca="1">IFERROR(LOG(Results!D80/Results!F80,2),"NA")</f>
        <v>0.89136752136754505</v>
      </c>
      <c r="E97" s="110" t="str">
        <f ca="1">IFERROR(Results!I80,"NA")</f>
        <v/>
      </c>
    </row>
    <row r="98" spans="3:5" x14ac:dyDescent="0.25">
      <c r="C98" s="18" t="str">
        <f>Results!C81</f>
        <v>hsa-miR-96-5p</v>
      </c>
      <c r="D98" s="108" t="str">
        <f ca="1">IFERROR(LOG(Results!D81/Results!F81,2),"NA")</f>
        <v>NA</v>
      </c>
      <c r="E98" s="110" t="str">
        <f ca="1">IFERROR(Results!I81,"NA")</f>
        <v/>
      </c>
    </row>
    <row r="99" spans="3:5" x14ac:dyDescent="0.25">
      <c r="C99" s="18" t="str">
        <f>Results!C82</f>
        <v>hsa-miR-129-5p</v>
      </c>
      <c r="D99" s="108">
        <f ca="1">IFERROR(LOG(Results!D82/Results!F82,2),"NA")</f>
        <v>2.27936752136754</v>
      </c>
      <c r="E99" s="110" t="str">
        <f ca="1">IFERROR(Results!I82,"NA")</f>
        <v/>
      </c>
    </row>
    <row r="100" spans="3:5" x14ac:dyDescent="0.25">
      <c r="C100" s="18" t="str">
        <f>Results!C83</f>
        <v>hsa-miR-214-3p</v>
      </c>
      <c r="D100" s="108">
        <f ca="1">IFERROR(LOG(Results!D83/Results!F83,2),"NA")</f>
        <v>-3.063632478632456</v>
      </c>
      <c r="E100" s="110" t="str">
        <f ca="1">IFERROR(Results!I83,"NA")</f>
        <v/>
      </c>
    </row>
    <row r="101" spans="3:5" x14ac:dyDescent="0.25">
      <c r="C101" s="18" t="str">
        <f>Results!C84</f>
        <v>hsa-miR-132-3p</v>
      </c>
      <c r="D101" s="108">
        <f ca="1">IFERROR(LOG(Results!D84/Results!F84,2),"NA")</f>
        <v>-0.55563247863245613</v>
      </c>
      <c r="E101" s="110" t="str">
        <f ca="1">IFERROR(Results!I84,"NA")</f>
        <v/>
      </c>
    </row>
    <row r="102" spans="3:5" x14ac:dyDescent="0.25">
      <c r="C102" s="18" t="str">
        <f>Results!C85</f>
        <v>hsa-miR-127-3p</v>
      </c>
      <c r="D102" s="108">
        <f ca="1">IFERROR(LOG(Results!D85/Results!F85,2),"NA")</f>
        <v>0.86036752136754324</v>
      </c>
      <c r="E102" s="110" t="str">
        <f ca="1">IFERROR(Results!I85,"NA")</f>
        <v/>
      </c>
    </row>
    <row r="103" spans="3:5" x14ac:dyDescent="0.25">
      <c r="C103" s="18" t="str">
        <f>Results!C86</f>
        <v>hsa-miR-200a-3p</v>
      </c>
      <c r="D103" s="108" t="str">
        <f ca="1">IFERROR(LOG(Results!D86/Results!F86,2),"NA")</f>
        <v>NA</v>
      </c>
      <c r="E103" s="110" t="str">
        <f ca="1">IFERROR(Results!I86,"NA")</f>
        <v/>
      </c>
    </row>
    <row r="104" spans="3:5" x14ac:dyDescent="0.25">
      <c r="C104" s="18" t="str">
        <f>Results!C87</f>
        <v>hsa-miR-375</v>
      </c>
      <c r="D104" s="108">
        <f ca="1">IFERROR(LOG(Results!D87/Results!F87,2),"NA")</f>
        <v>0.89136752136754505</v>
      </c>
      <c r="E104" s="110" t="str">
        <f ca="1">IFERROR(Results!I87,"NA")</f>
        <v/>
      </c>
    </row>
    <row r="105" spans="3:5" x14ac:dyDescent="0.25">
      <c r="C105" s="18" t="str">
        <f>Results!C88</f>
        <v>hsa-miR-338-3p</v>
      </c>
      <c r="D105" s="108" t="str">
        <f ca="1">IFERROR(LOG(Results!D88/Results!F88,2),"NA")</f>
        <v>NA</v>
      </c>
      <c r="E105" s="110" t="str">
        <f ca="1">IFERROR(Results!I88,"NA")</f>
        <v/>
      </c>
    </row>
    <row r="106" spans="3:5" x14ac:dyDescent="0.25">
      <c r="C106" s="18" t="str">
        <f>Results!C89</f>
        <v>hsa-miR-497-5p</v>
      </c>
      <c r="D106" s="108">
        <f ca="1">IFERROR(LOG(Results!D89/Results!F89,2),"NA")</f>
        <v>2.27936752136754</v>
      </c>
      <c r="E106" s="110" t="str">
        <f ca="1">IFERROR(Results!I89,"NA")</f>
        <v/>
      </c>
    </row>
    <row r="107" spans="3:5" x14ac:dyDescent="0.25">
      <c r="C107" s="18" t="str">
        <f>Results!C90</f>
        <v>hsa-miR-208b-3p</v>
      </c>
      <c r="D107" s="108" t="str">
        <f ca="1">IFERROR(LOG(Results!D90/Results!F90,2),"NA")</f>
        <v>NA</v>
      </c>
      <c r="E107" s="110" t="str">
        <f ca="1">IFERROR(Results!I90,"NA")</f>
        <v/>
      </c>
    </row>
    <row r="108" spans="3:5" x14ac:dyDescent="0.25">
      <c r="C108" s="18" t="str">
        <f>Results!C91</f>
        <v>hsa-let-7c-5p</v>
      </c>
      <c r="D108" s="108">
        <f ca="1">IFERROR(LOG(Results!D91/Results!F91,2),"NA")</f>
        <v>-1.1966324786324543</v>
      </c>
      <c r="E108" s="110" t="str">
        <f ca="1">IFERROR(Results!I91,"NA")</f>
        <v/>
      </c>
    </row>
    <row r="109" spans="3:5" x14ac:dyDescent="0.25">
      <c r="C109" s="18" t="str">
        <f>Results!C92</f>
        <v>hsa-miR-93-5p</v>
      </c>
      <c r="D109" s="108">
        <f ca="1">IFERROR(LOG(Results!D92/Results!F92,2),"NA")</f>
        <v>0.59136752136754367</v>
      </c>
      <c r="E109" s="110" t="str">
        <f ca="1">IFERROR(Results!I92,"NA")</f>
        <v/>
      </c>
    </row>
    <row r="110" spans="3:5" x14ac:dyDescent="0.25">
      <c r="C110" s="18" t="str">
        <f>Results!C93</f>
        <v>hsa-miR-7-5p</v>
      </c>
      <c r="D110" s="108">
        <f ca="1">IFERROR(LOG(Results!D93/Results!F93,2),"NA")</f>
        <v>-1.1586324786324611</v>
      </c>
      <c r="E110" s="110" t="str">
        <f ca="1">IFERROR(Results!I93,"NA")</f>
        <v/>
      </c>
    </row>
    <row r="111" spans="3:5" x14ac:dyDescent="0.25">
      <c r="C111" s="18" t="str">
        <f>Results!C94</f>
        <v>hsa-miR-212-3p</v>
      </c>
      <c r="D111" s="108">
        <f ca="1">IFERROR(LOG(Results!D94/Results!F94,2),"NA")</f>
        <v>0.92936752136754031</v>
      </c>
      <c r="E111" s="110" t="str">
        <f ca="1">IFERROR(Results!I94,"NA")</f>
        <v/>
      </c>
    </row>
    <row r="112" spans="3:5" x14ac:dyDescent="0.25">
      <c r="C112" s="18" t="str">
        <f>Results!C95</f>
        <v>hsa-miR-200b-3p</v>
      </c>
      <c r="D112" s="108">
        <f ca="1">IFERROR(LOG(Results!D95/Results!F95,2),"NA")</f>
        <v>-1.7786324786324572</v>
      </c>
      <c r="E112" s="110" t="str">
        <f ca="1">IFERROR(Results!I95,"NA")</f>
        <v/>
      </c>
    </row>
    <row r="113" spans="3:5" x14ac:dyDescent="0.25">
      <c r="C113" s="18" t="str">
        <f>Results!C96</f>
        <v>hsa-miR-140-5p</v>
      </c>
      <c r="D113" s="108" t="str">
        <f ca="1">IFERROR(LOG(Results!D96/Results!F96,2),"NA")</f>
        <v>NA</v>
      </c>
      <c r="E113" s="110" t="str">
        <f ca="1">IFERROR(Results!I96,"NA")</f>
        <v/>
      </c>
    </row>
    <row r="114" spans="3:5" x14ac:dyDescent="0.25">
      <c r="C114" s="18" t="str">
        <f>Results!C97</f>
        <v>hsa-miR-126-3p</v>
      </c>
      <c r="D114" s="108" t="str">
        <f ca="1">IFERROR(LOG(Results!D97/Results!F97,2),"NA")</f>
        <v>NA</v>
      </c>
      <c r="E114" s="110" t="str">
        <f ca="1">IFERROR(Results!I97,"NA")</f>
        <v/>
      </c>
    </row>
    <row r="115" spans="3:5" x14ac:dyDescent="0.25">
      <c r="C115" s="18" t="str">
        <f>Results!C98</f>
        <v>hsa-miR-320a</v>
      </c>
      <c r="D115" s="108" t="str">
        <f ca="1">IFERROR(LOG(Results!D98/Results!F98,2),"NA")</f>
        <v>NA</v>
      </c>
      <c r="E115" s="110" t="str">
        <f ca="1">IFERROR(Results!I98,"NA")</f>
        <v/>
      </c>
    </row>
    <row r="116" spans="3:5" x14ac:dyDescent="0.25">
      <c r="C116" s="18" t="str">
        <f>Results!C99</f>
        <v>hsa-miR-370-3p</v>
      </c>
      <c r="D116" s="108">
        <f ca="1">IFERROR(LOG(Results!D99/Results!F99,2),"NA")</f>
        <v>-1.1966324786324543</v>
      </c>
      <c r="E116" s="110" t="str">
        <f ca="1">IFERROR(Results!I99,"NA")</f>
        <v/>
      </c>
    </row>
    <row r="117" spans="3:5" x14ac:dyDescent="0.25">
      <c r="C117" s="18" t="str">
        <f>Results!C100</f>
        <v>hsa-miR-196b-5p</v>
      </c>
      <c r="D117" s="108">
        <f ca="1">IFERROR(LOG(Results!D100/Results!F100,2),"NA")</f>
        <v>-0.44763247863245648</v>
      </c>
      <c r="E117" s="110" t="str">
        <f ca="1">IFERROR(Results!I100,"NA")</f>
        <v/>
      </c>
    </row>
    <row r="118" spans="3:5" x14ac:dyDescent="0.25">
      <c r="C118" s="18" t="str">
        <f>Results!C101</f>
        <v>hsa-miR-193b-3p</v>
      </c>
      <c r="D118" s="108">
        <f ca="1">IFERROR(LOG(Results!D101/Results!F101,2),"NA")</f>
        <v>-1.1586324786324611</v>
      </c>
      <c r="E118" s="110" t="str">
        <f ca="1">IFERROR(Results!I101,"NA")</f>
        <v/>
      </c>
    </row>
    <row r="119" spans="3:5" x14ac:dyDescent="0.25">
      <c r="C119" s="18" t="str">
        <f>Results!C102</f>
        <v>hsa-miR-15a-5p</v>
      </c>
      <c r="D119" s="108">
        <f ca="1">IFERROR(LOG(Results!D102/Results!F102,2),"NA")</f>
        <v>-0.44463247863245919</v>
      </c>
      <c r="E119" s="110" t="str">
        <f ca="1">IFERROR(Results!I102,"NA")</f>
        <v/>
      </c>
    </row>
    <row r="120" spans="3:5" x14ac:dyDescent="0.25">
      <c r="C120" s="18" t="str">
        <f>Results!C103</f>
        <v>hsa-miR-100-5p</v>
      </c>
      <c r="D120" s="108">
        <f ca="1">IFERROR(LOG(Results!D103/Results!F103,2),"NA")</f>
        <v>-1.7786324786324572</v>
      </c>
      <c r="E120" s="110" t="str">
        <f ca="1">IFERROR(Results!I103,"NA")</f>
        <v/>
      </c>
    </row>
    <row r="121" spans="3:5" x14ac:dyDescent="0.25">
      <c r="C121" s="18" t="str">
        <f>Results!C104</f>
        <v>hsa-miR-10a-5p</v>
      </c>
      <c r="D121" s="108" t="str">
        <f ca="1">IFERROR(LOG(Results!D104/Results!F104,2),"NA")</f>
        <v>NA</v>
      </c>
      <c r="E121" s="110" t="str">
        <f ca="1">IFERROR(Results!I104,"NA")</f>
        <v/>
      </c>
    </row>
    <row r="122" spans="3:5" x14ac:dyDescent="0.25">
      <c r="C122" s="18" t="str">
        <f>Results!C105</f>
        <v>hsa-miR-215-5p</v>
      </c>
      <c r="D122" s="108">
        <f ca="1">IFERROR(LOG(Results!D105/Results!F105,2),"NA")</f>
        <v>0.5703675213675462</v>
      </c>
      <c r="E122" s="110" t="str">
        <f ca="1">IFERROR(Results!I105,"NA")</f>
        <v/>
      </c>
    </row>
    <row r="123" spans="3:5" x14ac:dyDescent="0.25">
      <c r="C123" s="18" t="str">
        <f>Results!C106</f>
        <v>hsa-miR-23b-3p</v>
      </c>
      <c r="D123" s="108" t="str">
        <f ca="1">IFERROR(LOG(Results!D106/Results!F106,2),"NA")</f>
        <v>NA</v>
      </c>
      <c r="E123" s="110" t="str">
        <f ca="1">IFERROR(Results!I106,"NA")</f>
        <v/>
      </c>
    </row>
    <row r="124" spans="3:5" x14ac:dyDescent="0.25">
      <c r="C124" s="18" t="str">
        <f>Results!C107</f>
        <v>hsa-miR-141-3p</v>
      </c>
      <c r="D124" s="108">
        <f ca="1">IFERROR(LOG(Results!D107/Results!F107,2),"NA")</f>
        <v>1.6723675213675433</v>
      </c>
      <c r="E124" s="110" t="str">
        <f ca="1">IFERROR(Results!I107,"NA")</f>
        <v/>
      </c>
    </row>
    <row r="125" spans="3:5" x14ac:dyDescent="0.25">
      <c r="C125" s="18" t="str">
        <f>Results!C108</f>
        <v>hsa-miR-134-5p</v>
      </c>
      <c r="D125" s="108">
        <f ca="1">IFERROR(LOG(Results!D108/Results!F108,2),"NA")</f>
        <v>-0.44763247863245648</v>
      </c>
      <c r="E125" s="110" t="str">
        <f ca="1">IFERROR(Results!I108,"NA")</f>
        <v/>
      </c>
    </row>
    <row r="126" spans="3:5" x14ac:dyDescent="0.25">
      <c r="C126" s="18" t="str">
        <f>Results!C109</f>
        <v>hsa-miR-155-5p</v>
      </c>
      <c r="D126" s="108" t="str">
        <f ca="1">IFERROR(LOG(Results!D109/Results!F109,2),"NA")</f>
        <v>NA</v>
      </c>
      <c r="E126" s="110" t="str">
        <f ca="1">IFERROR(Results!I109,"NA")</f>
        <v/>
      </c>
    </row>
    <row r="127" spans="3:5" x14ac:dyDescent="0.25">
      <c r="C127" s="18" t="str">
        <f>Results!C110</f>
        <v>hsa-miR-378a-5p</v>
      </c>
      <c r="D127" s="108">
        <f ca="1">IFERROR(LOG(Results!D110/Results!F110,2),"NA")</f>
        <v>0.45436752136754321</v>
      </c>
      <c r="E127" s="110" t="str">
        <f ca="1">IFERROR(Results!I110,"NA")</f>
        <v/>
      </c>
    </row>
    <row r="128" spans="3:5" x14ac:dyDescent="0.25">
      <c r="C128" s="18" t="str">
        <f>Results!C111</f>
        <v>hsa-miR-422a</v>
      </c>
      <c r="D128" s="108">
        <f ca="1">IFERROR(LOG(Results!D111/Results!F111,2),"NA")</f>
        <v>-4.7696324786324578</v>
      </c>
      <c r="E128" s="110" t="str">
        <f ca="1">IFERROR(Results!I111,"NA")</f>
        <v/>
      </c>
    </row>
    <row r="129" spans="3:5" x14ac:dyDescent="0.25">
      <c r="C129" s="18" t="str">
        <f>Results!C112</f>
        <v>hsa-miR-499a-5p</v>
      </c>
      <c r="D129" s="108">
        <f ca="1">IFERROR(LOG(Results!D112/Results!F112,2),"NA")</f>
        <v>2.3873675213675445</v>
      </c>
      <c r="E129" s="110" t="str">
        <f ca="1">IFERROR(Results!I112,"NA")</f>
        <v/>
      </c>
    </row>
    <row r="130" spans="3:5" x14ac:dyDescent="0.25">
      <c r="C130" s="18" t="str">
        <f>Results!C113</f>
        <v>hsa-miR-17-3p</v>
      </c>
      <c r="D130" s="108">
        <f ca="1">IFERROR(LOG(Results!D113/Results!F113,2),"NA")</f>
        <v>0.63736752136754493</v>
      </c>
      <c r="E130" s="110" t="str">
        <f ca="1">IFERROR(Results!I113,"NA")</f>
        <v/>
      </c>
    </row>
    <row r="131" spans="3:5" x14ac:dyDescent="0.25">
      <c r="C131" s="18" t="str">
        <f>Results!C114</f>
        <v>hsa-miR-103a-3p</v>
      </c>
      <c r="D131" s="108">
        <f ca="1">IFERROR(LOG(Results!D114/Results!F114,2),"NA")</f>
        <v>2.94836752136754</v>
      </c>
      <c r="E131" s="110" t="str">
        <f ca="1">IFERROR(Results!I114,"NA")</f>
        <v/>
      </c>
    </row>
    <row r="132" spans="3:5" x14ac:dyDescent="0.25">
      <c r="C132" s="18" t="str">
        <f>Results!C115</f>
        <v>hsa-miR-10b-5p</v>
      </c>
      <c r="D132" s="108" t="str">
        <f ca="1">IFERROR(LOG(Results!D115/Results!F115,2),"NA")</f>
        <v>NA</v>
      </c>
      <c r="E132" s="110" t="str">
        <f ca="1">IFERROR(Results!I115,"NA")</f>
        <v/>
      </c>
    </row>
    <row r="133" spans="3:5" x14ac:dyDescent="0.25">
      <c r="C133" s="18" t="str">
        <f>Results!C116</f>
        <v>hsa-miR-217</v>
      </c>
      <c r="D133" s="108">
        <f ca="1">IFERROR(LOG(Results!D116/Results!F116,2),"NA")</f>
        <v>0.5353675213675404</v>
      </c>
      <c r="E133" s="110" t="str">
        <f ca="1">IFERROR(Results!I116,"NA")</f>
        <v/>
      </c>
    </row>
    <row r="134" spans="3:5" x14ac:dyDescent="0.25">
      <c r="C134" s="18" t="str">
        <f>Results!C117</f>
        <v>hsa-miR-27b-3p</v>
      </c>
      <c r="D134" s="108">
        <f ca="1">IFERROR(LOG(Results!D117/Results!F117,2),"NA")</f>
        <v>-1.4836324786324586</v>
      </c>
      <c r="E134" s="110" t="str">
        <f ca="1">IFERROR(Results!I117,"NA")</f>
        <v/>
      </c>
    </row>
    <row r="135" spans="3:5" x14ac:dyDescent="0.25">
      <c r="C135" s="18" t="str">
        <f>Results!C118</f>
        <v>hsa-miR-144-3p</v>
      </c>
      <c r="D135" s="108">
        <f ca="1">IFERROR(LOG(Results!D118/Results!F118,2),"NA")</f>
        <v>0.22536752136753996</v>
      </c>
      <c r="E135" s="110" t="str">
        <f ca="1">IFERROR(Results!I118,"NA")</f>
        <v/>
      </c>
    </row>
    <row r="136" spans="3:5" x14ac:dyDescent="0.25">
      <c r="C136" s="18" t="str">
        <f>Results!C119</f>
        <v>hsa-miR-146a-5p</v>
      </c>
      <c r="D136" s="108">
        <f ca="1">IFERROR(LOG(Results!D119/Results!F119,2),"NA")</f>
        <v>0.54536752136754207</v>
      </c>
      <c r="E136" s="110" t="str">
        <f ca="1">IFERROR(Results!I119,"NA")</f>
        <v/>
      </c>
    </row>
    <row r="137" spans="3:5" x14ac:dyDescent="0.25">
      <c r="C137" s="18" t="str">
        <f>Results!C120</f>
        <v>hsa-miR-29c-3p</v>
      </c>
      <c r="D137" s="108">
        <f ca="1">IFERROR(LOG(Results!D120/Results!F120,2),"NA")</f>
        <v>-0.67163247863245623</v>
      </c>
      <c r="E137" s="110" t="str">
        <f ca="1">IFERROR(Results!I120,"NA")</f>
        <v/>
      </c>
    </row>
    <row r="138" spans="3:5" x14ac:dyDescent="0.25">
      <c r="C138" s="18" t="str">
        <f>Results!C121</f>
        <v>hsa-miR-383-5p</v>
      </c>
      <c r="D138" s="108">
        <f ca="1">IFERROR(LOG(Results!D121/Results!F121,2),"NA")</f>
        <v>2.3873675213675445</v>
      </c>
      <c r="E138" s="110" t="str">
        <f ca="1">IFERROR(Results!I121,"NA")</f>
        <v/>
      </c>
    </row>
    <row r="139" spans="3:5" x14ac:dyDescent="0.25">
      <c r="C139" s="18" t="str">
        <f>Results!C122</f>
        <v>hsa-miR-424-5p</v>
      </c>
      <c r="D139" s="108" t="str">
        <f ca="1">IFERROR(LOG(Results!D122/Results!F122,2),"NA")</f>
        <v>NA</v>
      </c>
      <c r="E139" s="110" t="str">
        <f ca="1">IFERROR(Results!I122,"NA")</f>
        <v/>
      </c>
    </row>
    <row r="140" spans="3:5" x14ac:dyDescent="0.25">
      <c r="C140" s="18" t="str">
        <f>Results!C123</f>
        <v>hsa-miR-506-3p</v>
      </c>
      <c r="D140" s="108">
        <f ca="1">IFERROR(LOG(Results!D123/Results!F123,2),"NA")</f>
        <v>0.63736752136754493</v>
      </c>
      <c r="E140" s="110" t="str">
        <f ca="1">IFERROR(Results!I123,"NA")</f>
        <v/>
      </c>
    </row>
    <row r="141" spans="3:5" x14ac:dyDescent="0.25">
      <c r="C141" s="18" t="str">
        <f>Results!C124</f>
        <v>hsa-miR-19b-3p</v>
      </c>
      <c r="D141" s="108">
        <f ca="1">IFERROR(LOG(Results!D124/Results!F124,2),"NA")</f>
        <v>0.91936752136754385</v>
      </c>
      <c r="E141" s="110" t="str">
        <f ca="1">IFERROR(Results!I124,"NA")</f>
        <v/>
      </c>
    </row>
    <row r="142" spans="3:5" x14ac:dyDescent="0.25">
      <c r="C142" s="18" t="str">
        <f>Results!C125</f>
        <v>hsa-miR-208a-3p</v>
      </c>
      <c r="D142" s="108">
        <f ca="1">IFERROR(LOG(Results!D125/Results!F125,2),"NA")</f>
        <v>0.7533675213675376</v>
      </c>
      <c r="E142" s="110" t="str">
        <f ca="1">IFERROR(Results!I125,"NA")</f>
        <v/>
      </c>
    </row>
    <row r="143" spans="3:5" x14ac:dyDescent="0.25">
      <c r="C143" s="18" t="str">
        <f>Results!C126</f>
        <v>hsa-miR-17-5p</v>
      </c>
      <c r="D143" s="108">
        <f ca="1">IFERROR(LOG(Results!D126/Results!F126,2),"NA")</f>
        <v>1.7153675213675372</v>
      </c>
      <c r="E143" s="110" t="str">
        <f ca="1">IFERROR(Results!I126,"NA")</f>
        <v/>
      </c>
    </row>
    <row r="144" spans="3:5" x14ac:dyDescent="0.25">
      <c r="C144" s="18" t="str">
        <f>Results!C127</f>
        <v>hsa-miR-218-5p</v>
      </c>
      <c r="D144" s="108">
        <f ca="1">IFERROR(LOG(Results!D127/Results!F127,2),"NA")</f>
        <v>-7.8536324786324574</v>
      </c>
      <c r="E144" s="110" t="str">
        <f ca="1">IFERROR(Results!I127,"NA")</f>
        <v/>
      </c>
    </row>
    <row r="145" spans="3:5" x14ac:dyDescent="0.25">
      <c r="C145" s="18" t="str">
        <f>Results!C128</f>
        <v>hsa-miR-30b-5p</v>
      </c>
      <c r="D145" s="108">
        <f ca="1">IFERROR(LOG(Results!D128/Results!F128,2),"NA")</f>
        <v>-0.83363247863245826</v>
      </c>
      <c r="E145" s="110" t="str">
        <f ca="1">IFERROR(Results!I128,"NA")</f>
        <v/>
      </c>
    </row>
    <row r="146" spans="3:5" x14ac:dyDescent="0.25">
      <c r="C146" s="18" t="str">
        <f>Results!C129</f>
        <v>hsa-miR-153-3p</v>
      </c>
      <c r="D146" s="108">
        <f ca="1">IFERROR(LOG(Results!D129/Results!F129,2),"NA")</f>
        <v>2.2393675213675435</v>
      </c>
      <c r="E146" s="110" t="str">
        <f ca="1">IFERROR(Results!I129,"NA")</f>
        <v/>
      </c>
    </row>
    <row r="147" spans="3:5" x14ac:dyDescent="0.25">
      <c r="C147" s="18" t="str">
        <f>Results!C130</f>
        <v>hsa-miR-149-5p</v>
      </c>
      <c r="D147" s="108">
        <f ca="1">IFERROR(LOG(Results!D130/Results!F130,2),"NA")</f>
        <v>8.7367521367545734E-2</v>
      </c>
      <c r="E147" s="110" t="str">
        <f ca="1">IFERROR(Results!I130,"NA")</f>
        <v/>
      </c>
    </row>
    <row r="148" spans="3:5" x14ac:dyDescent="0.25">
      <c r="C148" s="18" t="str">
        <f>Results!C131</f>
        <v>hsa-miR-301a-3p</v>
      </c>
      <c r="D148" s="108" t="str">
        <f ca="1">IFERROR(LOG(Results!D131/Results!F131,2),"NA")</f>
        <v>NA</v>
      </c>
      <c r="E148" s="110" t="str">
        <f ca="1">IFERROR(Results!I131,"NA")</f>
        <v/>
      </c>
    </row>
    <row r="149" spans="3:5" x14ac:dyDescent="0.25">
      <c r="C149" s="18" t="str">
        <f>Results!C132</f>
        <v>hsa-miR-340-3p</v>
      </c>
      <c r="D149" s="108">
        <f ca="1">IFERROR(LOG(Results!D132/Results!F132,2),"NA")</f>
        <v>-1.9556324786324586</v>
      </c>
      <c r="E149" s="110" t="str">
        <f ca="1">IFERROR(Results!I132,"NA")</f>
        <v/>
      </c>
    </row>
    <row r="150" spans="3:5" x14ac:dyDescent="0.25">
      <c r="C150" s="18" t="str">
        <f>Results!C133</f>
        <v>hsa-miR-429</v>
      </c>
      <c r="D150" s="108" t="str">
        <f ca="1">IFERROR(LOG(Results!D133/Results!F133,2),"NA")</f>
        <v>NA</v>
      </c>
      <c r="E150" s="110" t="str">
        <f ca="1">IFERROR(Results!I133,"NA")</f>
        <v/>
      </c>
    </row>
    <row r="151" spans="3:5" x14ac:dyDescent="0.25">
      <c r="C151" s="18" t="str">
        <f>Results!C134</f>
        <v>hsa-miR-582-5p</v>
      </c>
      <c r="D151" s="108">
        <f ca="1">IFERROR(LOG(Results!D134/Results!F134,2),"NA")</f>
        <v>0.23136752136754501</v>
      </c>
      <c r="E151" s="110" t="str">
        <f ca="1">IFERROR(Results!I134,"NA")</f>
        <v/>
      </c>
    </row>
    <row r="152" spans="3:5" x14ac:dyDescent="0.25">
      <c r="C152" s="18" t="str">
        <f>Results!C135</f>
        <v>hsa-miR-22-3p</v>
      </c>
      <c r="D152" s="108">
        <f ca="1">IFERROR(LOG(Results!D135/Results!F135,2),"NA")</f>
        <v>1.8623675213675392</v>
      </c>
      <c r="E152" s="110" t="str">
        <f ca="1">IFERROR(Results!I135,"NA")</f>
        <v/>
      </c>
    </row>
    <row r="153" spans="3:5" x14ac:dyDescent="0.25">
      <c r="C153" s="18" t="str">
        <f>Results!C136</f>
        <v>hsa-miR-148a-3p</v>
      </c>
      <c r="D153" s="108">
        <f ca="1">IFERROR(LOG(Results!D136/Results!F136,2),"NA")</f>
        <v>-5.794632478632459</v>
      </c>
      <c r="E153" s="110" t="str">
        <f ca="1">IFERROR(Results!I136,"NA")</f>
        <v/>
      </c>
    </row>
    <row r="154" spans="3:5" x14ac:dyDescent="0.25">
      <c r="C154" s="18" t="str">
        <f>Results!C137</f>
        <v>hsa-miR-183-5p</v>
      </c>
      <c r="D154" s="108">
        <f ca="1">IFERROR(LOG(Results!D137/Results!F137,2),"NA")</f>
        <v>0.42536752136754002</v>
      </c>
      <c r="E154" s="110" t="str">
        <f ca="1">IFERROR(Results!I137,"NA")</f>
        <v/>
      </c>
    </row>
    <row r="155" spans="3:5" x14ac:dyDescent="0.25">
      <c r="C155" s="18" t="str">
        <f>Results!C138</f>
        <v>hsa-miR-219a-5p</v>
      </c>
      <c r="D155" s="108">
        <f ca="1">IFERROR(LOG(Results!D138/Results!F138,2),"NA")</f>
        <v>-0.34363247863245583</v>
      </c>
      <c r="E155" s="110" t="str">
        <f ca="1">IFERROR(Results!I138,"NA")</f>
        <v/>
      </c>
    </row>
    <row r="156" spans="3:5" x14ac:dyDescent="0.25">
      <c r="C156" s="18" t="str">
        <f>Results!C139</f>
        <v>hsa-miR-124-3p</v>
      </c>
      <c r="D156" s="108">
        <f ca="1">IFERROR(LOG(Results!D139/Results!F139,2),"NA")</f>
        <v>-1.3866324786324551</v>
      </c>
      <c r="E156" s="110" t="str">
        <f ca="1">IFERROR(Results!I139,"NA")</f>
        <v/>
      </c>
    </row>
    <row r="157" spans="3:5" x14ac:dyDescent="0.25">
      <c r="C157" s="18" t="str">
        <f>Results!C140</f>
        <v>hsa-miR-191-5p</v>
      </c>
      <c r="D157" s="108">
        <f ca="1">IFERROR(LOG(Results!D140/Results!F140,2),"NA")</f>
        <v>-0.51563247863245465</v>
      </c>
      <c r="E157" s="110" t="str">
        <f ca="1">IFERROR(Results!I140,"NA")</f>
        <v/>
      </c>
    </row>
    <row r="158" spans="3:5" x14ac:dyDescent="0.25">
      <c r="C158" s="18" t="str">
        <f>Results!C141</f>
        <v>hsa-miR-185-5p</v>
      </c>
      <c r="D158" s="108">
        <f ca="1">IFERROR(LOG(Results!D141/Results!F141,2),"NA")</f>
        <v>-0.60763247863245773</v>
      </c>
      <c r="E158" s="110" t="str">
        <f ca="1">IFERROR(Results!I141,"NA")</f>
        <v/>
      </c>
    </row>
    <row r="159" spans="3:5" x14ac:dyDescent="0.25">
      <c r="C159" s="18" t="str">
        <f>Results!C142</f>
        <v>hsa-miR-99b-5p</v>
      </c>
      <c r="D159" s="108" t="str">
        <f ca="1">IFERROR(LOG(Results!D142/Results!F142,2),"NA")</f>
        <v>NA</v>
      </c>
      <c r="E159" s="110" t="str">
        <f ca="1">IFERROR(Results!I142,"NA")</f>
        <v/>
      </c>
    </row>
    <row r="160" spans="3:5" x14ac:dyDescent="0.25">
      <c r="C160" s="18" t="str">
        <f>Results!C143</f>
        <v>hsa-miR-151a-3p</v>
      </c>
      <c r="D160" s="108">
        <f ca="1">IFERROR(LOG(Results!D143/Results!F143,2),"NA")</f>
        <v>-1.9556324786324586</v>
      </c>
      <c r="E160" s="110" t="str">
        <f ca="1">IFERROR(Results!I143,"NA")</f>
        <v/>
      </c>
    </row>
    <row r="161" spans="3:5" x14ac:dyDescent="0.25">
      <c r="C161" s="18" t="str">
        <f>Results!C144</f>
        <v>hsa-miR-449a</v>
      </c>
      <c r="D161" s="108">
        <f ca="1">IFERROR(LOG(Results!D144/Results!F144,2),"NA")</f>
        <v>-0.17763247863245732</v>
      </c>
      <c r="E161" s="110" t="str">
        <f ca="1">IFERROR(Results!I144,"NA")</f>
        <v/>
      </c>
    </row>
    <row r="162" spans="3:5" x14ac:dyDescent="0.25">
      <c r="C162" s="18" t="str">
        <f>Results!C145</f>
        <v>hsa-miR-150-5p</v>
      </c>
      <c r="D162" s="108">
        <f ca="1">IFERROR(LOG(Results!D145/Results!F145,2),"NA")</f>
        <v>-6.2186324786324541</v>
      </c>
      <c r="E162" s="110" t="str">
        <f ca="1">IFERROR(Results!I145,"NA")</f>
        <v/>
      </c>
    </row>
    <row r="163" spans="3:5" x14ac:dyDescent="0.25">
      <c r="C163" s="18" t="str">
        <f>Results!C146</f>
        <v>hsa-miR-26a-5p</v>
      </c>
      <c r="D163" s="108">
        <f ca="1">IFERROR(LOG(Results!D146/Results!F146,2),"NA")</f>
        <v>-8.3756324786324559</v>
      </c>
      <c r="E163" s="110" t="str">
        <f ca="1">IFERROR(Results!I146,"NA")</f>
        <v/>
      </c>
    </row>
    <row r="164" spans="3:5" x14ac:dyDescent="0.25">
      <c r="C164" s="18" t="str">
        <f>Results!C147</f>
        <v>hsa-miR-30c-5p</v>
      </c>
      <c r="D164" s="108">
        <f ca="1">IFERROR(LOG(Results!D147/Results!F147,2),"NA")</f>
        <v>-0.84563247863245838</v>
      </c>
      <c r="E164" s="110" t="str">
        <f ca="1">IFERROR(Results!I147,"NA")</f>
        <v/>
      </c>
    </row>
    <row r="165" spans="3:5" x14ac:dyDescent="0.25">
      <c r="C165" s="18" t="str">
        <f>Results!C148</f>
        <v>hsa-miR-199b-5p</v>
      </c>
      <c r="D165" s="108">
        <f ca="1">IFERROR(LOG(Results!D148/Results!F148,2),"NA")</f>
        <v>2.3763675213675439</v>
      </c>
      <c r="E165" s="110" t="str">
        <f ca="1">IFERROR(Results!I148,"NA")</f>
        <v/>
      </c>
    </row>
    <row r="166" spans="3:5" x14ac:dyDescent="0.25">
      <c r="C166" s="18" t="str">
        <f>Results!C149</f>
        <v>hsa-miR-21-5p</v>
      </c>
      <c r="D166" s="108">
        <f ca="1">IFERROR(LOG(Results!D149/Results!F149,2),"NA")</f>
        <v>1.4913675213675424</v>
      </c>
      <c r="E166" s="110" t="str">
        <f ca="1">IFERROR(Results!I149,"NA")</f>
        <v/>
      </c>
    </row>
    <row r="167" spans="3:5" x14ac:dyDescent="0.25">
      <c r="C167" s="18" t="str">
        <f>Results!C150</f>
        <v>hsa-miR-128-3p</v>
      </c>
      <c r="D167" s="108">
        <f ca="1">IFERROR(LOG(Results!D150/Results!F150,2),"NA")</f>
        <v>-0.34363247863245583</v>
      </c>
      <c r="E167" s="110" t="str">
        <f ca="1">IFERROR(Results!I150,"NA")</f>
        <v/>
      </c>
    </row>
    <row r="168" spans="3:5" x14ac:dyDescent="0.25">
      <c r="C168" s="18" t="str">
        <f>Results!C151</f>
        <v>hsa-miR-23a-3p</v>
      </c>
      <c r="D168" s="108">
        <f ca="1">IFERROR(LOG(Results!D151/Results!F151,2),"NA")</f>
        <v>-1.3866324786324551</v>
      </c>
      <c r="E168" s="110" t="str">
        <f ca="1">IFERROR(Results!I151,"NA")</f>
        <v/>
      </c>
    </row>
    <row r="169" spans="3:5" x14ac:dyDescent="0.25">
      <c r="C169" s="18" t="str">
        <f>Results!C152</f>
        <v>hsa-miR-186-5p</v>
      </c>
      <c r="D169" s="108">
        <f ca="1">IFERROR(LOG(Results!D152/Results!F152,2),"NA")</f>
        <v>-0.51563247863245465</v>
      </c>
      <c r="E169" s="110" t="str">
        <f ca="1">IFERROR(Results!I152,"NA")</f>
        <v/>
      </c>
    </row>
    <row r="170" spans="3:5" x14ac:dyDescent="0.25">
      <c r="C170" s="18" t="str">
        <f>Results!C153</f>
        <v>hsa-miR-296-5p</v>
      </c>
      <c r="D170" s="108">
        <f ca="1">IFERROR(LOG(Results!D153/Results!F153,2),"NA")</f>
        <v>-0.35663247863245745</v>
      </c>
      <c r="E170" s="110" t="str">
        <f ca="1">IFERROR(Results!I153,"NA")</f>
        <v/>
      </c>
    </row>
    <row r="171" spans="3:5" x14ac:dyDescent="0.25">
      <c r="C171" s="18" t="str">
        <f>Results!C154</f>
        <v>hsa-miR-339-5p</v>
      </c>
      <c r="D171" s="108" t="str">
        <f ca="1">IFERROR(LOG(Results!D154/Results!F154,2),"NA")</f>
        <v>NA</v>
      </c>
      <c r="E171" s="110" t="str">
        <f ca="1">IFERROR(Results!I154,"NA")</f>
        <v/>
      </c>
    </row>
    <row r="172" spans="3:5" x14ac:dyDescent="0.25">
      <c r="C172" s="18" t="str">
        <f>Results!C155</f>
        <v>hsa-miR-451a</v>
      </c>
      <c r="D172" s="108" t="str">
        <f ca="1">IFERROR(LOG(Results!D155/Results!F155,2),"NA")</f>
        <v>NA</v>
      </c>
      <c r="E172" s="110" t="str">
        <f ca="1">IFERROR(Results!I155,"NA")</f>
        <v/>
      </c>
    </row>
    <row r="173" spans="3:5" x14ac:dyDescent="0.25">
      <c r="C173" s="18" t="str">
        <f>Results!C156</f>
        <v>hsa-miR-28-3p</v>
      </c>
      <c r="D173" s="108">
        <f ca="1">IFERROR(LOG(Results!D156/Results!F156,2),"NA")</f>
        <v>1.7443675213675431</v>
      </c>
      <c r="E173" s="110" t="str">
        <f ca="1">IFERROR(Results!I156,"NA")</f>
        <v/>
      </c>
    </row>
    <row r="174" spans="3:5" x14ac:dyDescent="0.25">
      <c r="C174" s="18" t="str">
        <f>Results!C157</f>
        <v>hsa-miR-30a-3p</v>
      </c>
      <c r="D174" s="108">
        <f ca="1">IFERROR(LOG(Results!D157/Results!F157,2),"NA")</f>
        <v>1.4893675213675441</v>
      </c>
      <c r="E174" s="110" t="str">
        <f ca="1">IFERROR(Results!I157,"NA")</f>
        <v/>
      </c>
    </row>
    <row r="175" spans="3:5" x14ac:dyDescent="0.25">
      <c r="C175" s="18" t="str">
        <f>Results!C158</f>
        <v>hsa-miR-30d-5p</v>
      </c>
      <c r="D175" s="108">
        <f ca="1">IFERROR(LOG(Results!D158/Results!F158,2),"NA")</f>
        <v>-1.465632478632459</v>
      </c>
      <c r="E175" s="110" t="str">
        <f ca="1">IFERROR(Results!I158,"NA")</f>
        <v/>
      </c>
    </row>
    <row r="176" spans="3:5" x14ac:dyDescent="0.25">
      <c r="C176" s="18" t="str">
        <f>Results!C159</f>
        <v>hsa-miR-204-5p</v>
      </c>
      <c r="D176" s="108">
        <f ca="1">IFERROR(LOG(Results!D159/Results!F159,2),"NA")</f>
        <v>-0.21663247863246021</v>
      </c>
      <c r="E176" s="110" t="str">
        <f ca="1">IFERROR(Results!I159,"NA")</f>
        <v/>
      </c>
    </row>
    <row r="177" spans="3:5" x14ac:dyDescent="0.25">
      <c r="C177" s="18" t="str">
        <f>Results!C160</f>
        <v>hsa-miR-222-3p</v>
      </c>
      <c r="D177" s="108">
        <f ca="1">IFERROR(LOG(Results!D160/Results!F160,2),"NA")</f>
        <v>-0.43863247863245425</v>
      </c>
      <c r="E177" s="110" t="str">
        <f ca="1">IFERROR(Results!I160,"NA")</f>
        <v/>
      </c>
    </row>
    <row r="178" spans="3:5" x14ac:dyDescent="0.25">
      <c r="C178" s="18" t="str">
        <f>Results!C161</f>
        <v>hsa-miR-135a-5p</v>
      </c>
      <c r="D178" s="108">
        <f ca="1">IFERROR(LOG(Results!D161/Results!F161,2),"NA")</f>
        <v>1.9643675213675438</v>
      </c>
      <c r="E178" s="110" t="str">
        <f ca="1">IFERROR(Results!I161,"NA")</f>
        <v/>
      </c>
    </row>
    <row r="179" spans="3:5" x14ac:dyDescent="0.25">
      <c r="C179" s="18" t="str">
        <f>Results!C162</f>
        <v>hsa-miR-9-3p</v>
      </c>
      <c r="D179" s="108">
        <f ca="1">IFERROR(LOG(Results!D162/Results!F162,2),"NA")</f>
        <v>-0.84863247863246094</v>
      </c>
      <c r="E179" s="110" t="str">
        <f ca="1">IFERROR(Results!I162,"NA")</f>
        <v/>
      </c>
    </row>
    <row r="180" spans="3:5" x14ac:dyDescent="0.25">
      <c r="C180" s="18" t="str">
        <f>Results!C163</f>
        <v>hsa-miR-188-5p</v>
      </c>
      <c r="D180" s="108" t="str">
        <f ca="1">IFERROR(LOG(Results!D163/Results!F163,2),"NA")</f>
        <v>NA</v>
      </c>
      <c r="E180" s="110" t="str">
        <f ca="1">IFERROR(Results!I163,"NA")</f>
        <v/>
      </c>
    </row>
    <row r="181" spans="3:5" x14ac:dyDescent="0.25">
      <c r="C181" s="18" t="str">
        <f>Results!C164</f>
        <v>hsa-miR-130b-3p</v>
      </c>
      <c r="D181" s="108" t="str">
        <f ca="1">IFERROR(LOG(Results!D164/Results!F164,2),"NA")</f>
        <v>NA</v>
      </c>
      <c r="E181" s="110" t="str">
        <f ca="1">IFERROR(Results!I164,"NA")</f>
        <v/>
      </c>
    </row>
    <row r="182" spans="3:5" x14ac:dyDescent="0.25">
      <c r="C182" s="18" t="str">
        <f>Results!C165</f>
        <v>hsa-miR-133b</v>
      </c>
      <c r="D182" s="108">
        <f ca="1">IFERROR(LOG(Results!D165/Results!F165,2),"NA")</f>
        <v>2.5923675213675428</v>
      </c>
      <c r="E182" s="110" t="str">
        <f ca="1">IFERROR(Results!I165,"NA")</f>
        <v/>
      </c>
    </row>
    <row r="183" spans="3:5" x14ac:dyDescent="0.25">
      <c r="C183" s="18" t="str">
        <f>Results!C166</f>
        <v>hsa-miR-410-3p</v>
      </c>
      <c r="D183" s="108">
        <f ca="1">IFERROR(LOG(Results!D166/Results!F166,2),"NA")</f>
        <v>0.81736752136754409</v>
      </c>
      <c r="E183" s="110" t="str">
        <f ca="1">IFERROR(Results!I166,"NA")</f>
        <v/>
      </c>
    </row>
    <row r="184" spans="3:5" x14ac:dyDescent="0.25">
      <c r="C184" s="18" t="str">
        <f>Results!C167</f>
        <v>hsa-miR-367-5p</v>
      </c>
      <c r="D184" s="108" t="str">
        <f ca="1">IFERROR(LOG(Results!D167/Results!F167,2),"NA")</f>
        <v>NA</v>
      </c>
      <c r="E184" s="110" t="str">
        <f ca="1">IFERROR(Results!I167,"NA")</f>
        <v/>
      </c>
    </row>
    <row r="185" spans="3:5" x14ac:dyDescent="0.25">
      <c r="C185" s="18" t="str">
        <f>Results!C168</f>
        <v>hsa-miR-32-5p</v>
      </c>
      <c r="D185" s="108">
        <f ca="1">IFERROR(LOG(Results!D168/Results!F168,2),"NA")</f>
        <v>1.375367521367542</v>
      </c>
      <c r="E185" s="110" t="str">
        <f ca="1">IFERROR(Results!I168,"NA")</f>
        <v/>
      </c>
    </row>
    <row r="186" spans="3:5" x14ac:dyDescent="0.25">
      <c r="C186" s="18" t="str">
        <f>Results!C169</f>
        <v>hsa-miR-147a</v>
      </c>
      <c r="D186" s="108">
        <f ca="1">IFERROR(LOG(Results!D169/Results!F169,2),"NA")</f>
        <v>-2.3216324786324622</v>
      </c>
      <c r="E186" s="110" t="str">
        <f ca="1">IFERROR(Results!I169,"NA")</f>
        <v/>
      </c>
    </row>
    <row r="187" spans="3:5" x14ac:dyDescent="0.25">
      <c r="C187" s="18" t="str">
        <f>Results!C170</f>
        <v>hsa-miR-210-3p</v>
      </c>
      <c r="D187" s="108" t="str">
        <f ca="1">IFERROR(LOG(Results!D170/Results!F170,2),"NA")</f>
        <v>NA</v>
      </c>
      <c r="E187" s="110" t="str">
        <f ca="1">IFERROR(Results!I170,"NA")</f>
        <v/>
      </c>
    </row>
    <row r="188" spans="3:5" x14ac:dyDescent="0.25">
      <c r="C188" s="18" t="str">
        <f>Results!C171</f>
        <v>hsa-miR-224-5p</v>
      </c>
      <c r="D188" s="108">
        <f ca="1">IFERROR(LOG(Results!D171/Results!F171,2),"NA")</f>
        <v>0.80636752136754364</v>
      </c>
      <c r="E188" s="110" t="str">
        <f ca="1">IFERROR(Results!I171,"NA")</f>
        <v/>
      </c>
    </row>
    <row r="189" spans="3:5" x14ac:dyDescent="0.25">
      <c r="C189" s="18" t="str">
        <f>Results!C172</f>
        <v>hsa-miR-137</v>
      </c>
      <c r="D189" s="108">
        <f ca="1">IFERROR(LOG(Results!D172/Results!F172,2),"NA")</f>
        <v>-1.465632478632459</v>
      </c>
      <c r="E189" s="110" t="str">
        <f ca="1">IFERROR(Results!I172,"NA")</f>
        <v/>
      </c>
    </row>
    <row r="190" spans="3:5" x14ac:dyDescent="0.25">
      <c r="C190" s="18" t="str">
        <f>Results!C173</f>
        <v>hsa-miR-125a-5p</v>
      </c>
      <c r="D190" s="108">
        <f ca="1">IFERROR(LOG(Results!D173/Results!F173,2),"NA")</f>
        <v>-0.59263247863245505</v>
      </c>
      <c r="E190" s="110" t="str">
        <f ca="1">IFERROR(Results!I173,"NA")</f>
        <v/>
      </c>
    </row>
    <row r="191" spans="3:5" x14ac:dyDescent="0.25">
      <c r="C191" s="18" t="e">
        <f>Results!C174</f>
        <v>#REF!</v>
      </c>
      <c r="D191" s="108" t="str">
        <f>IFERROR(LOG(Results!D174/Results!F174,2),"NA")</f>
        <v>NA</v>
      </c>
      <c r="E191" s="110" t="str">
        <f>IFERROR(Results!I174,"NA")</f>
        <v/>
      </c>
    </row>
    <row r="192" spans="3:5" x14ac:dyDescent="0.25">
      <c r="C192" s="18" t="e">
        <f>Results!C175</f>
        <v>#REF!</v>
      </c>
      <c r="D192" s="108" t="str">
        <f>IFERROR(LOG(Results!D175/Results!F175,2),"NA")</f>
        <v>NA</v>
      </c>
      <c r="E192" s="110" t="str">
        <f>IFERROR(Results!I175,"NA")</f>
        <v/>
      </c>
    </row>
    <row r="193" spans="3:5" x14ac:dyDescent="0.25">
      <c r="C193" s="18" t="e">
        <f>Results!C176</f>
        <v>#REF!</v>
      </c>
      <c r="D193" s="108" t="str">
        <f>IFERROR(LOG(Results!D176/Results!F176,2),"NA")</f>
        <v>NA</v>
      </c>
      <c r="E193" s="110" t="str">
        <f>IFERROR(Results!I176,"NA")</f>
        <v/>
      </c>
    </row>
    <row r="194" spans="3:5" x14ac:dyDescent="0.25">
      <c r="C194" s="18" t="e">
        <f>Results!C177</f>
        <v>#REF!</v>
      </c>
      <c r="D194" s="108" t="str">
        <f>IFERROR(LOG(Results!D177/Results!F177,2),"NA")</f>
        <v>NA</v>
      </c>
      <c r="E194" s="110" t="str">
        <f>IFERROR(Results!I177,"NA")</f>
        <v/>
      </c>
    </row>
    <row r="195" spans="3:5" x14ac:dyDescent="0.25">
      <c r="C195" s="18" t="e">
        <f>Results!C178</f>
        <v>#REF!</v>
      </c>
      <c r="D195" s="108" t="str">
        <f>IFERROR(LOG(Results!D178/Results!F178,2),"NA")</f>
        <v>NA</v>
      </c>
      <c r="E195" s="110" t="str">
        <f>IFERROR(Results!I178,"NA")</f>
        <v/>
      </c>
    </row>
    <row r="196" spans="3:5" x14ac:dyDescent="0.25">
      <c r="C196" s="18" t="e">
        <f>Results!#REF!</f>
        <v>#REF!</v>
      </c>
      <c r="D196" s="108" t="str">
        <f>IFERROR(LOG(Results!#REF!/Results!#REF!,2),"NA")</f>
        <v>NA</v>
      </c>
      <c r="E196" s="110" t="str">
        <f>IFERROR(Results!#REF!,"NA")</f>
        <v>NA</v>
      </c>
    </row>
    <row r="197" spans="3:5" x14ac:dyDescent="0.25">
      <c r="C197" s="18" t="e">
        <f>Results!#REF!</f>
        <v>#REF!</v>
      </c>
      <c r="D197" s="108" t="str">
        <f>IFERROR(LOG(Results!#REF!/Results!#REF!,2),"NA")</f>
        <v>NA</v>
      </c>
      <c r="E197" s="110" t="str">
        <f>IFERROR(Results!#REF!,"NA")</f>
        <v>NA</v>
      </c>
    </row>
    <row r="198" spans="3:5" x14ac:dyDescent="0.25">
      <c r="C198" s="18" t="e">
        <f>Results!#REF!</f>
        <v>#REF!</v>
      </c>
      <c r="D198" s="108" t="str">
        <f>IFERROR(LOG(Results!#REF!/Results!#REF!,2),"NA")</f>
        <v>NA</v>
      </c>
      <c r="E198" s="110" t="str">
        <f>IFERROR(Results!#REF!,"NA")</f>
        <v>NA</v>
      </c>
    </row>
    <row r="199" spans="3:5" x14ac:dyDescent="0.25">
      <c r="C199" s="18" t="e">
        <f>Results!#REF!</f>
        <v>#REF!</v>
      </c>
      <c r="D199" s="108" t="str">
        <f>IFERROR(LOG(Results!#REF!/Results!#REF!,2),"NA")</f>
        <v>NA</v>
      </c>
      <c r="E199" s="110" t="str">
        <f>IFERROR(Results!#REF!,"NA")</f>
        <v>NA</v>
      </c>
    </row>
    <row r="200" spans="3:5" x14ac:dyDescent="0.25">
      <c r="C200" s="18" t="e">
        <f>Results!#REF!</f>
        <v>#REF!</v>
      </c>
      <c r="D200" s="108" t="str">
        <f>IFERROR(LOG(Results!#REF!/Results!#REF!,2),"NA")</f>
        <v>NA</v>
      </c>
      <c r="E200" s="110" t="str">
        <f>IFERROR(Results!#REF!,"NA")</f>
        <v>NA</v>
      </c>
    </row>
    <row r="201" spans="3:5" x14ac:dyDescent="0.25">
      <c r="C201" s="18" t="e">
        <f>Results!#REF!</f>
        <v>#REF!</v>
      </c>
      <c r="D201" s="108" t="str">
        <f>IFERROR(LOG(Results!#REF!/Results!#REF!,2),"NA")</f>
        <v>NA</v>
      </c>
      <c r="E201" s="110" t="str">
        <f>IFERROR(Results!#REF!,"NA")</f>
        <v>NA</v>
      </c>
    </row>
    <row r="202" spans="3:5" x14ac:dyDescent="0.25">
      <c r="C202" s="18" t="e">
        <f>Results!#REF!</f>
        <v>#REF!</v>
      </c>
      <c r="D202" s="108" t="str">
        <f>IFERROR(LOG(Results!#REF!/Results!#REF!,2),"NA")</f>
        <v>NA</v>
      </c>
      <c r="E202" s="110" t="str">
        <f>IFERROR(Results!#REF!,"NA")</f>
        <v>NA</v>
      </c>
    </row>
    <row r="203" spans="3:5" x14ac:dyDescent="0.25">
      <c r="C203" s="18" t="e">
        <f>Results!#REF!</f>
        <v>#REF!</v>
      </c>
      <c r="D203" s="108" t="str">
        <f>IFERROR(LOG(Results!#REF!/Results!#REF!,2),"NA")</f>
        <v>NA</v>
      </c>
      <c r="E203" s="110" t="str">
        <f>IFERROR(Results!#REF!,"NA")</f>
        <v>NA</v>
      </c>
    </row>
    <row r="204" spans="3:5" x14ac:dyDescent="0.25">
      <c r="C204" s="18" t="e">
        <f>Results!#REF!</f>
        <v>#REF!</v>
      </c>
      <c r="D204" s="108" t="str">
        <f>IFERROR(LOG(Results!#REF!/Results!#REF!,2),"NA")</f>
        <v>NA</v>
      </c>
      <c r="E204" s="110" t="str">
        <f>IFERROR(Results!#REF!,"NA")</f>
        <v>NA</v>
      </c>
    </row>
    <row r="205" spans="3:5" x14ac:dyDescent="0.25">
      <c r="C205" s="18" t="e">
        <f>Results!#REF!</f>
        <v>#REF!</v>
      </c>
      <c r="D205" s="108" t="str">
        <f>IFERROR(LOG(Results!#REF!/Results!#REF!,2),"NA")</f>
        <v>NA</v>
      </c>
      <c r="E205" s="110" t="str">
        <f>IFERROR(Results!#REF!,"NA")</f>
        <v>NA</v>
      </c>
    </row>
    <row r="206" spans="3:5" x14ac:dyDescent="0.25">
      <c r="C206" s="18" t="e">
        <f>Results!#REF!</f>
        <v>#REF!</v>
      </c>
      <c r="D206" s="108" t="str">
        <f>IFERROR(LOG(Results!#REF!/Results!#REF!,2),"NA")</f>
        <v>NA</v>
      </c>
      <c r="E206" s="110" t="str">
        <f>IFERROR(Results!#REF!,"NA")</f>
        <v>NA</v>
      </c>
    </row>
    <row r="207" spans="3:5" x14ac:dyDescent="0.25">
      <c r="C207" s="18" t="e">
        <f>Results!#REF!</f>
        <v>#REF!</v>
      </c>
      <c r="D207" s="108" t="str">
        <f>IFERROR(LOG(Results!#REF!/Results!#REF!,2),"NA")</f>
        <v>NA</v>
      </c>
      <c r="E207" s="110" t="str">
        <f>IFERROR(Results!#REF!,"NA")</f>
        <v>NA</v>
      </c>
    </row>
    <row r="208" spans="3:5" x14ac:dyDescent="0.25">
      <c r="C208" s="18" t="e">
        <f>Results!#REF!</f>
        <v>#REF!</v>
      </c>
      <c r="D208" s="108" t="str">
        <f>IFERROR(LOG(Results!#REF!/Results!#REF!,2),"NA")</f>
        <v>NA</v>
      </c>
      <c r="E208" s="110" t="str">
        <f>IFERROR(Results!#REF!,"NA")</f>
        <v>NA</v>
      </c>
    </row>
    <row r="209" spans="3:5" x14ac:dyDescent="0.25">
      <c r="C209" s="18" t="e">
        <f>Results!#REF!</f>
        <v>#REF!</v>
      </c>
      <c r="D209" s="108" t="str">
        <f>IFERROR(LOG(Results!#REF!/Results!#REF!,2),"NA")</f>
        <v>NA</v>
      </c>
      <c r="E209" s="110" t="str">
        <f>IFERROR(Results!#REF!,"NA")</f>
        <v>NA</v>
      </c>
    </row>
    <row r="210" spans="3:5" x14ac:dyDescent="0.25">
      <c r="C210" s="18" t="e">
        <f>Results!#REF!</f>
        <v>#REF!</v>
      </c>
      <c r="D210" s="108" t="str">
        <f>IFERROR(LOG(Results!#REF!/Results!#REF!,2),"NA")</f>
        <v>NA</v>
      </c>
      <c r="E210" s="110" t="str">
        <f>IFERROR(Results!#REF!,"NA")</f>
        <v>NA</v>
      </c>
    </row>
    <row r="211" spans="3:5" x14ac:dyDescent="0.25">
      <c r="C211" s="18" t="e">
        <f>Results!#REF!</f>
        <v>#REF!</v>
      </c>
      <c r="D211" s="108" t="str">
        <f>IFERROR(LOG(Results!#REF!/Results!#REF!,2),"NA")</f>
        <v>NA</v>
      </c>
      <c r="E211" s="110" t="str">
        <f>IFERROR(Results!#REF!,"NA")</f>
        <v>NA</v>
      </c>
    </row>
    <row r="212" spans="3:5" x14ac:dyDescent="0.25">
      <c r="C212" s="18" t="e">
        <f>Results!#REF!</f>
        <v>#REF!</v>
      </c>
      <c r="D212" s="108" t="str">
        <f>IFERROR(LOG(Results!#REF!/Results!#REF!,2),"NA")</f>
        <v>NA</v>
      </c>
      <c r="E212" s="110" t="str">
        <f>IFERROR(Results!#REF!,"NA")</f>
        <v>NA</v>
      </c>
    </row>
    <row r="213" spans="3:5" x14ac:dyDescent="0.25">
      <c r="C213" s="18" t="e">
        <f>Results!#REF!</f>
        <v>#REF!</v>
      </c>
      <c r="D213" s="108" t="str">
        <f>IFERROR(LOG(Results!#REF!/Results!#REF!,2),"NA")</f>
        <v>NA</v>
      </c>
      <c r="E213" s="110" t="str">
        <f>IFERROR(Results!#REF!,"NA")</f>
        <v>NA</v>
      </c>
    </row>
    <row r="214" spans="3:5" x14ac:dyDescent="0.25">
      <c r="C214" s="18" t="e">
        <f>Results!#REF!</f>
        <v>#REF!</v>
      </c>
      <c r="D214" s="108" t="str">
        <f>IFERROR(LOG(Results!#REF!/Results!#REF!,2),"NA")</f>
        <v>NA</v>
      </c>
      <c r="E214" s="110" t="str">
        <f>IFERROR(Results!#REF!,"NA")</f>
        <v>NA</v>
      </c>
    </row>
    <row r="215" spans="3:5" x14ac:dyDescent="0.25">
      <c r="C215" s="18" t="e">
        <f>Results!#REF!</f>
        <v>#REF!</v>
      </c>
      <c r="D215" s="108" t="str">
        <f>IFERROR(LOG(Results!#REF!/Results!#REF!,2),"NA")</f>
        <v>NA</v>
      </c>
      <c r="E215" s="110" t="str">
        <f>IFERROR(Results!#REF!,"NA")</f>
        <v>NA</v>
      </c>
    </row>
    <row r="216" spans="3:5" x14ac:dyDescent="0.25">
      <c r="C216" s="18" t="e">
        <f>Results!#REF!</f>
        <v>#REF!</v>
      </c>
      <c r="D216" s="108" t="str">
        <f>IFERROR(LOG(Results!#REF!/Results!#REF!,2),"NA")</f>
        <v>NA</v>
      </c>
      <c r="E216" s="110" t="str">
        <f>IFERROR(Results!#REF!,"NA")</f>
        <v>NA</v>
      </c>
    </row>
    <row r="217" spans="3:5" x14ac:dyDescent="0.25">
      <c r="C217" s="18" t="e">
        <f>Results!#REF!</f>
        <v>#REF!</v>
      </c>
      <c r="D217" s="108" t="str">
        <f>IFERROR(LOG(Results!#REF!/Results!#REF!,2),"NA")</f>
        <v>NA</v>
      </c>
      <c r="E217" s="110" t="str">
        <f>IFERROR(Results!#REF!,"NA")</f>
        <v>NA</v>
      </c>
    </row>
    <row r="218" spans="3:5" x14ac:dyDescent="0.25">
      <c r="C218" s="18" t="e">
        <f>Results!#REF!</f>
        <v>#REF!</v>
      </c>
      <c r="D218" s="108" t="str">
        <f>IFERROR(LOG(Results!#REF!/Results!#REF!,2),"NA")</f>
        <v>NA</v>
      </c>
      <c r="E218" s="110" t="str">
        <f>IFERROR(Results!#REF!,"NA")</f>
        <v>NA</v>
      </c>
    </row>
    <row r="219" spans="3:5" x14ac:dyDescent="0.25">
      <c r="C219" s="18" t="e">
        <f>Results!#REF!</f>
        <v>#REF!</v>
      </c>
      <c r="D219" s="108" t="str">
        <f>IFERROR(LOG(Results!#REF!/Results!#REF!,2),"NA")</f>
        <v>NA</v>
      </c>
      <c r="E219" s="110" t="str">
        <f>IFERROR(Results!#REF!,"NA")</f>
        <v>NA</v>
      </c>
    </row>
    <row r="220" spans="3:5" x14ac:dyDescent="0.25">
      <c r="C220" s="18" t="e">
        <f>Results!#REF!</f>
        <v>#REF!</v>
      </c>
      <c r="D220" s="108" t="str">
        <f>IFERROR(LOG(Results!#REF!/Results!#REF!,2),"NA")</f>
        <v>NA</v>
      </c>
      <c r="E220" s="110" t="str">
        <f>IFERROR(Results!#REF!,"NA")</f>
        <v>NA</v>
      </c>
    </row>
    <row r="221" spans="3:5" x14ac:dyDescent="0.25">
      <c r="C221" s="18" t="e">
        <f>Results!#REF!</f>
        <v>#REF!</v>
      </c>
      <c r="D221" s="108" t="str">
        <f>IFERROR(LOG(Results!#REF!/Results!#REF!,2),"NA")</f>
        <v>NA</v>
      </c>
      <c r="E221" s="110" t="str">
        <f>IFERROR(Results!#REF!,"NA")</f>
        <v>NA</v>
      </c>
    </row>
    <row r="222" spans="3:5" x14ac:dyDescent="0.25">
      <c r="C222" s="18" t="e">
        <f>Results!#REF!</f>
        <v>#REF!</v>
      </c>
      <c r="D222" s="108" t="str">
        <f>IFERROR(LOG(Results!#REF!/Results!#REF!,2),"NA")</f>
        <v>NA</v>
      </c>
      <c r="E222" s="110" t="str">
        <f>IFERROR(Results!#REF!,"NA")</f>
        <v>NA</v>
      </c>
    </row>
    <row r="223" spans="3:5" x14ac:dyDescent="0.25">
      <c r="C223" s="18" t="e">
        <f>Results!#REF!</f>
        <v>#REF!</v>
      </c>
      <c r="D223" s="108" t="str">
        <f>IFERROR(LOG(Results!#REF!/Results!#REF!,2),"NA")</f>
        <v>NA</v>
      </c>
      <c r="E223" s="110" t="str">
        <f>IFERROR(Results!#REF!,"NA")</f>
        <v>NA</v>
      </c>
    </row>
    <row r="224" spans="3:5" x14ac:dyDescent="0.25">
      <c r="C224" s="18" t="e">
        <f>Results!#REF!</f>
        <v>#REF!</v>
      </c>
      <c r="D224" s="108" t="str">
        <f>IFERROR(LOG(Results!#REF!/Results!#REF!,2),"NA")</f>
        <v>NA</v>
      </c>
      <c r="E224" s="110" t="str">
        <f>IFERROR(Results!#REF!,"NA")</f>
        <v>NA</v>
      </c>
    </row>
    <row r="225" spans="3:5" x14ac:dyDescent="0.25">
      <c r="C225" s="18" t="e">
        <f>Results!#REF!</f>
        <v>#REF!</v>
      </c>
      <c r="D225" s="108" t="str">
        <f>IFERROR(LOG(Results!#REF!/Results!#REF!,2),"NA")</f>
        <v>NA</v>
      </c>
      <c r="E225" s="110" t="str">
        <f>IFERROR(Results!#REF!,"NA")</f>
        <v>NA</v>
      </c>
    </row>
    <row r="226" spans="3:5" x14ac:dyDescent="0.25">
      <c r="C226" s="18" t="e">
        <f>Results!#REF!</f>
        <v>#REF!</v>
      </c>
      <c r="D226" s="108" t="str">
        <f>IFERROR(LOG(Results!#REF!/Results!#REF!,2),"NA")</f>
        <v>NA</v>
      </c>
      <c r="E226" s="110" t="str">
        <f>IFERROR(Results!#REF!,"NA")</f>
        <v>NA</v>
      </c>
    </row>
    <row r="227" spans="3:5" x14ac:dyDescent="0.25">
      <c r="C227" s="18" t="e">
        <f>Results!#REF!</f>
        <v>#REF!</v>
      </c>
      <c r="D227" s="108" t="str">
        <f>IFERROR(LOG(Results!#REF!/Results!#REF!,2),"NA")</f>
        <v>NA</v>
      </c>
      <c r="E227" s="110" t="str">
        <f>IFERROR(Results!#REF!,"NA")</f>
        <v>NA</v>
      </c>
    </row>
    <row r="228" spans="3:5" x14ac:dyDescent="0.25">
      <c r="C228" s="18" t="e">
        <f>Results!#REF!</f>
        <v>#REF!</v>
      </c>
      <c r="D228" s="108" t="str">
        <f>IFERROR(LOG(Results!#REF!/Results!#REF!,2),"NA")</f>
        <v>NA</v>
      </c>
      <c r="E228" s="110" t="str">
        <f>IFERROR(Results!#REF!,"NA")</f>
        <v>NA</v>
      </c>
    </row>
    <row r="229" spans="3:5" x14ac:dyDescent="0.25">
      <c r="C229" s="18" t="e">
        <f>Results!#REF!</f>
        <v>#REF!</v>
      </c>
      <c r="D229" s="108" t="str">
        <f>IFERROR(LOG(Results!#REF!/Results!#REF!,2),"NA")</f>
        <v>NA</v>
      </c>
      <c r="E229" s="110" t="str">
        <f>IFERROR(Results!#REF!,"NA")</f>
        <v>NA</v>
      </c>
    </row>
    <row r="230" spans="3:5" x14ac:dyDescent="0.25">
      <c r="C230" s="18" t="e">
        <f>Results!#REF!</f>
        <v>#REF!</v>
      </c>
      <c r="D230" s="108" t="str">
        <f>IFERROR(LOG(Results!#REF!/Results!#REF!,2),"NA")</f>
        <v>NA</v>
      </c>
      <c r="E230" s="110" t="str">
        <f>IFERROR(Results!#REF!,"NA")</f>
        <v>NA</v>
      </c>
    </row>
    <row r="231" spans="3:5" x14ac:dyDescent="0.25">
      <c r="C231" s="18" t="e">
        <f>Results!#REF!</f>
        <v>#REF!</v>
      </c>
      <c r="D231" s="108" t="str">
        <f>IFERROR(LOG(Results!#REF!/Results!#REF!,2),"NA")</f>
        <v>NA</v>
      </c>
      <c r="E231" s="110" t="str">
        <f>IFERROR(Results!#REF!,"NA")</f>
        <v>NA</v>
      </c>
    </row>
    <row r="232" spans="3:5" x14ac:dyDescent="0.25">
      <c r="C232" s="18" t="e">
        <f>Results!#REF!</f>
        <v>#REF!</v>
      </c>
      <c r="D232" s="108" t="str">
        <f>IFERROR(LOG(Results!#REF!/Results!#REF!,2),"NA")</f>
        <v>NA</v>
      </c>
      <c r="E232" s="110" t="str">
        <f>IFERROR(Results!#REF!,"NA")</f>
        <v>NA</v>
      </c>
    </row>
    <row r="233" spans="3:5" x14ac:dyDescent="0.25">
      <c r="C233" s="18" t="e">
        <f>Results!#REF!</f>
        <v>#REF!</v>
      </c>
      <c r="D233" s="108" t="str">
        <f>IFERROR(LOG(Results!#REF!/Results!#REF!,2),"NA")</f>
        <v>NA</v>
      </c>
      <c r="E233" s="110" t="str">
        <f>IFERROR(Results!#REF!,"NA")</f>
        <v>NA</v>
      </c>
    </row>
    <row r="234" spans="3:5" x14ac:dyDescent="0.25">
      <c r="C234" s="18" t="e">
        <f>Results!#REF!</f>
        <v>#REF!</v>
      </c>
      <c r="D234" s="108" t="str">
        <f>IFERROR(LOG(Results!#REF!/Results!#REF!,2),"NA")</f>
        <v>NA</v>
      </c>
      <c r="E234" s="110" t="str">
        <f>IFERROR(Results!#REF!,"NA")</f>
        <v>NA</v>
      </c>
    </row>
    <row r="235" spans="3:5" x14ac:dyDescent="0.25">
      <c r="C235" s="18" t="e">
        <f>Results!#REF!</f>
        <v>#REF!</v>
      </c>
      <c r="D235" s="108" t="str">
        <f>IFERROR(LOG(Results!#REF!/Results!#REF!,2),"NA")</f>
        <v>NA</v>
      </c>
      <c r="E235" s="110" t="str">
        <f>IFERROR(Results!#REF!,"NA")</f>
        <v>NA</v>
      </c>
    </row>
    <row r="236" spans="3:5" x14ac:dyDescent="0.25">
      <c r="C236" s="18" t="e">
        <f>Results!#REF!</f>
        <v>#REF!</v>
      </c>
      <c r="D236" s="108" t="str">
        <f>IFERROR(LOG(Results!#REF!/Results!#REF!,2),"NA")</f>
        <v>NA</v>
      </c>
      <c r="E236" s="110" t="str">
        <f>IFERROR(Results!#REF!,"NA")</f>
        <v>NA</v>
      </c>
    </row>
    <row r="237" spans="3:5" x14ac:dyDescent="0.25">
      <c r="C237" s="18" t="e">
        <f>Results!#REF!</f>
        <v>#REF!</v>
      </c>
      <c r="D237" s="108" t="str">
        <f>IFERROR(LOG(Results!#REF!/Results!#REF!,2),"NA")</f>
        <v>NA</v>
      </c>
      <c r="E237" s="110" t="str">
        <f>IFERROR(Results!#REF!,"NA")</f>
        <v>NA</v>
      </c>
    </row>
    <row r="238" spans="3:5" x14ac:dyDescent="0.25">
      <c r="C238" s="18" t="e">
        <f>Results!#REF!</f>
        <v>#REF!</v>
      </c>
      <c r="D238" s="108" t="str">
        <f>IFERROR(LOG(Results!#REF!/Results!#REF!,2),"NA")</f>
        <v>NA</v>
      </c>
      <c r="E238" s="110" t="str">
        <f>IFERROR(Results!#REF!,"NA")</f>
        <v>NA</v>
      </c>
    </row>
    <row r="239" spans="3:5" x14ac:dyDescent="0.25">
      <c r="C239" s="18" t="e">
        <f>Results!#REF!</f>
        <v>#REF!</v>
      </c>
      <c r="D239" s="108" t="str">
        <f>IFERROR(LOG(Results!#REF!/Results!#REF!,2),"NA")</f>
        <v>NA</v>
      </c>
      <c r="E239" s="110" t="str">
        <f>IFERROR(Results!#REF!,"NA")</f>
        <v>NA</v>
      </c>
    </row>
    <row r="240" spans="3:5" x14ac:dyDescent="0.25">
      <c r="C240" s="18" t="e">
        <f>Results!#REF!</f>
        <v>#REF!</v>
      </c>
      <c r="D240" s="108" t="str">
        <f>IFERROR(LOG(Results!#REF!/Results!#REF!,2),"NA")</f>
        <v>NA</v>
      </c>
      <c r="E240" s="110" t="str">
        <f>IFERROR(Results!#REF!,"NA")</f>
        <v>NA</v>
      </c>
    </row>
    <row r="241" spans="3:5" x14ac:dyDescent="0.25">
      <c r="C241" s="18" t="e">
        <f>Results!#REF!</f>
        <v>#REF!</v>
      </c>
      <c r="D241" s="108" t="str">
        <f>IFERROR(LOG(Results!#REF!/Results!#REF!,2),"NA")</f>
        <v>NA</v>
      </c>
      <c r="E241" s="110" t="str">
        <f>IFERROR(Results!#REF!,"NA")</f>
        <v>NA</v>
      </c>
    </row>
    <row r="242" spans="3:5" x14ac:dyDescent="0.25">
      <c r="C242" s="18" t="e">
        <f>Results!#REF!</f>
        <v>#REF!</v>
      </c>
      <c r="D242" s="108" t="str">
        <f>IFERROR(LOG(Results!#REF!/Results!#REF!,2),"NA")</f>
        <v>NA</v>
      </c>
      <c r="E242" s="110" t="str">
        <f>IFERROR(Results!#REF!,"NA")</f>
        <v>NA</v>
      </c>
    </row>
    <row r="243" spans="3:5" x14ac:dyDescent="0.25">
      <c r="C243" s="18" t="e">
        <f>Results!#REF!</f>
        <v>#REF!</v>
      </c>
      <c r="D243" s="108" t="str">
        <f>IFERROR(LOG(Results!#REF!/Results!#REF!,2),"NA")</f>
        <v>NA</v>
      </c>
      <c r="E243" s="110" t="str">
        <f>IFERROR(Results!#REF!,"NA")</f>
        <v>NA</v>
      </c>
    </row>
    <row r="244" spans="3:5" x14ac:dyDescent="0.25">
      <c r="C244" s="18" t="e">
        <f>Results!#REF!</f>
        <v>#REF!</v>
      </c>
      <c r="D244" s="108" t="str">
        <f>IFERROR(LOG(Results!#REF!/Results!#REF!,2),"NA")</f>
        <v>NA</v>
      </c>
      <c r="E244" s="110" t="str">
        <f>IFERROR(Results!#REF!,"NA")</f>
        <v>NA</v>
      </c>
    </row>
    <row r="245" spans="3:5" x14ac:dyDescent="0.25">
      <c r="C245" s="18" t="e">
        <f>Results!#REF!</f>
        <v>#REF!</v>
      </c>
      <c r="D245" s="108" t="str">
        <f>IFERROR(LOG(Results!#REF!/Results!#REF!,2),"NA")</f>
        <v>NA</v>
      </c>
      <c r="E245" s="110" t="str">
        <f>IFERROR(Results!#REF!,"NA")</f>
        <v>NA</v>
      </c>
    </row>
    <row r="246" spans="3:5" x14ac:dyDescent="0.25">
      <c r="C246" s="18" t="e">
        <f>Results!#REF!</f>
        <v>#REF!</v>
      </c>
      <c r="D246" s="108" t="str">
        <f>IFERROR(LOG(Results!#REF!/Results!#REF!,2),"NA")</f>
        <v>NA</v>
      </c>
      <c r="E246" s="110" t="str">
        <f>IFERROR(Results!#REF!,"NA")</f>
        <v>NA</v>
      </c>
    </row>
    <row r="247" spans="3:5" x14ac:dyDescent="0.25">
      <c r="C247" s="18" t="e">
        <f>Results!#REF!</f>
        <v>#REF!</v>
      </c>
      <c r="D247" s="108" t="str">
        <f>IFERROR(LOG(Results!#REF!/Results!#REF!,2),"NA")</f>
        <v>NA</v>
      </c>
      <c r="E247" s="110" t="str">
        <f>IFERROR(Results!#REF!,"NA")</f>
        <v>NA</v>
      </c>
    </row>
    <row r="248" spans="3:5" x14ac:dyDescent="0.25">
      <c r="C248" s="18" t="e">
        <f>Results!#REF!</f>
        <v>#REF!</v>
      </c>
      <c r="D248" s="108" t="str">
        <f>IFERROR(LOG(Results!#REF!/Results!#REF!,2),"NA")</f>
        <v>NA</v>
      </c>
      <c r="E248" s="110" t="str">
        <f>IFERROR(Results!#REF!,"NA")</f>
        <v>NA</v>
      </c>
    </row>
    <row r="249" spans="3:5" x14ac:dyDescent="0.25">
      <c r="C249" s="18" t="e">
        <f>Results!#REF!</f>
        <v>#REF!</v>
      </c>
      <c r="D249" s="108" t="str">
        <f>IFERROR(LOG(Results!#REF!/Results!#REF!,2),"NA")</f>
        <v>NA</v>
      </c>
      <c r="E249" s="110" t="str">
        <f>IFERROR(Results!#REF!,"NA")</f>
        <v>NA</v>
      </c>
    </row>
    <row r="250" spans="3:5" x14ac:dyDescent="0.25">
      <c r="C250" s="18" t="e">
        <f>Results!#REF!</f>
        <v>#REF!</v>
      </c>
      <c r="D250" s="108" t="str">
        <f>IFERROR(LOG(Results!#REF!/Results!#REF!,2),"NA")</f>
        <v>NA</v>
      </c>
      <c r="E250" s="110" t="str">
        <f>IFERROR(Results!#REF!,"NA")</f>
        <v>NA</v>
      </c>
    </row>
    <row r="251" spans="3:5" x14ac:dyDescent="0.25">
      <c r="C251" s="18" t="e">
        <f>Results!#REF!</f>
        <v>#REF!</v>
      </c>
      <c r="D251" s="108" t="str">
        <f>IFERROR(LOG(Results!#REF!/Results!#REF!,2),"NA")</f>
        <v>NA</v>
      </c>
      <c r="E251" s="110" t="str">
        <f>IFERROR(Results!#REF!,"NA")</f>
        <v>NA</v>
      </c>
    </row>
    <row r="252" spans="3:5" x14ac:dyDescent="0.25">
      <c r="C252" s="18" t="e">
        <f>Results!#REF!</f>
        <v>#REF!</v>
      </c>
      <c r="D252" s="108" t="str">
        <f>IFERROR(LOG(Results!#REF!/Results!#REF!,2),"NA")</f>
        <v>NA</v>
      </c>
      <c r="E252" s="110" t="str">
        <f>IFERROR(Results!#REF!,"NA")</f>
        <v>NA</v>
      </c>
    </row>
    <row r="253" spans="3:5" x14ac:dyDescent="0.25">
      <c r="C253" s="18" t="e">
        <f>Results!#REF!</f>
        <v>#REF!</v>
      </c>
      <c r="D253" s="108" t="str">
        <f>IFERROR(LOG(Results!#REF!/Results!#REF!,2),"NA")</f>
        <v>NA</v>
      </c>
      <c r="E253" s="110" t="str">
        <f>IFERROR(Results!#REF!,"NA")</f>
        <v>NA</v>
      </c>
    </row>
    <row r="254" spans="3:5" x14ac:dyDescent="0.25">
      <c r="C254" s="18" t="e">
        <f>Results!#REF!</f>
        <v>#REF!</v>
      </c>
      <c r="D254" s="108" t="str">
        <f>IFERROR(LOG(Results!#REF!/Results!#REF!,2),"NA")</f>
        <v>NA</v>
      </c>
      <c r="E254" s="110" t="str">
        <f>IFERROR(Results!#REF!,"NA")</f>
        <v>NA</v>
      </c>
    </row>
    <row r="255" spans="3:5" x14ac:dyDescent="0.25">
      <c r="C255" s="18" t="e">
        <f>Results!#REF!</f>
        <v>#REF!</v>
      </c>
      <c r="D255" s="108" t="str">
        <f>IFERROR(LOG(Results!#REF!/Results!#REF!,2),"NA")</f>
        <v>NA</v>
      </c>
      <c r="E255" s="110" t="str">
        <f>IFERROR(Results!#REF!,"NA")</f>
        <v>NA</v>
      </c>
    </row>
    <row r="256" spans="3:5" x14ac:dyDescent="0.25">
      <c r="C256" s="18" t="e">
        <f>Results!#REF!</f>
        <v>#REF!</v>
      </c>
      <c r="D256" s="108" t="str">
        <f>IFERROR(LOG(Results!#REF!/Results!#REF!,2),"NA")</f>
        <v>NA</v>
      </c>
      <c r="E256" s="110" t="str">
        <f>IFERROR(Results!#REF!,"NA")</f>
        <v>NA</v>
      </c>
    </row>
    <row r="257" spans="3:5" x14ac:dyDescent="0.25">
      <c r="C257" s="18" t="e">
        <f>Results!#REF!</f>
        <v>#REF!</v>
      </c>
      <c r="D257" s="108" t="str">
        <f>IFERROR(LOG(Results!#REF!/Results!#REF!,2),"NA")</f>
        <v>NA</v>
      </c>
      <c r="E257" s="110" t="str">
        <f>IFERROR(Results!#REF!,"NA")</f>
        <v>NA</v>
      </c>
    </row>
    <row r="258" spans="3:5" x14ac:dyDescent="0.25">
      <c r="C258" s="18" t="e">
        <f>Results!#REF!</f>
        <v>#REF!</v>
      </c>
      <c r="D258" s="108" t="str">
        <f>IFERROR(LOG(Results!#REF!/Results!#REF!,2),"NA")</f>
        <v>NA</v>
      </c>
      <c r="E258" s="110" t="str">
        <f>IFERROR(Results!#REF!,"NA")</f>
        <v>NA</v>
      </c>
    </row>
    <row r="259" spans="3:5" x14ac:dyDescent="0.25">
      <c r="C259" s="18" t="e">
        <f>Results!#REF!</f>
        <v>#REF!</v>
      </c>
      <c r="D259" s="108" t="str">
        <f>IFERROR(LOG(Results!#REF!/Results!#REF!,2),"NA")</f>
        <v>NA</v>
      </c>
      <c r="E259" s="110" t="str">
        <f>IFERROR(Results!#REF!,"NA")</f>
        <v>NA</v>
      </c>
    </row>
    <row r="260" spans="3:5" x14ac:dyDescent="0.25">
      <c r="C260" s="18" t="e">
        <f>Results!#REF!</f>
        <v>#REF!</v>
      </c>
      <c r="D260" s="108" t="str">
        <f>IFERROR(LOG(Results!#REF!/Results!#REF!,2),"NA")</f>
        <v>NA</v>
      </c>
      <c r="E260" s="110" t="str">
        <f>IFERROR(Results!#REF!,"NA")</f>
        <v>NA</v>
      </c>
    </row>
    <row r="261" spans="3:5" x14ac:dyDescent="0.25">
      <c r="C261" s="18" t="e">
        <f>Results!#REF!</f>
        <v>#REF!</v>
      </c>
      <c r="D261" s="108" t="str">
        <f>IFERROR(LOG(Results!#REF!/Results!#REF!,2),"NA")</f>
        <v>NA</v>
      </c>
      <c r="E261" s="110" t="str">
        <f>IFERROR(Results!#REF!,"NA")</f>
        <v>NA</v>
      </c>
    </row>
    <row r="262" spans="3:5" x14ac:dyDescent="0.25">
      <c r="C262" s="18" t="e">
        <f>Results!#REF!</f>
        <v>#REF!</v>
      </c>
      <c r="D262" s="108" t="str">
        <f>IFERROR(LOG(Results!#REF!/Results!#REF!,2),"NA")</f>
        <v>NA</v>
      </c>
      <c r="E262" s="110" t="str">
        <f>IFERROR(Results!#REF!,"NA")</f>
        <v>NA</v>
      </c>
    </row>
    <row r="263" spans="3:5" x14ac:dyDescent="0.25">
      <c r="C263" s="18" t="e">
        <f>Results!#REF!</f>
        <v>#REF!</v>
      </c>
      <c r="D263" s="108" t="str">
        <f>IFERROR(LOG(Results!#REF!/Results!#REF!,2),"NA")</f>
        <v>NA</v>
      </c>
      <c r="E263" s="110" t="str">
        <f>IFERROR(Results!#REF!,"NA")</f>
        <v>NA</v>
      </c>
    </row>
    <row r="264" spans="3:5" x14ac:dyDescent="0.25">
      <c r="C264" s="18" t="e">
        <f>Results!#REF!</f>
        <v>#REF!</v>
      </c>
      <c r="D264" s="108" t="str">
        <f>IFERROR(LOG(Results!#REF!/Results!#REF!,2),"NA")</f>
        <v>NA</v>
      </c>
      <c r="E264" s="110" t="str">
        <f>IFERROR(Results!#REF!,"NA")</f>
        <v>NA</v>
      </c>
    </row>
    <row r="265" spans="3:5" x14ac:dyDescent="0.25">
      <c r="C265" s="18" t="e">
        <f>Results!#REF!</f>
        <v>#REF!</v>
      </c>
      <c r="D265" s="108" t="str">
        <f>IFERROR(LOG(Results!#REF!/Results!#REF!,2),"NA")</f>
        <v>NA</v>
      </c>
      <c r="E265" s="110" t="str">
        <f>IFERROR(Results!#REF!,"NA")</f>
        <v>NA</v>
      </c>
    </row>
    <row r="266" spans="3:5" x14ac:dyDescent="0.25">
      <c r="C266" s="18" t="e">
        <f>Results!#REF!</f>
        <v>#REF!</v>
      </c>
      <c r="D266" s="108" t="str">
        <f>IFERROR(LOG(Results!#REF!/Results!#REF!,2),"NA")</f>
        <v>NA</v>
      </c>
      <c r="E266" s="110" t="str">
        <f>IFERROR(Results!#REF!,"NA")</f>
        <v>NA</v>
      </c>
    </row>
    <row r="267" spans="3:5" x14ac:dyDescent="0.25">
      <c r="C267" s="18" t="e">
        <f>Results!#REF!</f>
        <v>#REF!</v>
      </c>
      <c r="D267" s="108" t="str">
        <f>IFERROR(LOG(Results!#REF!/Results!#REF!,2),"NA")</f>
        <v>NA</v>
      </c>
      <c r="E267" s="110" t="str">
        <f>IFERROR(Results!#REF!,"NA")</f>
        <v>NA</v>
      </c>
    </row>
    <row r="268" spans="3:5" x14ac:dyDescent="0.25">
      <c r="C268" s="18" t="e">
        <f>Results!#REF!</f>
        <v>#REF!</v>
      </c>
      <c r="D268" s="108" t="str">
        <f>IFERROR(LOG(Results!#REF!/Results!#REF!,2),"NA")</f>
        <v>NA</v>
      </c>
      <c r="E268" s="110" t="str">
        <f>IFERROR(Results!#REF!,"NA")</f>
        <v>NA</v>
      </c>
    </row>
    <row r="269" spans="3:5" x14ac:dyDescent="0.25">
      <c r="C269" s="18" t="e">
        <f>Results!#REF!</f>
        <v>#REF!</v>
      </c>
      <c r="D269" s="108" t="str">
        <f>IFERROR(LOG(Results!#REF!/Results!#REF!,2),"NA")</f>
        <v>NA</v>
      </c>
      <c r="E269" s="110" t="str">
        <f>IFERROR(Results!#REF!,"NA")</f>
        <v>NA</v>
      </c>
    </row>
    <row r="270" spans="3:5" x14ac:dyDescent="0.25">
      <c r="C270" s="18" t="e">
        <f>Results!#REF!</f>
        <v>#REF!</v>
      </c>
      <c r="D270" s="108" t="str">
        <f>IFERROR(LOG(Results!#REF!/Results!#REF!,2),"NA")</f>
        <v>NA</v>
      </c>
      <c r="E270" s="110" t="str">
        <f>IFERROR(Results!#REF!,"NA")</f>
        <v>NA</v>
      </c>
    </row>
    <row r="271" spans="3:5" x14ac:dyDescent="0.25">
      <c r="C271" s="18" t="e">
        <f>Results!#REF!</f>
        <v>#REF!</v>
      </c>
      <c r="D271" s="108" t="str">
        <f>IFERROR(LOG(Results!#REF!/Results!#REF!,2),"NA")</f>
        <v>NA</v>
      </c>
      <c r="E271" s="110" t="str">
        <f>IFERROR(Results!#REF!,"NA")</f>
        <v>NA</v>
      </c>
    </row>
    <row r="272" spans="3:5" x14ac:dyDescent="0.25">
      <c r="C272" s="18" t="e">
        <f>Results!#REF!</f>
        <v>#REF!</v>
      </c>
      <c r="D272" s="108" t="str">
        <f>IFERROR(LOG(Results!#REF!/Results!#REF!,2),"NA")</f>
        <v>NA</v>
      </c>
      <c r="E272" s="110" t="str">
        <f>IFERROR(Results!#REF!,"NA")</f>
        <v>NA</v>
      </c>
    </row>
    <row r="273" spans="3:5" x14ac:dyDescent="0.25">
      <c r="C273" s="18" t="e">
        <f>Results!#REF!</f>
        <v>#REF!</v>
      </c>
      <c r="D273" s="108" t="str">
        <f>IFERROR(LOG(Results!#REF!/Results!#REF!,2),"NA")</f>
        <v>NA</v>
      </c>
      <c r="E273" s="110" t="str">
        <f>IFERROR(Results!#REF!,"NA")</f>
        <v>NA</v>
      </c>
    </row>
    <row r="274" spans="3:5" x14ac:dyDescent="0.25">
      <c r="C274" s="18" t="e">
        <f>Results!#REF!</f>
        <v>#REF!</v>
      </c>
      <c r="D274" s="108" t="str">
        <f>IFERROR(LOG(Results!#REF!/Results!#REF!,2),"NA")</f>
        <v>NA</v>
      </c>
      <c r="E274" s="110" t="str">
        <f>IFERROR(Results!#REF!,"NA")</f>
        <v>NA</v>
      </c>
    </row>
    <row r="275" spans="3:5" x14ac:dyDescent="0.25">
      <c r="C275" s="18" t="e">
        <f>Results!#REF!</f>
        <v>#REF!</v>
      </c>
      <c r="D275" s="108" t="str">
        <f>IFERROR(LOG(Results!#REF!/Results!#REF!,2),"NA")</f>
        <v>NA</v>
      </c>
      <c r="E275" s="110" t="str">
        <f>IFERROR(Results!#REF!,"NA")</f>
        <v>NA</v>
      </c>
    </row>
    <row r="276" spans="3:5" x14ac:dyDescent="0.25">
      <c r="C276" s="18" t="e">
        <f>Results!#REF!</f>
        <v>#REF!</v>
      </c>
      <c r="D276" s="108" t="str">
        <f>IFERROR(LOG(Results!#REF!/Results!#REF!,2),"NA")</f>
        <v>NA</v>
      </c>
      <c r="E276" s="110" t="str">
        <f>IFERROR(Results!#REF!,"NA")</f>
        <v>NA</v>
      </c>
    </row>
    <row r="277" spans="3:5" x14ac:dyDescent="0.25">
      <c r="C277" s="18" t="e">
        <f>Results!#REF!</f>
        <v>#REF!</v>
      </c>
      <c r="D277" s="108" t="str">
        <f>IFERROR(LOG(Results!#REF!/Results!#REF!,2),"NA")</f>
        <v>NA</v>
      </c>
      <c r="E277" s="110" t="str">
        <f>IFERROR(Results!#REF!,"NA")</f>
        <v>NA</v>
      </c>
    </row>
    <row r="278" spans="3:5" x14ac:dyDescent="0.25">
      <c r="C278" s="18" t="e">
        <f>Results!#REF!</f>
        <v>#REF!</v>
      </c>
      <c r="D278" s="108" t="str">
        <f>IFERROR(LOG(Results!#REF!/Results!#REF!,2),"NA")</f>
        <v>NA</v>
      </c>
      <c r="E278" s="110" t="str">
        <f>IFERROR(Results!#REF!,"NA")</f>
        <v>NA</v>
      </c>
    </row>
    <row r="279" spans="3:5" x14ac:dyDescent="0.25">
      <c r="C279" s="18" t="e">
        <f>Results!#REF!</f>
        <v>#REF!</v>
      </c>
      <c r="D279" s="108" t="str">
        <f>IFERROR(LOG(Results!#REF!/Results!#REF!,2),"NA")</f>
        <v>NA</v>
      </c>
      <c r="E279" s="110" t="str">
        <f>IFERROR(Results!#REF!,"NA")</f>
        <v>NA</v>
      </c>
    </row>
    <row r="280" spans="3:5" x14ac:dyDescent="0.25">
      <c r="C280" s="18" t="e">
        <f>Results!#REF!</f>
        <v>#REF!</v>
      </c>
      <c r="D280" s="108" t="str">
        <f>IFERROR(LOG(Results!#REF!/Results!#REF!,2),"NA")</f>
        <v>NA</v>
      </c>
      <c r="E280" s="110" t="str">
        <f>IFERROR(Results!#REF!,"NA")</f>
        <v>NA</v>
      </c>
    </row>
    <row r="281" spans="3:5" x14ac:dyDescent="0.25">
      <c r="C281" s="18" t="e">
        <f>Results!#REF!</f>
        <v>#REF!</v>
      </c>
      <c r="D281" s="108" t="str">
        <f>IFERROR(LOG(Results!#REF!/Results!#REF!,2),"NA")</f>
        <v>NA</v>
      </c>
      <c r="E281" s="110" t="str">
        <f>IFERROR(Results!#REF!,"NA")</f>
        <v>NA</v>
      </c>
    </row>
    <row r="282" spans="3:5" x14ac:dyDescent="0.25">
      <c r="C282" s="18" t="e">
        <f>Results!#REF!</f>
        <v>#REF!</v>
      </c>
      <c r="D282" s="108" t="str">
        <f>IFERROR(LOG(Results!#REF!/Results!#REF!,2),"NA")</f>
        <v>NA</v>
      </c>
      <c r="E282" s="110" t="str">
        <f>IFERROR(Results!#REF!,"NA")</f>
        <v>NA</v>
      </c>
    </row>
    <row r="283" spans="3:5" x14ac:dyDescent="0.25">
      <c r="C283" s="18" t="e">
        <f>Results!#REF!</f>
        <v>#REF!</v>
      </c>
      <c r="D283" s="108" t="str">
        <f>IFERROR(LOG(Results!#REF!/Results!#REF!,2),"NA")</f>
        <v>NA</v>
      </c>
      <c r="E283" s="110" t="str">
        <f>IFERROR(Results!#REF!,"NA")</f>
        <v>NA</v>
      </c>
    </row>
    <row r="284" spans="3:5" x14ac:dyDescent="0.25">
      <c r="C284" s="18" t="e">
        <f>Results!#REF!</f>
        <v>#REF!</v>
      </c>
      <c r="D284" s="108" t="str">
        <f>IFERROR(LOG(Results!#REF!/Results!#REF!,2),"NA")</f>
        <v>NA</v>
      </c>
      <c r="E284" s="110" t="str">
        <f>IFERROR(Results!#REF!,"NA")</f>
        <v>NA</v>
      </c>
    </row>
    <row r="285" spans="3:5" x14ac:dyDescent="0.25">
      <c r="C285" s="18" t="e">
        <f>Results!#REF!</f>
        <v>#REF!</v>
      </c>
      <c r="D285" s="108" t="str">
        <f>IFERROR(LOG(Results!#REF!/Results!#REF!,2),"NA")</f>
        <v>NA</v>
      </c>
      <c r="E285" s="110" t="str">
        <f>IFERROR(Results!#REF!,"NA")</f>
        <v>NA</v>
      </c>
    </row>
    <row r="286" spans="3:5" x14ac:dyDescent="0.25">
      <c r="C286" s="18" t="e">
        <f>Results!#REF!</f>
        <v>#REF!</v>
      </c>
      <c r="D286" s="108" t="str">
        <f>IFERROR(LOG(Results!#REF!/Results!#REF!,2),"NA")</f>
        <v>NA</v>
      </c>
      <c r="E286" s="110" t="str">
        <f>IFERROR(Results!#REF!,"NA")</f>
        <v>NA</v>
      </c>
    </row>
    <row r="287" spans="3:5" x14ac:dyDescent="0.25">
      <c r="C287" s="18" t="e">
        <f>Results!#REF!</f>
        <v>#REF!</v>
      </c>
      <c r="D287" s="108" t="str">
        <f>IFERROR(LOG(Results!#REF!/Results!#REF!,2),"NA")</f>
        <v>NA</v>
      </c>
      <c r="E287" s="110" t="str">
        <f>IFERROR(Results!#REF!,"NA")</f>
        <v>NA</v>
      </c>
    </row>
    <row r="288" spans="3:5" x14ac:dyDescent="0.25">
      <c r="C288" s="18" t="e">
        <f>Results!#REF!</f>
        <v>#REF!</v>
      </c>
      <c r="D288" s="108" t="str">
        <f>IFERROR(LOG(Results!#REF!/Results!#REF!,2),"NA")</f>
        <v>NA</v>
      </c>
      <c r="E288" s="110" t="str">
        <f>IFERROR(Results!#REF!,"NA")</f>
        <v>NA</v>
      </c>
    </row>
    <row r="289" spans="3:5" x14ac:dyDescent="0.25">
      <c r="C289" s="18" t="e">
        <f>Results!#REF!</f>
        <v>#REF!</v>
      </c>
      <c r="D289" s="108" t="str">
        <f>IFERROR(LOG(Results!#REF!/Results!#REF!,2),"NA")</f>
        <v>NA</v>
      </c>
      <c r="E289" s="110" t="str">
        <f>IFERROR(Results!#REF!,"NA")</f>
        <v>NA</v>
      </c>
    </row>
    <row r="290" spans="3:5" x14ac:dyDescent="0.25">
      <c r="C290" s="18" t="e">
        <f>Results!#REF!</f>
        <v>#REF!</v>
      </c>
      <c r="D290" s="108" t="str">
        <f>IFERROR(LOG(Results!#REF!/Results!#REF!,2),"NA")</f>
        <v>NA</v>
      </c>
      <c r="E290" s="110" t="str">
        <f>IFERROR(Results!#REF!,"NA")</f>
        <v>NA</v>
      </c>
    </row>
    <row r="291" spans="3:5" x14ac:dyDescent="0.25">
      <c r="C291" s="18" t="e">
        <f>Results!#REF!</f>
        <v>#REF!</v>
      </c>
      <c r="D291" s="108" t="str">
        <f>IFERROR(LOG(Results!#REF!/Results!#REF!,2),"NA")</f>
        <v>NA</v>
      </c>
      <c r="E291" s="110" t="str">
        <f>IFERROR(Results!#REF!,"NA")</f>
        <v>NA</v>
      </c>
    </row>
    <row r="292" spans="3:5" x14ac:dyDescent="0.25">
      <c r="C292" s="18" t="e">
        <f>Results!#REF!</f>
        <v>#REF!</v>
      </c>
      <c r="D292" s="108" t="str">
        <f>IFERROR(LOG(Results!#REF!/Results!#REF!,2),"NA")</f>
        <v>NA</v>
      </c>
      <c r="E292" s="110" t="str">
        <f>IFERROR(Results!#REF!,"NA")</f>
        <v>NA</v>
      </c>
    </row>
    <row r="293" spans="3:5" x14ac:dyDescent="0.25">
      <c r="C293" s="18" t="e">
        <f>Results!#REF!</f>
        <v>#REF!</v>
      </c>
      <c r="D293" s="108" t="str">
        <f>IFERROR(LOG(Results!#REF!/Results!#REF!,2),"NA")</f>
        <v>NA</v>
      </c>
      <c r="E293" s="110" t="str">
        <f>IFERROR(Results!#REF!,"NA")</f>
        <v>NA</v>
      </c>
    </row>
    <row r="294" spans="3:5" x14ac:dyDescent="0.25">
      <c r="C294" s="18" t="e">
        <f>Results!#REF!</f>
        <v>#REF!</v>
      </c>
      <c r="D294" s="108" t="str">
        <f>IFERROR(LOG(Results!#REF!/Results!#REF!,2),"NA")</f>
        <v>NA</v>
      </c>
      <c r="E294" s="110" t="str">
        <f>IFERROR(Results!#REF!,"NA")</f>
        <v>NA</v>
      </c>
    </row>
    <row r="295" spans="3:5" x14ac:dyDescent="0.25">
      <c r="C295" s="18" t="e">
        <f>Results!#REF!</f>
        <v>#REF!</v>
      </c>
      <c r="D295" s="108" t="str">
        <f>IFERROR(LOG(Results!#REF!/Results!#REF!,2),"NA")</f>
        <v>NA</v>
      </c>
      <c r="E295" s="110" t="str">
        <f>IFERROR(Results!#REF!,"NA")</f>
        <v>NA</v>
      </c>
    </row>
    <row r="296" spans="3:5" x14ac:dyDescent="0.25">
      <c r="C296" s="18" t="e">
        <f>Results!#REF!</f>
        <v>#REF!</v>
      </c>
      <c r="D296" s="108" t="str">
        <f>IFERROR(LOG(Results!#REF!/Results!#REF!,2),"NA")</f>
        <v>NA</v>
      </c>
      <c r="E296" s="110" t="str">
        <f>IFERROR(Results!#REF!,"NA")</f>
        <v>NA</v>
      </c>
    </row>
    <row r="297" spans="3:5" x14ac:dyDescent="0.25">
      <c r="C297" s="18" t="e">
        <f>Results!#REF!</f>
        <v>#REF!</v>
      </c>
      <c r="D297" s="108" t="str">
        <f>IFERROR(LOG(Results!#REF!/Results!#REF!,2),"NA")</f>
        <v>NA</v>
      </c>
      <c r="E297" s="110" t="str">
        <f>IFERROR(Results!#REF!,"NA")</f>
        <v>NA</v>
      </c>
    </row>
    <row r="298" spans="3:5" x14ac:dyDescent="0.25">
      <c r="C298" s="18" t="e">
        <f>Results!#REF!</f>
        <v>#REF!</v>
      </c>
      <c r="D298" s="108" t="str">
        <f>IFERROR(LOG(Results!#REF!/Results!#REF!,2),"NA")</f>
        <v>NA</v>
      </c>
      <c r="E298" s="110" t="str">
        <f>IFERROR(Results!#REF!,"NA")</f>
        <v>NA</v>
      </c>
    </row>
    <row r="299" spans="3:5" x14ac:dyDescent="0.25">
      <c r="C299" s="18" t="e">
        <f>Results!#REF!</f>
        <v>#REF!</v>
      </c>
      <c r="D299" s="108" t="str">
        <f>IFERROR(LOG(Results!#REF!/Results!#REF!,2),"NA")</f>
        <v>NA</v>
      </c>
      <c r="E299" s="110" t="str">
        <f>IFERROR(Results!#REF!,"NA")</f>
        <v>NA</v>
      </c>
    </row>
    <row r="300" spans="3:5" x14ac:dyDescent="0.25">
      <c r="C300" s="18" t="e">
        <f>Results!#REF!</f>
        <v>#REF!</v>
      </c>
      <c r="D300" s="108" t="str">
        <f>IFERROR(LOG(Results!#REF!/Results!#REF!,2),"NA")</f>
        <v>NA</v>
      </c>
      <c r="E300" s="110" t="str">
        <f>IFERROR(Results!#REF!,"NA")</f>
        <v>NA</v>
      </c>
    </row>
    <row r="301" spans="3:5" x14ac:dyDescent="0.25">
      <c r="C301" s="18" t="e">
        <f>Results!#REF!</f>
        <v>#REF!</v>
      </c>
      <c r="D301" s="108" t="str">
        <f>IFERROR(LOG(Results!#REF!/Results!#REF!,2),"NA")</f>
        <v>NA</v>
      </c>
      <c r="E301" s="110" t="str">
        <f>IFERROR(Results!#REF!,"NA")</f>
        <v>NA</v>
      </c>
    </row>
    <row r="302" spans="3:5" x14ac:dyDescent="0.25">
      <c r="C302" s="18" t="e">
        <f>Results!#REF!</f>
        <v>#REF!</v>
      </c>
      <c r="D302" s="108" t="str">
        <f>IFERROR(LOG(Results!#REF!/Results!#REF!,2),"NA")</f>
        <v>NA</v>
      </c>
      <c r="E302" s="110" t="str">
        <f>IFERROR(Results!#REF!,"NA")</f>
        <v>NA</v>
      </c>
    </row>
    <row r="303" spans="3:5" x14ac:dyDescent="0.25">
      <c r="C303" s="18" t="e">
        <f>Results!#REF!</f>
        <v>#REF!</v>
      </c>
      <c r="D303" s="108" t="str">
        <f>IFERROR(LOG(Results!#REF!/Results!#REF!,2),"NA")</f>
        <v>NA</v>
      </c>
      <c r="E303" s="110" t="str">
        <f>IFERROR(Results!#REF!,"NA")</f>
        <v>NA</v>
      </c>
    </row>
    <row r="304" spans="3:5" x14ac:dyDescent="0.25">
      <c r="C304" s="18" t="e">
        <f>Results!#REF!</f>
        <v>#REF!</v>
      </c>
      <c r="D304" s="108" t="str">
        <f>IFERROR(LOG(Results!#REF!/Results!#REF!,2),"NA")</f>
        <v>NA</v>
      </c>
      <c r="E304" s="110" t="str">
        <f>IFERROR(Results!#REF!,"NA")</f>
        <v>NA</v>
      </c>
    </row>
    <row r="305" spans="3:5" x14ac:dyDescent="0.25">
      <c r="C305" s="18" t="e">
        <f>Results!#REF!</f>
        <v>#REF!</v>
      </c>
      <c r="D305" s="108" t="str">
        <f>IFERROR(LOG(Results!#REF!/Results!#REF!,2),"NA")</f>
        <v>NA</v>
      </c>
      <c r="E305" s="110" t="str">
        <f>IFERROR(Results!#REF!,"NA")</f>
        <v>NA</v>
      </c>
    </row>
    <row r="306" spans="3:5" x14ac:dyDescent="0.25">
      <c r="C306" s="18" t="e">
        <f>Results!#REF!</f>
        <v>#REF!</v>
      </c>
      <c r="D306" s="108" t="str">
        <f>IFERROR(LOG(Results!#REF!/Results!#REF!,2),"NA")</f>
        <v>NA</v>
      </c>
      <c r="E306" s="110" t="str">
        <f>IFERROR(Results!#REF!,"NA")</f>
        <v>NA</v>
      </c>
    </row>
    <row r="307" spans="3:5" x14ac:dyDescent="0.25">
      <c r="C307" s="18" t="e">
        <f>Results!#REF!</f>
        <v>#REF!</v>
      </c>
      <c r="D307" s="108" t="str">
        <f>IFERROR(LOG(Results!#REF!/Results!#REF!,2),"NA")</f>
        <v>NA</v>
      </c>
      <c r="E307" s="110" t="str">
        <f>IFERROR(Results!#REF!,"NA")</f>
        <v>NA</v>
      </c>
    </row>
    <row r="308" spans="3:5" x14ac:dyDescent="0.25">
      <c r="C308" s="18" t="e">
        <f>Results!#REF!</f>
        <v>#REF!</v>
      </c>
      <c r="D308" s="108" t="str">
        <f>IFERROR(LOG(Results!#REF!/Results!#REF!,2),"NA")</f>
        <v>NA</v>
      </c>
      <c r="E308" s="110" t="str">
        <f>IFERROR(Results!#REF!,"NA")</f>
        <v>NA</v>
      </c>
    </row>
    <row r="309" spans="3:5" x14ac:dyDescent="0.25">
      <c r="C309" s="18" t="e">
        <f>Results!#REF!</f>
        <v>#REF!</v>
      </c>
      <c r="D309" s="108" t="str">
        <f>IFERROR(LOG(Results!#REF!/Results!#REF!,2),"NA")</f>
        <v>NA</v>
      </c>
      <c r="E309" s="110" t="str">
        <f>IFERROR(Results!#REF!,"NA")</f>
        <v>NA</v>
      </c>
    </row>
    <row r="310" spans="3:5" x14ac:dyDescent="0.25">
      <c r="C310" s="18" t="e">
        <f>Results!#REF!</f>
        <v>#REF!</v>
      </c>
      <c r="D310" s="108" t="str">
        <f>IFERROR(LOG(Results!#REF!/Results!#REF!,2),"NA")</f>
        <v>NA</v>
      </c>
      <c r="E310" s="110" t="str">
        <f>IFERROR(Results!#REF!,"NA")</f>
        <v>NA</v>
      </c>
    </row>
    <row r="311" spans="3:5" x14ac:dyDescent="0.25">
      <c r="C311" s="18" t="e">
        <f>Results!#REF!</f>
        <v>#REF!</v>
      </c>
      <c r="D311" s="108" t="str">
        <f>IFERROR(LOG(Results!#REF!/Results!#REF!,2),"NA")</f>
        <v>NA</v>
      </c>
      <c r="E311" s="110" t="str">
        <f>IFERROR(Results!#REF!,"NA")</f>
        <v>NA</v>
      </c>
    </row>
    <row r="312" spans="3:5" x14ac:dyDescent="0.25">
      <c r="C312" s="18" t="e">
        <f>Results!#REF!</f>
        <v>#REF!</v>
      </c>
      <c r="D312" s="108" t="str">
        <f>IFERROR(LOG(Results!#REF!/Results!#REF!,2),"NA")</f>
        <v>NA</v>
      </c>
      <c r="E312" s="110" t="str">
        <f>IFERROR(Results!#REF!,"NA")</f>
        <v>NA</v>
      </c>
    </row>
    <row r="313" spans="3:5" x14ac:dyDescent="0.25">
      <c r="C313" s="18" t="e">
        <f>Results!#REF!</f>
        <v>#REF!</v>
      </c>
      <c r="D313" s="108" t="str">
        <f>IFERROR(LOG(Results!#REF!/Results!#REF!,2),"NA")</f>
        <v>NA</v>
      </c>
      <c r="E313" s="110" t="str">
        <f>IFERROR(Results!#REF!,"NA")</f>
        <v>NA</v>
      </c>
    </row>
    <row r="314" spans="3:5" x14ac:dyDescent="0.25">
      <c r="C314" s="18" t="e">
        <f>Results!#REF!</f>
        <v>#REF!</v>
      </c>
      <c r="D314" s="108" t="str">
        <f>IFERROR(LOG(Results!#REF!/Results!#REF!,2),"NA")</f>
        <v>NA</v>
      </c>
      <c r="E314" s="110" t="str">
        <f>IFERROR(Results!#REF!,"NA")</f>
        <v>NA</v>
      </c>
    </row>
    <row r="315" spans="3:5" x14ac:dyDescent="0.25">
      <c r="C315" s="18" t="e">
        <f>Results!#REF!</f>
        <v>#REF!</v>
      </c>
      <c r="D315" s="108" t="str">
        <f>IFERROR(LOG(Results!#REF!/Results!#REF!,2),"NA")</f>
        <v>NA</v>
      </c>
      <c r="E315" s="110" t="str">
        <f>IFERROR(Results!#REF!,"NA")</f>
        <v>NA</v>
      </c>
    </row>
    <row r="316" spans="3:5" x14ac:dyDescent="0.25">
      <c r="C316" s="18" t="e">
        <f>Results!#REF!</f>
        <v>#REF!</v>
      </c>
      <c r="D316" s="108" t="str">
        <f>IFERROR(LOG(Results!#REF!/Results!#REF!,2),"NA")</f>
        <v>NA</v>
      </c>
      <c r="E316" s="110" t="str">
        <f>IFERROR(Results!#REF!,"NA")</f>
        <v>NA</v>
      </c>
    </row>
    <row r="317" spans="3:5" x14ac:dyDescent="0.25">
      <c r="C317" s="18" t="e">
        <f>Results!#REF!</f>
        <v>#REF!</v>
      </c>
      <c r="D317" s="108" t="str">
        <f>IFERROR(LOG(Results!#REF!/Results!#REF!,2),"NA")</f>
        <v>NA</v>
      </c>
      <c r="E317" s="110" t="str">
        <f>IFERROR(Results!#REF!,"NA")</f>
        <v>NA</v>
      </c>
    </row>
    <row r="318" spans="3:5" x14ac:dyDescent="0.25">
      <c r="C318" s="18" t="e">
        <f>Results!#REF!</f>
        <v>#REF!</v>
      </c>
      <c r="D318" s="108" t="str">
        <f>IFERROR(LOG(Results!#REF!/Results!#REF!,2),"NA")</f>
        <v>NA</v>
      </c>
      <c r="E318" s="110" t="str">
        <f>IFERROR(Results!#REF!,"NA")</f>
        <v>NA</v>
      </c>
    </row>
    <row r="319" spans="3:5" x14ac:dyDescent="0.25">
      <c r="C319" s="18" t="e">
        <f>Results!#REF!</f>
        <v>#REF!</v>
      </c>
      <c r="D319" s="108" t="str">
        <f>IFERROR(LOG(Results!#REF!/Results!#REF!,2),"NA")</f>
        <v>NA</v>
      </c>
      <c r="E319" s="110" t="str">
        <f>IFERROR(Results!#REF!,"NA")</f>
        <v>NA</v>
      </c>
    </row>
    <row r="320" spans="3:5" x14ac:dyDescent="0.25">
      <c r="C320" s="18" t="e">
        <f>Results!#REF!</f>
        <v>#REF!</v>
      </c>
      <c r="D320" s="108" t="str">
        <f>IFERROR(LOG(Results!#REF!/Results!#REF!,2),"NA")</f>
        <v>NA</v>
      </c>
      <c r="E320" s="110" t="str">
        <f>IFERROR(Results!#REF!,"NA")</f>
        <v>NA</v>
      </c>
    </row>
    <row r="321" spans="3:5" x14ac:dyDescent="0.25">
      <c r="C321" s="18" t="e">
        <f>Results!#REF!</f>
        <v>#REF!</v>
      </c>
      <c r="D321" s="108" t="str">
        <f>IFERROR(LOG(Results!#REF!/Results!#REF!,2),"NA")</f>
        <v>NA</v>
      </c>
      <c r="E321" s="110" t="str">
        <f>IFERROR(Results!#REF!,"NA")</f>
        <v>NA</v>
      </c>
    </row>
    <row r="322" spans="3:5" x14ac:dyDescent="0.25">
      <c r="C322" s="18" t="e">
        <f>Results!#REF!</f>
        <v>#REF!</v>
      </c>
      <c r="D322" s="108" t="str">
        <f>IFERROR(LOG(Results!#REF!/Results!#REF!,2),"NA")</f>
        <v>NA</v>
      </c>
      <c r="E322" s="110" t="str">
        <f>IFERROR(Results!#REF!,"NA")</f>
        <v>NA</v>
      </c>
    </row>
    <row r="323" spans="3:5" x14ac:dyDescent="0.25">
      <c r="C323" s="18" t="e">
        <f>Results!#REF!</f>
        <v>#REF!</v>
      </c>
      <c r="D323" s="108" t="str">
        <f>IFERROR(LOG(Results!#REF!/Results!#REF!,2),"NA")</f>
        <v>NA</v>
      </c>
      <c r="E323" s="110" t="str">
        <f>IFERROR(Results!#REF!,"NA")</f>
        <v>NA</v>
      </c>
    </row>
    <row r="324" spans="3:5" x14ac:dyDescent="0.25">
      <c r="C324" s="18" t="e">
        <f>Results!#REF!</f>
        <v>#REF!</v>
      </c>
      <c r="D324" s="108" t="str">
        <f>IFERROR(LOG(Results!#REF!/Results!#REF!,2),"NA")</f>
        <v>NA</v>
      </c>
      <c r="E324" s="110" t="str">
        <f>IFERROR(Results!#REF!,"NA")</f>
        <v>NA</v>
      </c>
    </row>
    <row r="325" spans="3:5" x14ac:dyDescent="0.25">
      <c r="C325" s="18" t="e">
        <f>Results!#REF!</f>
        <v>#REF!</v>
      </c>
      <c r="D325" s="108" t="str">
        <f>IFERROR(LOG(Results!#REF!/Results!#REF!,2),"NA")</f>
        <v>NA</v>
      </c>
      <c r="E325" s="110" t="str">
        <f>IFERROR(Results!#REF!,"NA")</f>
        <v>NA</v>
      </c>
    </row>
    <row r="326" spans="3:5" x14ac:dyDescent="0.25">
      <c r="C326" s="18" t="e">
        <f>Results!#REF!</f>
        <v>#REF!</v>
      </c>
      <c r="D326" s="108" t="str">
        <f>IFERROR(LOG(Results!#REF!/Results!#REF!,2),"NA")</f>
        <v>NA</v>
      </c>
      <c r="E326" s="110" t="str">
        <f>IFERROR(Results!#REF!,"NA")</f>
        <v>NA</v>
      </c>
    </row>
    <row r="327" spans="3:5" x14ac:dyDescent="0.25">
      <c r="C327" s="18" t="e">
        <f>Results!#REF!</f>
        <v>#REF!</v>
      </c>
      <c r="D327" s="108" t="str">
        <f>IFERROR(LOG(Results!#REF!/Results!#REF!,2),"NA")</f>
        <v>NA</v>
      </c>
      <c r="E327" s="110" t="str">
        <f>IFERROR(Results!#REF!,"NA")</f>
        <v>NA</v>
      </c>
    </row>
    <row r="328" spans="3:5" x14ac:dyDescent="0.25">
      <c r="C328" s="18" t="e">
        <f>Results!#REF!</f>
        <v>#REF!</v>
      </c>
      <c r="D328" s="108" t="str">
        <f>IFERROR(LOG(Results!#REF!/Results!#REF!,2),"NA")</f>
        <v>NA</v>
      </c>
      <c r="E328" s="110" t="str">
        <f>IFERROR(Results!#REF!,"NA")</f>
        <v>NA</v>
      </c>
    </row>
    <row r="329" spans="3:5" x14ac:dyDescent="0.25">
      <c r="C329" s="18" t="e">
        <f>Results!#REF!</f>
        <v>#REF!</v>
      </c>
      <c r="D329" s="108" t="str">
        <f>IFERROR(LOG(Results!#REF!/Results!#REF!,2),"NA")</f>
        <v>NA</v>
      </c>
      <c r="E329" s="110" t="str">
        <f>IFERROR(Results!#REF!,"NA")</f>
        <v>NA</v>
      </c>
    </row>
    <row r="330" spans="3:5" x14ac:dyDescent="0.25">
      <c r="C330" s="18" t="e">
        <f>Results!#REF!</f>
        <v>#REF!</v>
      </c>
      <c r="D330" s="108" t="str">
        <f>IFERROR(LOG(Results!#REF!/Results!#REF!,2),"NA")</f>
        <v>NA</v>
      </c>
      <c r="E330" s="110" t="str">
        <f>IFERROR(Results!#REF!,"NA")</f>
        <v>NA</v>
      </c>
    </row>
    <row r="331" spans="3:5" x14ac:dyDescent="0.25">
      <c r="C331" s="18" t="e">
        <f>Results!#REF!</f>
        <v>#REF!</v>
      </c>
      <c r="D331" s="108" t="str">
        <f>IFERROR(LOG(Results!#REF!/Results!#REF!,2),"NA")</f>
        <v>NA</v>
      </c>
      <c r="E331" s="110" t="str">
        <f>IFERROR(Results!#REF!,"NA")</f>
        <v>NA</v>
      </c>
    </row>
    <row r="332" spans="3:5" x14ac:dyDescent="0.25">
      <c r="C332" s="18" t="e">
        <f>Results!#REF!</f>
        <v>#REF!</v>
      </c>
      <c r="D332" s="108" t="str">
        <f>IFERROR(LOG(Results!#REF!/Results!#REF!,2),"NA")</f>
        <v>NA</v>
      </c>
      <c r="E332" s="110" t="str">
        <f>IFERROR(Results!#REF!,"NA")</f>
        <v>NA</v>
      </c>
    </row>
    <row r="333" spans="3:5" x14ac:dyDescent="0.25">
      <c r="C333" s="18" t="e">
        <f>Results!#REF!</f>
        <v>#REF!</v>
      </c>
      <c r="D333" s="108" t="str">
        <f>IFERROR(LOG(Results!#REF!/Results!#REF!,2),"NA")</f>
        <v>NA</v>
      </c>
      <c r="E333" s="110" t="str">
        <f>IFERROR(Results!#REF!,"NA")</f>
        <v>NA</v>
      </c>
    </row>
    <row r="334" spans="3:5" x14ac:dyDescent="0.25">
      <c r="C334" s="18" t="e">
        <f>Results!#REF!</f>
        <v>#REF!</v>
      </c>
      <c r="D334" s="108" t="str">
        <f>IFERROR(LOG(Results!#REF!/Results!#REF!,2),"NA")</f>
        <v>NA</v>
      </c>
      <c r="E334" s="110" t="str">
        <f>IFERROR(Results!#REF!,"NA")</f>
        <v>NA</v>
      </c>
    </row>
    <row r="335" spans="3:5" x14ac:dyDescent="0.25">
      <c r="C335" s="18" t="e">
        <f>Results!#REF!</f>
        <v>#REF!</v>
      </c>
      <c r="D335" s="108" t="str">
        <f>IFERROR(LOG(Results!#REF!/Results!#REF!,2),"NA")</f>
        <v>NA</v>
      </c>
      <c r="E335" s="110" t="str">
        <f>IFERROR(Results!#REF!,"NA")</f>
        <v>NA</v>
      </c>
    </row>
    <row r="336" spans="3:5" x14ac:dyDescent="0.25">
      <c r="C336" s="18" t="e">
        <f>Results!#REF!</f>
        <v>#REF!</v>
      </c>
      <c r="D336" s="108" t="str">
        <f>IFERROR(LOG(Results!#REF!/Results!#REF!,2),"NA")</f>
        <v>NA</v>
      </c>
      <c r="E336" s="110" t="str">
        <f>IFERROR(Results!#REF!,"NA")</f>
        <v>NA</v>
      </c>
    </row>
    <row r="337" spans="3:5" x14ac:dyDescent="0.25">
      <c r="C337" s="18" t="e">
        <f>Results!#REF!</f>
        <v>#REF!</v>
      </c>
      <c r="D337" s="108" t="str">
        <f>IFERROR(LOG(Results!#REF!/Results!#REF!,2),"NA")</f>
        <v>NA</v>
      </c>
      <c r="E337" s="110" t="str">
        <f>IFERROR(Results!#REF!,"NA")</f>
        <v>NA</v>
      </c>
    </row>
    <row r="338" spans="3:5" x14ac:dyDescent="0.25">
      <c r="C338" s="18" t="e">
        <f>Results!#REF!</f>
        <v>#REF!</v>
      </c>
      <c r="D338" s="108" t="str">
        <f>IFERROR(LOG(Results!#REF!/Results!#REF!,2),"NA")</f>
        <v>NA</v>
      </c>
      <c r="E338" s="110" t="str">
        <f>IFERROR(Results!#REF!,"NA")</f>
        <v>NA</v>
      </c>
    </row>
    <row r="339" spans="3:5" x14ac:dyDescent="0.25">
      <c r="C339" s="18" t="e">
        <f>Results!#REF!</f>
        <v>#REF!</v>
      </c>
      <c r="D339" s="108" t="str">
        <f>IFERROR(LOG(Results!#REF!/Results!#REF!,2),"NA")</f>
        <v>NA</v>
      </c>
      <c r="E339" s="110" t="str">
        <f>IFERROR(Results!#REF!,"NA")</f>
        <v>NA</v>
      </c>
    </row>
    <row r="340" spans="3:5" x14ac:dyDescent="0.25">
      <c r="C340" s="18" t="e">
        <f>Results!#REF!</f>
        <v>#REF!</v>
      </c>
      <c r="D340" s="108" t="str">
        <f>IFERROR(LOG(Results!#REF!/Results!#REF!,2),"NA")</f>
        <v>NA</v>
      </c>
      <c r="E340" s="110" t="str">
        <f>IFERROR(Results!#REF!,"NA")</f>
        <v>NA</v>
      </c>
    </row>
    <row r="341" spans="3:5" x14ac:dyDescent="0.25">
      <c r="C341" s="18" t="e">
        <f>Results!#REF!</f>
        <v>#REF!</v>
      </c>
      <c r="D341" s="108" t="str">
        <f>IFERROR(LOG(Results!#REF!/Results!#REF!,2),"NA")</f>
        <v>NA</v>
      </c>
      <c r="E341" s="110" t="str">
        <f>IFERROR(Results!#REF!,"NA")</f>
        <v>NA</v>
      </c>
    </row>
    <row r="342" spans="3:5" x14ac:dyDescent="0.25">
      <c r="C342" s="18" t="e">
        <f>Results!#REF!</f>
        <v>#REF!</v>
      </c>
      <c r="D342" s="108" t="str">
        <f>IFERROR(LOG(Results!#REF!/Results!#REF!,2),"NA")</f>
        <v>NA</v>
      </c>
      <c r="E342" s="110" t="str">
        <f>IFERROR(Results!#REF!,"NA")</f>
        <v>NA</v>
      </c>
    </row>
    <row r="343" spans="3:5" x14ac:dyDescent="0.25">
      <c r="C343" s="18" t="e">
        <f>Results!#REF!</f>
        <v>#REF!</v>
      </c>
      <c r="D343" s="108" t="str">
        <f>IFERROR(LOG(Results!#REF!/Results!#REF!,2),"NA")</f>
        <v>NA</v>
      </c>
      <c r="E343" s="110" t="str">
        <f>IFERROR(Results!#REF!,"NA")</f>
        <v>NA</v>
      </c>
    </row>
    <row r="344" spans="3:5" x14ac:dyDescent="0.25">
      <c r="C344" s="18" t="e">
        <f>Results!#REF!</f>
        <v>#REF!</v>
      </c>
      <c r="D344" s="108" t="str">
        <f>IFERROR(LOG(Results!#REF!/Results!#REF!,2),"NA")</f>
        <v>NA</v>
      </c>
      <c r="E344" s="110" t="str">
        <f>IFERROR(Results!#REF!,"NA")</f>
        <v>NA</v>
      </c>
    </row>
    <row r="345" spans="3:5" x14ac:dyDescent="0.25">
      <c r="C345" s="18" t="e">
        <f>Results!#REF!</f>
        <v>#REF!</v>
      </c>
      <c r="D345" s="108" t="str">
        <f>IFERROR(LOG(Results!#REF!/Results!#REF!,2),"NA")</f>
        <v>NA</v>
      </c>
      <c r="E345" s="110" t="str">
        <f>IFERROR(Results!#REF!,"NA")</f>
        <v>NA</v>
      </c>
    </row>
    <row r="346" spans="3:5" x14ac:dyDescent="0.25">
      <c r="C346" s="18" t="e">
        <f>Results!#REF!</f>
        <v>#REF!</v>
      </c>
      <c r="D346" s="108" t="str">
        <f>IFERROR(LOG(Results!#REF!/Results!#REF!,2),"NA")</f>
        <v>NA</v>
      </c>
      <c r="E346" s="110" t="str">
        <f>IFERROR(Results!#REF!,"NA")</f>
        <v>NA</v>
      </c>
    </row>
    <row r="347" spans="3:5" x14ac:dyDescent="0.25">
      <c r="C347" s="18" t="e">
        <f>Results!#REF!</f>
        <v>#REF!</v>
      </c>
      <c r="D347" s="108" t="str">
        <f>IFERROR(LOG(Results!#REF!/Results!#REF!,2),"NA")</f>
        <v>NA</v>
      </c>
      <c r="E347" s="110" t="str">
        <f>IFERROR(Results!#REF!,"NA")</f>
        <v>NA</v>
      </c>
    </row>
    <row r="348" spans="3:5" x14ac:dyDescent="0.25">
      <c r="C348" s="18" t="e">
        <f>Results!#REF!</f>
        <v>#REF!</v>
      </c>
      <c r="D348" s="108" t="str">
        <f>IFERROR(LOG(Results!#REF!/Results!#REF!,2),"NA")</f>
        <v>NA</v>
      </c>
      <c r="E348" s="110" t="str">
        <f>IFERROR(Results!#REF!,"NA")</f>
        <v>NA</v>
      </c>
    </row>
    <row r="349" spans="3:5" x14ac:dyDescent="0.25">
      <c r="C349" s="18" t="e">
        <f>Results!#REF!</f>
        <v>#REF!</v>
      </c>
      <c r="D349" s="108" t="str">
        <f>IFERROR(LOG(Results!#REF!/Results!#REF!,2),"NA")</f>
        <v>NA</v>
      </c>
      <c r="E349" s="110" t="str">
        <f>IFERROR(Results!#REF!,"NA")</f>
        <v>NA</v>
      </c>
    </row>
    <row r="350" spans="3:5" x14ac:dyDescent="0.25">
      <c r="C350" s="18" t="e">
        <f>Results!#REF!</f>
        <v>#REF!</v>
      </c>
      <c r="D350" s="108" t="str">
        <f>IFERROR(LOG(Results!#REF!/Results!#REF!,2),"NA")</f>
        <v>NA</v>
      </c>
      <c r="E350" s="110" t="str">
        <f>IFERROR(Results!#REF!,"NA")</f>
        <v>NA</v>
      </c>
    </row>
    <row r="351" spans="3:5" x14ac:dyDescent="0.25">
      <c r="C351" s="18" t="e">
        <f>Results!#REF!</f>
        <v>#REF!</v>
      </c>
      <c r="D351" s="108" t="str">
        <f>IFERROR(LOG(Results!#REF!/Results!#REF!,2),"NA")</f>
        <v>NA</v>
      </c>
      <c r="E351" s="110" t="str">
        <f>IFERROR(Results!#REF!,"NA")</f>
        <v>NA</v>
      </c>
    </row>
    <row r="352" spans="3:5" x14ac:dyDescent="0.25">
      <c r="C352" s="18" t="e">
        <f>Results!#REF!</f>
        <v>#REF!</v>
      </c>
      <c r="D352" s="108" t="str">
        <f>IFERROR(LOG(Results!#REF!/Results!#REF!,2),"NA")</f>
        <v>NA</v>
      </c>
      <c r="E352" s="110" t="str">
        <f>IFERROR(Results!#REF!,"NA")</f>
        <v>NA</v>
      </c>
    </row>
    <row r="353" spans="3:5" x14ac:dyDescent="0.25">
      <c r="C353" s="18" t="e">
        <f>Results!#REF!</f>
        <v>#REF!</v>
      </c>
      <c r="D353" s="108" t="str">
        <f>IFERROR(LOG(Results!#REF!/Results!#REF!,2),"NA")</f>
        <v>NA</v>
      </c>
      <c r="E353" s="110" t="str">
        <f>IFERROR(Results!#REF!,"NA")</f>
        <v>NA</v>
      </c>
    </row>
    <row r="354" spans="3:5" x14ac:dyDescent="0.25">
      <c r="C354" s="18" t="e">
        <f>Results!#REF!</f>
        <v>#REF!</v>
      </c>
      <c r="D354" s="108" t="str">
        <f>IFERROR(LOG(Results!#REF!/Results!#REF!,2),"NA")</f>
        <v>NA</v>
      </c>
      <c r="E354" s="110" t="str">
        <f>IFERROR(Results!#REF!,"NA")</f>
        <v>NA</v>
      </c>
    </row>
    <row r="355" spans="3:5" x14ac:dyDescent="0.25">
      <c r="C355" s="18" t="e">
        <f>Results!#REF!</f>
        <v>#REF!</v>
      </c>
      <c r="D355" s="108" t="str">
        <f>IFERROR(LOG(Results!#REF!/Results!#REF!,2),"NA")</f>
        <v>NA</v>
      </c>
      <c r="E355" s="110" t="str">
        <f>IFERROR(Results!#REF!,"NA")</f>
        <v>NA</v>
      </c>
    </row>
    <row r="356" spans="3:5" x14ac:dyDescent="0.25">
      <c r="C356" s="18" t="e">
        <f>Results!#REF!</f>
        <v>#REF!</v>
      </c>
      <c r="D356" s="108" t="str">
        <f>IFERROR(LOG(Results!#REF!/Results!#REF!,2),"NA")</f>
        <v>NA</v>
      </c>
      <c r="E356" s="110" t="str">
        <f>IFERROR(Results!#REF!,"NA")</f>
        <v>NA</v>
      </c>
    </row>
    <row r="357" spans="3:5" x14ac:dyDescent="0.25">
      <c r="C357" s="18" t="e">
        <f>Results!#REF!</f>
        <v>#REF!</v>
      </c>
      <c r="D357" s="108" t="str">
        <f>IFERROR(LOG(Results!#REF!/Results!#REF!,2),"NA")</f>
        <v>NA</v>
      </c>
      <c r="E357" s="110" t="str">
        <f>IFERROR(Results!#REF!,"NA")</f>
        <v>NA</v>
      </c>
    </row>
    <row r="358" spans="3:5" x14ac:dyDescent="0.25">
      <c r="C358" s="18" t="e">
        <f>Results!#REF!</f>
        <v>#REF!</v>
      </c>
      <c r="D358" s="108" t="str">
        <f>IFERROR(LOG(Results!#REF!/Results!#REF!,2),"NA")</f>
        <v>NA</v>
      </c>
      <c r="E358" s="110" t="str">
        <f>IFERROR(Results!#REF!,"NA")</f>
        <v>NA</v>
      </c>
    </row>
    <row r="359" spans="3:5" x14ac:dyDescent="0.25">
      <c r="C359" s="18" t="e">
        <f>Results!#REF!</f>
        <v>#REF!</v>
      </c>
      <c r="D359" s="108" t="str">
        <f>IFERROR(LOG(Results!#REF!/Results!#REF!,2),"NA")</f>
        <v>NA</v>
      </c>
      <c r="E359" s="110" t="str">
        <f>IFERROR(Results!#REF!,"NA")</f>
        <v>NA</v>
      </c>
    </row>
    <row r="360" spans="3:5" x14ac:dyDescent="0.25">
      <c r="C360" s="18" t="e">
        <f>Results!#REF!</f>
        <v>#REF!</v>
      </c>
      <c r="D360" s="108" t="str">
        <f>IFERROR(LOG(Results!#REF!/Results!#REF!,2),"NA")</f>
        <v>NA</v>
      </c>
      <c r="E360" s="110" t="str">
        <f>IFERROR(Results!#REF!,"NA")</f>
        <v>NA</v>
      </c>
    </row>
    <row r="361" spans="3:5" x14ac:dyDescent="0.25">
      <c r="C361" s="18" t="e">
        <f>Results!#REF!</f>
        <v>#REF!</v>
      </c>
      <c r="D361" s="108" t="str">
        <f>IFERROR(LOG(Results!#REF!/Results!#REF!,2),"NA")</f>
        <v>NA</v>
      </c>
      <c r="E361" s="110" t="str">
        <f>IFERROR(Results!#REF!,"NA")</f>
        <v>NA</v>
      </c>
    </row>
    <row r="362" spans="3:5" x14ac:dyDescent="0.25">
      <c r="C362" s="18" t="e">
        <f>Results!#REF!</f>
        <v>#REF!</v>
      </c>
      <c r="D362" s="108" t="str">
        <f>IFERROR(LOG(Results!#REF!/Results!#REF!,2),"NA")</f>
        <v>NA</v>
      </c>
      <c r="E362" s="110" t="str">
        <f>IFERROR(Results!#REF!,"NA")</f>
        <v>NA</v>
      </c>
    </row>
    <row r="363" spans="3:5" x14ac:dyDescent="0.25">
      <c r="C363" s="18" t="e">
        <f>Results!#REF!</f>
        <v>#REF!</v>
      </c>
      <c r="D363" s="108" t="str">
        <f>IFERROR(LOG(Results!#REF!/Results!#REF!,2),"NA")</f>
        <v>NA</v>
      </c>
      <c r="E363" s="110" t="str">
        <f>IFERROR(Results!#REF!,"NA")</f>
        <v>NA</v>
      </c>
    </row>
    <row r="364" spans="3:5" x14ac:dyDescent="0.25">
      <c r="C364" s="18" t="e">
        <f>Results!#REF!</f>
        <v>#REF!</v>
      </c>
      <c r="D364" s="108" t="str">
        <f>IFERROR(LOG(Results!#REF!/Results!#REF!,2),"NA")</f>
        <v>NA</v>
      </c>
      <c r="E364" s="110" t="str">
        <f>IFERROR(Results!#REF!,"NA")</f>
        <v>NA</v>
      </c>
    </row>
    <row r="365" spans="3:5" x14ac:dyDescent="0.25">
      <c r="C365" s="18" t="e">
        <f>Results!#REF!</f>
        <v>#REF!</v>
      </c>
      <c r="D365" s="108" t="str">
        <f>IFERROR(LOG(Results!#REF!/Results!#REF!,2),"NA")</f>
        <v>NA</v>
      </c>
      <c r="E365" s="110" t="str">
        <f>IFERROR(Results!#REF!,"NA")</f>
        <v>NA</v>
      </c>
    </row>
    <row r="366" spans="3:5" x14ac:dyDescent="0.25">
      <c r="C366" s="18" t="e">
        <f>Results!#REF!</f>
        <v>#REF!</v>
      </c>
      <c r="D366" s="108" t="str">
        <f>IFERROR(LOG(Results!#REF!/Results!#REF!,2),"NA")</f>
        <v>NA</v>
      </c>
      <c r="E366" s="110" t="str">
        <f>IFERROR(Results!#REF!,"NA")</f>
        <v>NA</v>
      </c>
    </row>
    <row r="367" spans="3:5" x14ac:dyDescent="0.25">
      <c r="C367" s="18" t="e">
        <f>Results!#REF!</f>
        <v>#REF!</v>
      </c>
      <c r="D367" s="108" t="str">
        <f>IFERROR(LOG(Results!#REF!/Results!#REF!,2),"NA")</f>
        <v>NA</v>
      </c>
      <c r="E367" s="110" t="str">
        <f>IFERROR(Results!#REF!,"NA")</f>
        <v>NA</v>
      </c>
    </row>
    <row r="368" spans="3:5" x14ac:dyDescent="0.25">
      <c r="C368" s="18" t="e">
        <f>Results!#REF!</f>
        <v>#REF!</v>
      </c>
      <c r="D368" s="108" t="str">
        <f>IFERROR(LOG(Results!#REF!/Results!#REF!,2),"NA")</f>
        <v>NA</v>
      </c>
      <c r="E368" s="110" t="str">
        <f>IFERROR(Results!#REF!,"NA")</f>
        <v>NA</v>
      </c>
    </row>
    <row r="369" spans="3:5" x14ac:dyDescent="0.25">
      <c r="C369" s="18" t="e">
        <f>Results!#REF!</f>
        <v>#REF!</v>
      </c>
      <c r="D369" s="108" t="str">
        <f>IFERROR(LOG(Results!#REF!/Results!#REF!,2),"NA")</f>
        <v>NA</v>
      </c>
      <c r="E369" s="110" t="str">
        <f>IFERROR(Results!#REF!,"NA")</f>
        <v>NA</v>
      </c>
    </row>
    <row r="370" spans="3:5" x14ac:dyDescent="0.25">
      <c r="C370" s="18" t="e">
        <f>Results!#REF!</f>
        <v>#REF!</v>
      </c>
      <c r="D370" s="108" t="str">
        <f>IFERROR(LOG(Results!#REF!/Results!#REF!,2),"NA")</f>
        <v>NA</v>
      </c>
      <c r="E370" s="110" t="str">
        <f>IFERROR(Results!#REF!,"NA")</f>
        <v>NA</v>
      </c>
    </row>
    <row r="371" spans="3:5" x14ac:dyDescent="0.25">
      <c r="C371" s="18" t="e">
        <f>Results!#REF!</f>
        <v>#REF!</v>
      </c>
      <c r="D371" s="108" t="str">
        <f>IFERROR(LOG(Results!#REF!/Results!#REF!,2),"NA")</f>
        <v>NA</v>
      </c>
      <c r="E371" s="110" t="str">
        <f>IFERROR(Results!#REF!,"NA")</f>
        <v>NA</v>
      </c>
    </row>
  </sheetData>
  <autoFilter ref="C19:E371">
    <filterColumn colId="1">
      <customFilters>
        <customFilter operator="notEqual" val="*NA*"/>
      </customFilters>
    </filterColumn>
    <filterColumn colId="2">
      <customFilters>
        <customFilter operator="notEqual" val="*NA*"/>
      </customFilters>
    </filterColumn>
  </autoFilter>
  <hyperlinks>
    <hyperlink ref="P1" location="Results!A1" display="Back to Results"/>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Workflow</vt:lpstr>
      <vt:lpstr>miRNA Table</vt:lpstr>
      <vt:lpstr>Plate Layout</vt:lpstr>
      <vt:lpstr>User Input</vt:lpstr>
      <vt:lpstr>Thresholded Ct</vt:lpstr>
      <vt:lpstr>Results</vt:lpstr>
      <vt:lpstr>Scatter Plot</vt:lpstr>
      <vt:lpstr>3D Plot</vt:lpstr>
      <vt:lpstr>Volcano Plot</vt:lpstr>
      <vt:lpstr>IPC Normalized Ct</vt:lpstr>
      <vt:lpstr>RNA Spike-in Normalized Ct</vt:lpstr>
      <vt:lpstr>Normalization Selection</vt:lpstr>
      <vt:lpstr>Global Normalized Ct</vt:lpstr>
      <vt:lpstr>Global Normalized Data</vt:lpstr>
      <vt:lpstr>Normfinder Calculations</vt:lpstr>
      <vt:lpstr>Ref miR Selection</vt:lpstr>
      <vt:lpstr>Ref miR Normalized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dc:creator>
  <cp:lastModifiedBy>Jeremy</cp:lastModifiedBy>
  <cp:lastPrinted>2015-03-19T08:53:34Z</cp:lastPrinted>
  <dcterms:created xsi:type="dcterms:W3CDTF">2006-09-16T00:00:00Z</dcterms:created>
  <dcterms:modified xsi:type="dcterms:W3CDTF">2015-10-10T13:49:07Z</dcterms:modified>
</cp:coreProperties>
</file>